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QianLiu\Desktop\UMR\User Guide\UMR Calculation Analytics\"/>
    </mc:Choice>
  </mc:AlternateContent>
  <xr:revisionPtr revIDLastSave="0" documentId="13_ncr:1_{25475E44-7B4F-4B7E-AED8-7150D0D2707A}" xr6:coauthVersionLast="47" xr6:coauthVersionMax="47" xr10:uidLastSave="{00000000-0000-0000-0000-000000000000}"/>
  <bookViews>
    <workbookView xWindow="28680" yWindow="-1920" windowWidth="29040" windowHeight="17640" tabRatio="849" xr2:uid="{00000000-000D-0000-FFFF-FFFF00000000}"/>
  </bookViews>
  <sheets>
    <sheet name="Summary" sheetId="4" r:id="rId1"/>
    <sheet name="Combinations (1-day)" sheetId="26" state="hidden" r:id="rId2"/>
    <sheet name="Track Changes" sheetId="10" state="hidden" r:id="rId3"/>
    <sheet name="Sensitivity Inputs" sheetId="55" r:id="rId4"/>
    <sheet name="Combinations (10-day)" sheetId="23" r:id="rId5"/>
    <sheet name="Calypso IM results" sheetId="61" r:id="rId6"/>
    <sheet name="SCHEDULE" sheetId="100" r:id="rId7"/>
    <sheet name="C1" sheetId="25" r:id="rId8"/>
    <sheet name="C31" sheetId="27" r:id="rId9"/>
    <sheet name="C46" sheetId="28" r:id="rId10"/>
    <sheet name="C47" sheetId="29" r:id="rId11"/>
    <sheet name="C51" sheetId="31" r:id="rId12"/>
    <sheet name="C57" sheetId="32" r:id="rId13"/>
    <sheet name="C58" sheetId="33" r:id="rId14"/>
    <sheet name="C66" sheetId="35" r:id="rId15"/>
    <sheet name="C69" sheetId="36" r:id="rId16"/>
    <sheet name="C72" sheetId="37" r:id="rId17"/>
    <sheet name="C74" sheetId="38" r:id="rId18"/>
    <sheet name="C78" sheetId="63" r:id="rId19"/>
    <sheet name="C107" sheetId="41" r:id="rId20"/>
    <sheet name="C113" sheetId="42" r:id="rId21"/>
    <sheet name="C117" sheetId="43" r:id="rId22"/>
    <sheet name="C123" sheetId="44" r:id="rId23"/>
    <sheet name="C132" sheetId="45" r:id="rId24"/>
    <sheet name="C150" sheetId="47" r:id="rId25"/>
    <sheet name="C158" sheetId="48" r:id="rId26"/>
    <sheet name="C162" sheetId="49" r:id="rId27"/>
    <sheet name="C194" sheetId="50" r:id="rId28"/>
    <sheet name="C198" sheetId="51" r:id="rId29"/>
    <sheet name="C211" sheetId="52" r:id="rId30"/>
    <sheet name="C215" sheetId="53" r:id="rId31"/>
    <sheet name="C221" sheetId="54" r:id="rId32"/>
    <sheet name="C257" sheetId="56" r:id="rId33"/>
    <sheet name="C268" sheetId="57" r:id="rId34"/>
    <sheet name="C284" sheetId="58" r:id="rId35"/>
    <sheet name="C288" sheetId="59" r:id="rId36"/>
    <sheet name="C299" sheetId="64" r:id="rId37"/>
    <sheet name="C316" sheetId="65" r:id="rId38"/>
    <sheet name="C319" sheetId="66" r:id="rId39"/>
    <sheet name="C324" sheetId="67" r:id="rId40"/>
    <sheet name="C327" sheetId="68" r:id="rId41"/>
    <sheet name="C330" sheetId="101" r:id="rId42"/>
    <sheet name="C331" sheetId="102" r:id="rId43"/>
    <sheet name="C334" sheetId="69" r:id="rId44"/>
    <sheet name="C336" sheetId="79" r:id="rId45"/>
    <sheet name="C347" sheetId="80" r:id="rId46"/>
    <sheet name="C351" sheetId="81" r:id="rId47"/>
    <sheet name="C353" sheetId="82" r:id="rId48"/>
    <sheet name="C356" sheetId="83" r:id="rId49"/>
    <sheet name="C357" sheetId="84" r:id="rId50"/>
    <sheet name="C360" sheetId="70" r:id="rId51"/>
    <sheet name="C368" sheetId="71" r:id="rId52"/>
    <sheet name="C371" sheetId="72" r:id="rId53"/>
    <sheet name="C376" sheetId="73" r:id="rId54"/>
    <sheet name="C380" sheetId="74" r:id="rId55"/>
    <sheet name="C382" sheetId="75" r:id="rId56"/>
    <sheet name="C392" sheetId="76" r:id="rId57"/>
    <sheet name="C397" sheetId="77" r:id="rId58"/>
    <sheet name="C400" sheetId="78" r:id="rId59"/>
    <sheet name="C402" sheetId="85" r:id="rId60"/>
    <sheet name="C412" sheetId="86" r:id="rId61"/>
    <sheet name="C416" sheetId="87" r:id="rId62"/>
    <sheet name="C419" sheetId="88" r:id="rId63"/>
    <sheet name="C422" sheetId="89" r:id="rId64"/>
    <sheet name="C429" sheetId="90" r:id="rId65"/>
    <sheet name="C430" sheetId="91" r:id="rId66"/>
    <sheet name="C433" sheetId="92" r:id="rId67"/>
    <sheet name="C449" sheetId="93" r:id="rId68"/>
    <sheet name="C460" sheetId="94" r:id="rId69"/>
    <sheet name="C462" sheetId="95" r:id="rId70"/>
    <sheet name="C466" sheetId="96" r:id="rId71"/>
    <sheet name="C469" sheetId="97" r:id="rId72"/>
    <sheet name="C481" sheetId="62" r:id="rId73"/>
  </sheets>
  <externalReferences>
    <externalReference r:id="rId74"/>
    <externalReference r:id="rId75"/>
  </externalReferences>
  <definedNames>
    <definedName name="_xlnm._FilterDatabase" localSheetId="5" hidden="1">'Calypso IM results'!$A$1:$Q$989</definedName>
    <definedName name="_xlnm._FilterDatabase" localSheetId="4" hidden="1">'Combinations (10-day)'!$A$1:$M$504</definedName>
    <definedName name="_xlnm._FilterDatabase" localSheetId="1" hidden="1">'Combinations (1-day)'!$A$1:$N$498</definedName>
    <definedName name="_xlnm._FilterDatabase" localSheetId="3" hidden="1">'Sensitivity Inputs'!$A$21:$K$332</definedName>
    <definedName name="Calibration" localSheetId="3">[1]Calibration!#REF!</definedName>
    <definedName name="Calibration">[1]Calibration!#REF!</definedName>
    <definedName name="CM_MARGIN_CURVATURE">[1]Details!$F$42</definedName>
    <definedName name="CM_MARGIN_DELTA">[1]Details!$D$42</definedName>
    <definedName name="CM_MARGIN_VEGA">[1]Details!$E$42</definedName>
    <definedName name="CSR_NQ_MARGIN_CURVATURE">[1]Details!$F$21</definedName>
    <definedName name="CSR_NQ_MARGIN_DELTA">[1]Details!$D$21</definedName>
    <definedName name="CSR_NQ_MARGIN_VEGA">[1]Details!$E$21</definedName>
    <definedName name="CSR_Q_MARGIN_CURVATURE">[1]Details!$F$7</definedName>
    <definedName name="CSR_Q_MARGIN_DELTA">[1]Details!$D$7</definedName>
    <definedName name="CSR_Q_MARGIN_VEGA">[1]Details!$E$7</definedName>
    <definedName name="EQ_CONCENTRATION">[2]Equities!$K$6:$M$17</definedName>
    <definedName name="EQ_MARGIN_CURVATURE">[1]Details!$F$29</definedName>
    <definedName name="EQ_MARGIN_DELTA">[1]Details!$D$29</definedName>
    <definedName name="EQ_MARGIN_VEGA">[1]Details!$E$29</definedName>
    <definedName name="INFO_MPOR">[1]Console!$D$19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OUTPUTS_DETAILS">[1]Details!$D$3:$G$58,[1]Details!$D$63:$F$90,[1]Details!$I$4:$M$154,[1]Details!$O$4:$S$154</definedName>
    <definedName name="PORT_MARGIN">[1]Details!$G$59</definedName>
    <definedName name="Portfolio_Reg_Regulations">OFFSET([1]Portfolio_Reg!$C$2,0,0,MATCH("*",[1]Portfolio_Reg!$C$2:$C$99999,-1),1)</definedName>
    <definedName name="UNIT_TES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6" i="102" l="1"/>
  <c r="L55" i="102"/>
  <c r="F116" i="102"/>
  <c r="B111" i="102"/>
  <c r="B108" i="102"/>
  <c r="H94" i="102"/>
  <c r="L61" i="102"/>
  <c r="M56" i="102" a="1"/>
  <c r="M56" i="102" s="1"/>
  <c r="N56" i="102" s="1"/>
  <c r="O56" i="102" s="1"/>
  <c r="AC52" i="102"/>
  <c r="AB52" i="102"/>
  <c r="AB51" i="102" s="1"/>
  <c r="AA52" i="102"/>
  <c r="AA51" i="102" s="1"/>
  <c r="Z52" i="102"/>
  <c r="Z51" i="102" s="1"/>
  <c r="Y52" i="102"/>
  <c r="X52" i="102"/>
  <c r="W52" i="102"/>
  <c r="V52" i="102"/>
  <c r="U52" i="102"/>
  <c r="T52" i="102"/>
  <c r="T51" i="102" s="1"/>
  <c r="S52" i="102"/>
  <c r="S51" i="102" s="1"/>
  <c r="AC51" i="102"/>
  <c r="M55" i="102" s="1" a="1"/>
  <c r="M55" i="102" s="1"/>
  <c r="N55" i="102" s="1"/>
  <c r="Y51" i="102"/>
  <c r="X51" i="102"/>
  <c r="W51" i="102"/>
  <c r="V51" i="102"/>
  <c r="U51" i="102"/>
  <c r="R51" i="102"/>
  <c r="L24" i="102"/>
  <c r="K24" i="102"/>
  <c r="B10" i="102" s="1"/>
  <c r="B11" i="102" s="1"/>
  <c r="I24" i="102"/>
  <c r="D11" i="102"/>
  <c r="C11" i="102"/>
  <c r="F10" i="102"/>
  <c r="F11" i="102" s="1"/>
  <c r="E10" i="102"/>
  <c r="E11" i="102" s="1"/>
  <c r="D10" i="102"/>
  <c r="C10" i="102"/>
  <c r="B106" i="101"/>
  <c r="B105" i="101"/>
  <c r="F94" i="101"/>
  <c r="E94" i="101"/>
  <c r="L61" i="101"/>
  <c r="K24" i="101"/>
  <c r="I24" i="101"/>
  <c r="N24" i="102" l="1"/>
  <c r="F43" i="102" a="1"/>
  <c r="F43" i="102" s="1"/>
  <c r="E43" i="102" a="1"/>
  <c r="E43" i="102" s="1"/>
  <c r="H43" i="102" s="1"/>
  <c r="O24" i="102"/>
  <c r="F31" i="102"/>
  <c r="O55" i="102"/>
  <c r="E99" i="102"/>
  <c r="N61" i="102"/>
  <c r="B105" i="102" l="1"/>
  <c r="C105" i="102" s="1"/>
  <c r="F94" i="102"/>
  <c r="O61" i="102"/>
  <c r="B106" i="102" s="1"/>
  <c r="C106" i="102" s="1"/>
  <c r="E94" i="102"/>
  <c r="I94" i="102" s="1"/>
  <c r="I95" i="102" s="1"/>
  <c r="C99" i="102" s="1"/>
  <c r="E37" i="102"/>
  <c r="E31" i="102"/>
  <c r="I31" i="102" s="1"/>
  <c r="I32" i="102" s="1"/>
  <c r="C37" i="102" s="1"/>
  <c r="F99" i="102" l="1"/>
  <c r="D99" i="102"/>
  <c r="G118" i="102" s="1"/>
  <c r="D37" i="102"/>
  <c r="I45" i="102" s="1"/>
  <c r="F37" i="102"/>
  <c r="B107" i="102"/>
  <c r="B109" i="102" s="1"/>
  <c r="D43" i="102" l="1"/>
  <c r="C43" i="102"/>
  <c r="C116" i="102"/>
  <c r="D116" i="102"/>
  <c r="I43" i="102" l="1"/>
  <c r="I44" i="102" s="1"/>
  <c r="I46" i="102" s="1"/>
  <c r="G116" i="102"/>
  <c r="G117" i="102" s="1"/>
  <c r="G119" i="102" s="1"/>
  <c r="G120" i="102" s="1"/>
  <c r="B123" i="102" l="1"/>
  <c r="F116" i="101" l="1"/>
  <c r="B111" i="101"/>
  <c r="B108" i="101"/>
  <c r="H94" i="101"/>
  <c r="AC52" i="101"/>
  <c r="AC51" i="101" s="1"/>
  <c r="AB52" i="101"/>
  <c r="AB51" i="101" s="1"/>
  <c r="AA52" i="101"/>
  <c r="AA51" i="101" s="1"/>
  <c r="Z52" i="101"/>
  <c r="Y52" i="101"/>
  <c r="X52" i="101"/>
  <c r="W52" i="101"/>
  <c r="V52" i="101"/>
  <c r="V51" i="101" s="1"/>
  <c r="U52" i="101"/>
  <c r="U51" i="101" s="1"/>
  <c r="T52" i="101"/>
  <c r="T51" i="101" s="1"/>
  <c r="S52" i="101"/>
  <c r="S51" i="101" s="1"/>
  <c r="Z51" i="101"/>
  <c r="Y51" i="101"/>
  <c r="X51" i="101"/>
  <c r="M55" i="101" s="1" a="1"/>
  <c r="M55" i="101" s="1"/>
  <c r="N55" i="101" s="1"/>
  <c r="W51" i="101"/>
  <c r="R51" i="101"/>
  <c r="N24" i="101"/>
  <c r="L24" i="101"/>
  <c r="F10" i="101"/>
  <c r="F11" i="101" s="1"/>
  <c r="E10" i="101"/>
  <c r="E11" i="101" s="1"/>
  <c r="D10" i="101"/>
  <c r="D11" i="101" s="1"/>
  <c r="C10" i="101"/>
  <c r="C11" i="101" s="1"/>
  <c r="B10" i="101"/>
  <c r="B11" i="101" s="1"/>
  <c r="O24" i="101" s="1"/>
  <c r="P43" i="100"/>
  <c r="M56" i="101" l="1" a="1"/>
  <c r="M56" i="101" s="1"/>
  <c r="N56" i="101" s="1"/>
  <c r="N61" i="101" s="1"/>
  <c r="O61" i="101" s="1"/>
  <c r="E37" i="101"/>
  <c r="F31" i="101"/>
  <c r="O55" i="101"/>
  <c r="F43" i="101" a="1"/>
  <c r="F43" i="101" s="1"/>
  <c r="E43" i="101" a="1"/>
  <c r="E43" i="101" s="1"/>
  <c r="E31" i="101"/>
  <c r="O51" i="100"/>
  <c r="P51" i="100" s="1"/>
  <c r="O50" i="100"/>
  <c r="P50" i="100" s="1"/>
  <c r="O49" i="100"/>
  <c r="P49" i="100" s="1"/>
  <c r="O48" i="100"/>
  <c r="P48" i="100" s="1"/>
  <c r="O47" i="100"/>
  <c r="P47" i="100" s="1"/>
  <c r="O46" i="100"/>
  <c r="P46" i="100" s="1"/>
  <c r="O45" i="100"/>
  <c r="P45" i="100" s="1"/>
  <c r="O44" i="100"/>
  <c r="P44" i="100" s="1"/>
  <c r="O43" i="100"/>
  <c r="D26" i="100"/>
  <c r="D25" i="100"/>
  <c r="D24" i="100" s="1"/>
  <c r="C105" i="101" l="1"/>
  <c r="O56" i="101"/>
  <c r="E99" i="101"/>
  <c r="H43" i="101"/>
  <c r="I94" i="101"/>
  <c r="I31" i="101"/>
  <c r="I32" i="101" s="1"/>
  <c r="C37" i="101" s="1"/>
  <c r="C106" i="101"/>
  <c r="B107" i="101" s="1"/>
  <c r="B109" i="101" s="1"/>
  <c r="P52" i="100"/>
  <c r="C56" i="100" s="1"/>
  <c r="I95" i="101" l="1"/>
  <c r="C99" i="101" s="1"/>
  <c r="D99" i="101" s="1"/>
  <c r="G118" i="101" s="1"/>
  <c r="F37" i="101"/>
  <c r="D37" i="101"/>
  <c r="I45" i="101" s="1"/>
  <c r="F99" i="101"/>
  <c r="B116" i="62"/>
  <c r="M108" i="62"/>
  <c r="M101" i="62"/>
  <c r="Q65" i="97"/>
  <c r="R18" i="97"/>
  <c r="S18" i="94"/>
  <c r="K29" i="93"/>
  <c r="R40" i="87"/>
  <c r="N58" i="78"/>
  <c r="O24" i="76"/>
  <c r="K24" i="76"/>
  <c r="N60" i="74"/>
  <c r="K36" i="72"/>
  <c r="O29" i="72"/>
  <c r="K29" i="72"/>
  <c r="Q56" i="83"/>
  <c r="S17" i="83"/>
  <c r="B11" i="83"/>
  <c r="K21" i="82"/>
  <c r="K29" i="80"/>
  <c r="R29" i="80" s="1"/>
  <c r="B10" i="80" s="1"/>
  <c r="B11" i="80" s="1"/>
  <c r="S29" i="80" s="1"/>
  <c r="I66" i="68"/>
  <c r="N58" i="68"/>
  <c r="I29" i="67"/>
  <c r="O21" i="67"/>
  <c r="B11" i="67"/>
  <c r="K21" i="67"/>
  <c r="G111" i="97"/>
  <c r="G110" i="97"/>
  <c r="E108" i="97"/>
  <c r="E107" i="97"/>
  <c r="E106" i="97"/>
  <c r="F106" i="97" s="1"/>
  <c r="E104" i="97"/>
  <c r="E103" i="97"/>
  <c r="E102" i="97"/>
  <c r="D101" i="97"/>
  <c r="D102" i="97"/>
  <c r="D103" i="97"/>
  <c r="D104" i="97"/>
  <c r="D105" i="97"/>
  <c r="D106" i="97"/>
  <c r="D107" i="97"/>
  <c r="D108" i="97"/>
  <c r="D109" i="97"/>
  <c r="C102" i="97"/>
  <c r="C103" i="97"/>
  <c r="C104" i="97"/>
  <c r="C105" i="97"/>
  <c r="C106" i="97"/>
  <c r="C107" i="97"/>
  <c r="C108" i="97"/>
  <c r="C109" i="97"/>
  <c r="C101" i="97"/>
  <c r="F105" i="97"/>
  <c r="F107" i="97"/>
  <c r="F108" i="97"/>
  <c r="F109" i="97"/>
  <c r="H80" i="97"/>
  <c r="L66" i="97"/>
  <c r="O66" i="97"/>
  <c r="G52" i="97"/>
  <c r="G50" i="97"/>
  <c r="G51" i="97"/>
  <c r="G47" i="97"/>
  <c r="G48" i="97"/>
  <c r="G46" i="97"/>
  <c r="L19" i="97"/>
  <c r="M19" i="97"/>
  <c r="N19" i="97" a="1"/>
  <c r="N19" i="97" s="1"/>
  <c r="N66" i="97" s="1"/>
  <c r="P66" i="97" s="1"/>
  <c r="O19" i="97"/>
  <c r="Q19" i="97"/>
  <c r="F104" i="97"/>
  <c r="F103" i="97"/>
  <c r="F102" i="97"/>
  <c r="F101" i="97"/>
  <c r="B94" i="97"/>
  <c r="H77" i="97"/>
  <c r="H74" i="97"/>
  <c r="O67" i="97"/>
  <c r="L67" i="97"/>
  <c r="AF56" i="97"/>
  <c r="AF55" i="97" s="1"/>
  <c r="AE56" i="97"/>
  <c r="AE55" i="97" s="1"/>
  <c r="AD56" i="97"/>
  <c r="AD55" i="97" s="1"/>
  <c r="AC56" i="97"/>
  <c r="AC55" i="97" s="1"/>
  <c r="M66" i="97" s="1" a="1"/>
  <c r="M66" i="97" s="1"/>
  <c r="AB56" i="97"/>
  <c r="AB55" i="97" s="1"/>
  <c r="M67" i="97" s="1" a="1"/>
  <c r="M67" i="97" s="1"/>
  <c r="AA56" i="97"/>
  <c r="AA55" i="97" s="1"/>
  <c r="Z56" i="97"/>
  <c r="Z55" i="97" s="1"/>
  <c r="Y56" i="97"/>
  <c r="Y55" i="97" s="1"/>
  <c r="X56" i="97"/>
  <c r="X55" i="97" s="1"/>
  <c r="W56" i="97"/>
  <c r="V56" i="97"/>
  <c r="V55" i="97" s="1"/>
  <c r="O65" i="97"/>
  <c r="L65" i="97"/>
  <c r="W55" i="97"/>
  <c r="U55" i="97"/>
  <c r="Q20" i="97"/>
  <c r="O20" i="97"/>
  <c r="N20" i="97" a="1"/>
  <c r="N20" i="97" s="1"/>
  <c r="N67" i="97" s="1"/>
  <c r="M20" i="97"/>
  <c r="L20" i="97"/>
  <c r="Q18" i="97"/>
  <c r="O18" i="97"/>
  <c r="N18" i="97" a="1"/>
  <c r="N18" i="97" s="1"/>
  <c r="M18" i="97"/>
  <c r="L18" i="97"/>
  <c r="F11" i="97"/>
  <c r="F12" i="97" s="1"/>
  <c r="E11" i="97"/>
  <c r="E12" i="97" s="1"/>
  <c r="F39" i="95" a="1"/>
  <c r="F39" i="95" s="1"/>
  <c r="E39" i="95" a="1"/>
  <c r="E39" i="95"/>
  <c r="I28" i="95"/>
  <c r="I28" i="95" a="1"/>
  <c r="H28" i="95" a="1"/>
  <c r="H28" i="95" s="1"/>
  <c r="E44" i="94" a="1"/>
  <c r="E44" i="94" s="1"/>
  <c r="F44" i="94"/>
  <c r="F44" i="94" a="1"/>
  <c r="F43" i="94" a="1"/>
  <c r="F43" i="94" s="1"/>
  <c r="E43" i="94" a="1"/>
  <c r="E43" i="94" s="1"/>
  <c r="E42" i="94"/>
  <c r="E42" i="94" a="1"/>
  <c r="F42" i="94" a="1"/>
  <c r="F42" i="94" s="1"/>
  <c r="F41" i="94"/>
  <c r="F41" i="94" a="1"/>
  <c r="E41" i="94" a="1"/>
  <c r="E41" i="94"/>
  <c r="H29" i="94"/>
  <c r="H29" i="94" a="1"/>
  <c r="I29" i="94" a="1"/>
  <c r="I29" i="94" s="1"/>
  <c r="I26" i="94" a="1"/>
  <c r="I26" i="94" s="1"/>
  <c r="H26" i="94" a="1"/>
  <c r="H26" i="94" s="1"/>
  <c r="I25" i="92" a="1"/>
  <c r="I25" i="92" s="1"/>
  <c r="H25" i="92" a="1"/>
  <c r="H25" i="92"/>
  <c r="F37" i="92" a="1"/>
  <c r="F37" i="92" s="1"/>
  <c r="E37" i="92" a="1"/>
  <c r="E37" i="92"/>
  <c r="I76" i="96"/>
  <c r="I40" i="96"/>
  <c r="H40" i="96"/>
  <c r="H39" i="96"/>
  <c r="I38" i="96"/>
  <c r="I39" i="96"/>
  <c r="I37" i="96"/>
  <c r="H38" i="96"/>
  <c r="H37" i="96"/>
  <c r="S31" i="96"/>
  <c r="C11" i="96"/>
  <c r="G38" i="96"/>
  <c r="G73" i="96" s="1"/>
  <c r="H73" i="96" s="1"/>
  <c r="G39" i="96"/>
  <c r="G74" i="96" s="1"/>
  <c r="H74" i="96" s="1"/>
  <c r="H75" i="96"/>
  <c r="O64" i="96"/>
  <c r="L64" i="96"/>
  <c r="N31" i="96" a="1"/>
  <c r="N31" i="96" s="1"/>
  <c r="N65" i="96" s="1"/>
  <c r="N30" i="96" a="1"/>
  <c r="N30" i="96" s="1"/>
  <c r="N64" i="96" s="1"/>
  <c r="L31" i="96"/>
  <c r="M31" i="96"/>
  <c r="O31" i="96"/>
  <c r="Q31" i="96"/>
  <c r="F96" i="96"/>
  <c r="B89" i="96"/>
  <c r="H72" i="96"/>
  <c r="O65" i="96"/>
  <c r="L65" i="96"/>
  <c r="AF56" i="96"/>
  <c r="AF55" i="96" s="1"/>
  <c r="AE56" i="96"/>
  <c r="AE55" i="96" s="1"/>
  <c r="AD56" i="96"/>
  <c r="AD55" i="96" s="1"/>
  <c r="AC56" i="96"/>
  <c r="AC55" i="96" s="1"/>
  <c r="AB56" i="96"/>
  <c r="AB55" i="96" s="1"/>
  <c r="AA56" i="96"/>
  <c r="AA55" i="96" s="1"/>
  <c r="Z56" i="96"/>
  <c r="Z55" i="96" s="1"/>
  <c r="Y56" i="96"/>
  <c r="Y55" i="96" s="1"/>
  <c r="X56" i="96"/>
  <c r="W56" i="96"/>
  <c r="W55" i="96" s="1"/>
  <c r="V56" i="96"/>
  <c r="V55" i="96" s="1"/>
  <c r="X55" i="96"/>
  <c r="U55" i="96"/>
  <c r="Q30" i="96"/>
  <c r="O30" i="96"/>
  <c r="M30" i="96"/>
  <c r="L30" i="96"/>
  <c r="K30" i="96"/>
  <c r="K64" i="96" s="1"/>
  <c r="I30" i="96"/>
  <c r="I64" i="96" s="1"/>
  <c r="F11" i="96"/>
  <c r="F12" i="96" s="1"/>
  <c r="E11" i="96"/>
  <c r="E12" i="96" s="1"/>
  <c r="D11" i="96"/>
  <c r="D12" i="96" s="1"/>
  <c r="C12" i="96"/>
  <c r="G61" i="95"/>
  <c r="H61" i="95" s="1"/>
  <c r="G60" i="95"/>
  <c r="H60" i="95" s="1"/>
  <c r="H62" i="95"/>
  <c r="K22" i="95"/>
  <c r="I22" i="95"/>
  <c r="Q22" i="95"/>
  <c r="O22" i="95"/>
  <c r="N22" i="95" a="1"/>
  <c r="N22" i="95" s="1"/>
  <c r="M22" i="95"/>
  <c r="L22" i="95"/>
  <c r="F82" i="95"/>
  <c r="B75" i="95"/>
  <c r="H59" i="95"/>
  <c r="AF56" i="95"/>
  <c r="AF55" i="95" s="1"/>
  <c r="AE56" i="95"/>
  <c r="AE55" i="95" s="1"/>
  <c r="AD56" i="95"/>
  <c r="AD55" i="95" s="1"/>
  <c r="AC56" i="95"/>
  <c r="AC55" i="95" s="1"/>
  <c r="AB56" i="95"/>
  <c r="AB55" i="95" s="1"/>
  <c r="AA56" i="95"/>
  <c r="AA55" i="95" s="1"/>
  <c r="Z56" i="95"/>
  <c r="Z55" i="95" s="1"/>
  <c r="Y56" i="95"/>
  <c r="Y55" i="95" s="1"/>
  <c r="X56" i="95"/>
  <c r="X55" i="95" s="1"/>
  <c r="W56" i="95"/>
  <c r="W55" i="95" s="1"/>
  <c r="V56" i="95"/>
  <c r="V55" i="95" s="1"/>
  <c r="O52" i="95"/>
  <c r="L52" i="95"/>
  <c r="U55" i="95"/>
  <c r="O51" i="95"/>
  <c r="L51" i="95"/>
  <c r="Q19" i="95"/>
  <c r="O19" i="95"/>
  <c r="N19" i="95" a="1"/>
  <c r="N19" i="95" s="1"/>
  <c r="M19" i="95"/>
  <c r="L19" i="95"/>
  <c r="Q18" i="95"/>
  <c r="O18" i="95"/>
  <c r="N18" i="95" a="1"/>
  <c r="N18" i="95" s="1"/>
  <c r="N51" i="95" s="1"/>
  <c r="M18" i="95"/>
  <c r="L18" i="95"/>
  <c r="F11" i="95"/>
  <c r="F12" i="95" s="1"/>
  <c r="E11" i="95"/>
  <c r="E12" i="95" s="1"/>
  <c r="D11" i="95"/>
  <c r="D12" i="95" s="1"/>
  <c r="E90" i="94"/>
  <c r="F90" i="94" s="1"/>
  <c r="E89" i="94"/>
  <c r="F89" i="94" s="1"/>
  <c r="F91" i="94"/>
  <c r="H67" i="94"/>
  <c r="O56" i="94"/>
  <c r="L56" i="94"/>
  <c r="G43" i="94"/>
  <c r="G42" i="94"/>
  <c r="N18" i="94" a="1"/>
  <c r="N18" i="94" s="1"/>
  <c r="N56" i="94" s="1"/>
  <c r="N19" i="94" a="1"/>
  <c r="N19" i="94" s="1"/>
  <c r="Q18" i="94"/>
  <c r="O18" i="94"/>
  <c r="M18" i="94"/>
  <c r="L18" i="94"/>
  <c r="F88" i="94"/>
  <c r="B81" i="94"/>
  <c r="AF56" i="94"/>
  <c r="AF55" i="94" s="1"/>
  <c r="AE56" i="94"/>
  <c r="AE55" i="94" s="1"/>
  <c r="AD56" i="94"/>
  <c r="AD55" i="94" s="1"/>
  <c r="AC56" i="94"/>
  <c r="AC55" i="94" s="1"/>
  <c r="AB56" i="94"/>
  <c r="AB55" i="94" s="1"/>
  <c r="AA56" i="94"/>
  <c r="AA55" i="94" s="1"/>
  <c r="Z56" i="94"/>
  <c r="Z55" i="94" s="1"/>
  <c r="Y56" i="94"/>
  <c r="Y55" i="94" s="1"/>
  <c r="X56" i="94"/>
  <c r="X55" i="94" s="1"/>
  <c r="M56" i="94" s="1" a="1"/>
  <c r="M56" i="94" s="1"/>
  <c r="W56" i="94"/>
  <c r="W55" i="94" s="1"/>
  <c r="V56" i="94"/>
  <c r="V55" i="94" s="1"/>
  <c r="U55" i="94"/>
  <c r="H64" i="94"/>
  <c r="O57" i="94"/>
  <c r="L57" i="94"/>
  <c r="Q19" i="94"/>
  <c r="O19" i="94"/>
  <c r="M19" i="94"/>
  <c r="L19" i="94"/>
  <c r="F11" i="94"/>
  <c r="F12" i="94" s="1"/>
  <c r="E11" i="94"/>
  <c r="E12" i="94" s="1"/>
  <c r="D11" i="94"/>
  <c r="D12" i="94" s="1"/>
  <c r="I29" i="93"/>
  <c r="F88" i="93"/>
  <c r="B81" i="93"/>
  <c r="AF56" i="93"/>
  <c r="AF55" i="93" s="1"/>
  <c r="AE56" i="93"/>
  <c r="AD56" i="93"/>
  <c r="AD55" i="93" s="1"/>
  <c r="AC56" i="93"/>
  <c r="AC55" i="93" s="1"/>
  <c r="AB56" i="93"/>
  <c r="AB55" i="93" s="1"/>
  <c r="AA56" i="93"/>
  <c r="AA55" i="93" s="1"/>
  <c r="Z56" i="93"/>
  <c r="Z55" i="93" s="1"/>
  <c r="Y56" i="93"/>
  <c r="Y55" i="93" s="1"/>
  <c r="X56" i="93"/>
  <c r="X55" i="93" s="1"/>
  <c r="W56" i="93"/>
  <c r="W55" i="93" s="1"/>
  <c r="V56" i="93"/>
  <c r="V55" i="93" s="1"/>
  <c r="AE55" i="93"/>
  <c r="U55" i="93"/>
  <c r="M60" i="93" s="1" a="1"/>
  <c r="M60" i="93" s="1"/>
  <c r="H67" i="93"/>
  <c r="O60" i="93"/>
  <c r="L60" i="93"/>
  <c r="Q29" i="93"/>
  <c r="O29" i="93"/>
  <c r="N29" i="93" a="1"/>
  <c r="N29" i="93" s="1"/>
  <c r="M29" i="93"/>
  <c r="L29" i="93"/>
  <c r="F11" i="93"/>
  <c r="F12" i="93" s="1"/>
  <c r="E11" i="93"/>
  <c r="E12" i="93" s="1"/>
  <c r="D11" i="93"/>
  <c r="D12" i="93" s="1"/>
  <c r="C11" i="93"/>
  <c r="C12" i="93" s="1"/>
  <c r="Q18" i="92"/>
  <c r="N18" i="92" a="1"/>
  <c r="N18" i="92" s="1"/>
  <c r="F77" i="92"/>
  <c r="B70" i="92"/>
  <c r="H56" i="92"/>
  <c r="AF56" i="92"/>
  <c r="AF55" i="92" s="1"/>
  <c r="AE56" i="92"/>
  <c r="AE55" i="92" s="1"/>
  <c r="AD56" i="92"/>
  <c r="AD55" i="92" s="1"/>
  <c r="AC56" i="92"/>
  <c r="AB56" i="92"/>
  <c r="AB55" i="92" s="1"/>
  <c r="AA56" i="92"/>
  <c r="AA55" i="92" s="1"/>
  <c r="Z56" i="92"/>
  <c r="Z55" i="92" s="1"/>
  <c r="Y56" i="92"/>
  <c r="X56" i="92"/>
  <c r="X55" i="92" s="1"/>
  <c r="W56" i="92"/>
  <c r="W55" i="92" s="1"/>
  <c r="V56" i="92"/>
  <c r="V55" i="92" s="1"/>
  <c r="M49" i="92" s="1" a="1"/>
  <c r="M49" i="92" s="1"/>
  <c r="AC55" i="92"/>
  <c r="Y55" i="92"/>
  <c r="U55" i="92"/>
  <c r="O49" i="92"/>
  <c r="L49" i="92"/>
  <c r="O18" i="92"/>
  <c r="M18" i="92"/>
  <c r="L18" i="92"/>
  <c r="F11" i="92"/>
  <c r="F12" i="92" s="1"/>
  <c r="E11" i="92"/>
  <c r="E12" i="92" s="1"/>
  <c r="D11" i="92"/>
  <c r="D12" i="92" s="1"/>
  <c r="C11" i="92"/>
  <c r="C12" i="92" s="1"/>
  <c r="G40" i="77"/>
  <c r="G37" i="77"/>
  <c r="G36" i="77"/>
  <c r="G35" i="77"/>
  <c r="B98" i="91"/>
  <c r="E91" i="91"/>
  <c r="E90" i="91"/>
  <c r="F90" i="91" s="1"/>
  <c r="G43" i="91"/>
  <c r="G42" i="91"/>
  <c r="F92" i="91"/>
  <c r="F91" i="91"/>
  <c r="F89" i="91"/>
  <c r="B82" i="91"/>
  <c r="H67" i="91"/>
  <c r="H64" i="91"/>
  <c r="O57" i="91"/>
  <c r="L57" i="91"/>
  <c r="O56" i="91"/>
  <c r="L56" i="91"/>
  <c r="AF52" i="91"/>
  <c r="AF51" i="91" s="1"/>
  <c r="AE52" i="91"/>
  <c r="AE51" i="91" s="1"/>
  <c r="AD52" i="91"/>
  <c r="AD51" i="91" s="1"/>
  <c r="AC52" i="91"/>
  <c r="AB52" i="91"/>
  <c r="AB51" i="91" s="1"/>
  <c r="AA52" i="91"/>
  <c r="AA51" i="91" s="1"/>
  <c r="Z52" i="91"/>
  <c r="Z51" i="91" s="1"/>
  <c r="Y52" i="91"/>
  <c r="Y51" i="91" s="1"/>
  <c r="X52" i="91"/>
  <c r="X51" i="91" s="1"/>
  <c r="W52" i="91"/>
  <c r="W51" i="91" s="1"/>
  <c r="V52" i="91"/>
  <c r="V51" i="91" s="1"/>
  <c r="AC51" i="91"/>
  <c r="U51" i="91"/>
  <c r="Q18" i="91"/>
  <c r="O18" i="91"/>
  <c r="N18" i="91" a="1"/>
  <c r="N18" i="91" s="1"/>
  <c r="M18" i="91"/>
  <c r="L18" i="91"/>
  <c r="Q17" i="91"/>
  <c r="O17" i="91"/>
  <c r="N17" i="91" a="1"/>
  <c r="N17" i="91" s="1"/>
  <c r="M17" i="91"/>
  <c r="L17" i="91"/>
  <c r="F10" i="91"/>
  <c r="F11" i="91" s="1"/>
  <c r="E10" i="91"/>
  <c r="E11" i="91" s="1"/>
  <c r="E106" i="90"/>
  <c r="F106" i="90" s="1"/>
  <c r="E105" i="90"/>
  <c r="F105" i="90" s="1"/>
  <c r="F104" i="90"/>
  <c r="B98" i="90"/>
  <c r="H76" i="90"/>
  <c r="H73" i="90"/>
  <c r="O62" i="90"/>
  <c r="L62" i="90"/>
  <c r="G47" i="90"/>
  <c r="G46" i="90"/>
  <c r="Q18" i="90"/>
  <c r="O18" i="90"/>
  <c r="N18" i="90" a="1"/>
  <c r="N18" i="90" s="1"/>
  <c r="N62" i="90" s="1"/>
  <c r="M18" i="90"/>
  <c r="L18" i="90"/>
  <c r="F107" i="90"/>
  <c r="B91" i="90"/>
  <c r="H70" i="90"/>
  <c r="O63" i="90"/>
  <c r="L63" i="90"/>
  <c r="AF52" i="90"/>
  <c r="AF51" i="90" s="1"/>
  <c r="AE52" i="90"/>
  <c r="AE51" i="90" s="1"/>
  <c r="AD52" i="90"/>
  <c r="AD51" i="90" s="1"/>
  <c r="AC52" i="90"/>
  <c r="AC51" i="90" s="1"/>
  <c r="AB52" i="90"/>
  <c r="AB51" i="90" s="1"/>
  <c r="AA52" i="90"/>
  <c r="AA51" i="90" s="1"/>
  <c r="M62" i="90" s="1" a="1"/>
  <c r="M62" i="90" s="1"/>
  <c r="Z52" i="90"/>
  <c r="Z51" i="90" s="1"/>
  <c r="Y52" i="90"/>
  <c r="Y51" i="90" s="1"/>
  <c r="X52" i="90"/>
  <c r="X51" i="90" s="1"/>
  <c r="W52" i="90"/>
  <c r="W51" i="90" s="1"/>
  <c r="V52" i="90"/>
  <c r="V51" i="90" s="1"/>
  <c r="O61" i="90"/>
  <c r="L61" i="90"/>
  <c r="U51" i="90"/>
  <c r="Q19" i="90"/>
  <c r="O19" i="90"/>
  <c r="N19" i="90" a="1"/>
  <c r="N19" i="90" s="1"/>
  <c r="M19" i="90"/>
  <c r="L19" i="90"/>
  <c r="Q17" i="90"/>
  <c r="O17" i="90"/>
  <c r="N17" i="90" a="1"/>
  <c r="N17" i="90" s="1"/>
  <c r="M17" i="90"/>
  <c r="L17" i="90"/>
  <c r="F10" i="90"/>
  <c r="F11" i="90" s="1"/>
  <c r="E10" i="90"/>
  <c r="E11" i="90" s="1"/>
  <c r="B75" i="89"/>
  <c r="B74" i="89"/>
  <c r="E68" i="89"/>
  <c r="I64" i="89"/>
  <c r="G62" i="89"/>
  <c r="H62" i="89" s="1"/>
  <c r="G61" i="89"/>
  <c r="H61" i="89" s="1"/>
  <c r="F62" i="89"/>
  <c r="E62" i="89"/>
  <c r="F61" i="89"/>
  <c r="E61" i="89"/>
  <c r="H60" i="89"/>
  <c r="F60" i="89"/>
  <c r="E60" i="89"/>
  <c r="O52" i="89"/>
  <c r="M52" i="89" a="1"/>
  <c r="M52" i="89" s="1"/>
  <c r="L52" i="89"/>
  <c r="G27" i="89"/>
  <c r="G26" i="89"/>
  <c r="Q17" i="89"/>
  <c r="O17" i="89"/>
  <c r="N17" i="89" a="1"/>
  <c r="N17" i="89" s="1"/>
  <c r="P17" i="89" s="1"/>
  <c r="M17" i="89"/>
  <c r="L17" i="89"/>
  <c r="F84" i="89"/>
  <c r="B77" i="89"/>
  <c r="H63" i="89"/>
  <c r="AF52" i="89"/>
  <c r="AE52" i="89"/>
  <c r="AE51" i="89" s="1"/>
  <c r="AD52" i="89"/>
  <c r="AD51" i="89" s="1"/>
  <c r="AC52" i="89"/>
  <c r="AC51" i="89" s="1"/>
  <c r="AB52" i="89"/>
  <c r="AB51" i="89" s="1"/>
  <c r="AA52" i="89"/>
  <c r="AA51" i="89" s="1"/>
  <c r="Z52" i="89"/>
  <c r="Z51" i="89" s="1"/>
  <c r="Y52" i="89"/>
  <c r="Y51" i="89" s="1"/>
  <c r="X52" i="89"/>
  <c r="W52" i="89"/>
  <c r="W51" i="89" s="1"/>
  <c r="V52" i="89"/>
  <c r="V51" i="89" s="1"/>
  <c r="AF51" i="89"/>
  <c r="X51" i="89"/>
  <c r="U51" i="89"/>
  <c r="O53" i="89"/>
  <c r="L53" i="89"/>
  <c r="Q18" i="89"/>
  <c r="O18" i="89"/>
  <c r="N18" i="89" a="1"/>
  <c r="N18" i="89" s="1"/>
  <c r="M18" i="89"/>
  <c r="L18" i="89"/>
  <c r="F10" i="89"/>
  <c r="F11" i="89" s="1"/>
  <c r="E10" i="89"/>
  <c r="E11" i="89" s="1"/>
  <c r="D10" i="89"/>
  <c r="D11" i="89" s="1"/>
  <c r="C10" i="89"/>
  <c r="C11" i="89" s="1"/>
  <c r="F99" i="88"/>
  <c r="B92" i="88"/>
  <c r="H78" i="88"/>
  <c r="O71" i="88"/>
  <c r="L71" i="88"/>
  <c r="AF52" i="88"/>
  <c r="AF51" i="88" s="1"/>
  <c r="AE52" i="88"/>
  <c r="AE51" i="88" s="1"/>
  <c r="AD52" i="88"/>
  <c r="AC52" i="88"/>
  <c r="AB52" i="88"/>
  <c r="AA52" i="88"/>
  <c r="Z52" i="88"/>
  <c r="Y52" i="88"/>
  <c r="Y51" i="88" s="1"/>
  <c r="X52" i="88"/>
  <c r="X51" i="88" s="1"/>
  <c r="W52" i="88"/>
  <c r="W51" i="88" s="1"/>
  <c r="V52" i="88"/>
  <c r="AD51" i="88"/>
  <c r="AC51" i="88"/>
  <c r="AB51" i="88"/>
  <c r="AA51" i="88"/>
  <c r="M71" i="88" s="1" a="1"/>
  <c r="M71" i="88" s="1"/>
  <c r="Z51" i="88"/>
  <c r="V51" i="88"/>
  <c r="U51" i="88"/>
  <c r="Q40" i="88"/>
  <c r="O40" i="88"/>
  <c r="N40" i="88" a="1"/>
  <c r="N40" i="88" s="1"/>
  <c r="M40" i="88"/>
  <c r="L40" i="88"/>
  <c r="K40" i="88"/>
  <c r="I40" i="88"/>
  <c r="D11" i="88"/>
  <c r="C11" i="88"/>
  <c r="F10" i="88"/>
  <c r="F11" i="88" s="1"/>
  <c r="E10" i="88"/>
  <c r="E11" i="88" s="1"/>
  <c r="D10" i="88"/>
  <c r="C10" i="88"/>
  <c r="K40" i="87"/>
  <c r="I40" i="87"/>
  <c r="F99" i="87"/>
  <c r="B92" i="87"/>
  <c r="H78" i="87"/>
  <c r="AF52" i="87"/>
  <c r="AE52" i="87"/>
  <c r="AD52" i="87"/>
  <c r="AD51" i="87" s="1"/>
  <c r="AC52" i="87"/>
  <c r="AC51" i="87" s="1"/>
  <c r="AB52" i="87"/>
  <c r="AB51" i="87" s="1"/>
  <c r="AA52" i="87"/>
  <c r="AA51" i="87" s="1"/>
  <c r="Z52" i="87"/>
  <c r="Z51" i="87" s="1"/>
  <c r="Y52" i="87"/>
  <c r="Y51" i="87" s="1"/>
  <c r="X52" i="87"/>
  <c r="W52" i="87"/>
  <c r="W51" i="87" s="1"/>
  <c r="V52" i="87"/>
  <c r="V51" i="87" s="1"/>
  <c r="M71" i="87" s="1" a="1"/>
  <c r="M71" i="87" s="1"/>
  <c r="AF51" i="87"/>
  <c r="AE51" i="87"/>
  <c r="X51" i="87"/>
  <c r="U51" i="87"/>
  <c r="O71" i="87"/>
  <c r="L71" i="87"/>
  <c r="Q40" i="87"/>
  <c r="O40" i="87"/>
  <c r="N40" i="87" a="1"/>
  <c r="N40" i="87" s="1"/>
  <c r="M40" i="87"/>
  <c r="L40" i="87"/>
  <c r="F10" i="87"/>
  <c r="F11" i="87" s="1"/>
  <c r="E10" i="87"/>
  <c r="E11" i="87" s="1"/>
  <c r="D10" i="87"/>
  <c r="D11" i="87" s="1"/>
  <c r="C10" i="87"/>
  <c r="C11" i="87" s="1"/>
  <c r="Q48" i="86"/>
  <c r="Q17" i="86"/>
  <c r="F76" i="86"/>
  <c r="B69" i="86"/>
  <c r="H55" i="86"/>
  <c r="AF52" i="86"/>
  <c r="AF51" i="86" s="1"/>
  <c r="AE52" i="86"/>
  <c r="AE51" i="86" s="1"/>
  <c r="AD52" i="86"/>
  <c r="AD51" i="86" s="1"/>
  <c r="AC52" i="86"/>
  <c r="AC51" i="86" s="1"/>
  <c r="AB52" i="86"/>
  <c r="AA52" i="86"/>
  <c r="Z52" i="86"/>
  <c r="Z51" i="86" s="1"/>
  <c r="Y52" i="86"/>
  <c r="Y51" i="86" s="1"/>
  <c r="X52" i="86"/>
  <c r="X51" i="86" s="1"/>
  <c r="W52" i="86"/>
  <c r="W51" i="86" s="1"/>
  <c r="V52" i="86"/>
  <c r="V51" i="86" s="1"/>
  <c r="AB51" i="86"/>
  <c r="AA51" i="86"/>
  <c r="U51" i="86"/>
  <c r="O48" i="86"/>
  <c r="L48" i="86"/>
  <c r="O17" i="86"/>
  <c r="N17" i="86" a="1"/>
  <c r="N17" i="86" s="1"/>
  <c r="M17" i="86"/>
  <c r="L17" i="86"/>
  <c r="F10" i="86"/>
  <c r="F11" i="86" s="1"/>
  <c r="E10" i="86"/>
  <c r="E11" i="86" s="1"/>
  <c r="D10" i="86"/>
  <c r="D11" i="86" s="1"/>
  <c r="C10" i="86"/>
  <c r="C11" i="86" s="1"/>
  <c r="L48" i="85"/>
  <c r="Q17" i="85"/>
  <c r="N17" i="85" a="1"/>
  <c r="N17" i="85" s="1"/>
  <c r="L17" i="85"/>
  <c r="F76" i="85"/>
  <c r="B69" i="85"/>
  <c r="H55" i="85"/>
  <c r="O48" i="85"/>
  <c r="AF52" i="85"/>
  <c r="AE52" i="85"/>
  <c r="AE51" i="85" s="1"/>
  <c r="AD52" i="85"/>
  <c r="AD51" i="85" s="1"/>
  <c r="AC52" i="85"/>
  <c r="AC51" i="85" s="1"/>
  <c r="AB52" i="85"/>
  <c r="AB51" i="85" s="1"/>
  <c r="AA52" i="85"/>
  <c r="AA51" i="85" s="1"/>
  <c r="Z52" i="85"/>
  <c r="Z51" i="85" s="1"/>
  <c r="Y52" i="85"/>
  <c r="Y51" i="85" s="1"/>
  <c r="X52" i="85"/>
  <c r="X51" i="85" s="1"/>
  <c r="W52" i="85"/>
  <c r="W51" i="85" s="1"/>
  <c r="V52" i="85"/>
  <c r="V51" i="85" s="1"/>
  <c r="AF51" i="85"/>
  <c r="U51" i="85"/>
  <c r="O17" i="85"/>
  <c r="M17" i="85"/>
  <c r="F10" i="85"/>
  <c r="F11" i="85" s="1"/>
  <c r="E10" i="85"/>
  <c r="E11" i="85" s="1"/>
  <c r="D10" i="85"/>
  <c r="D11" i="85" s="1"/>
  <c r="C10" i="85"/>
  <c r="C11" i="85" s="1"/>
  <c r="H57" i="84"/>
  <c r="H54" i="84"/>
  <c r="H56" i="84"/>
  <c r="H55" i="84"/>
  <c r="F48" i="84"/>
  <c r="K31" i="84"/>
  <c r="I31" i="84"/>
  <c r="F105" i="84"/>
  <c r="E104" i="84"/>
  <c r="F104" i="84" s="1"/>
  <c r="E103" i="84"/>
  <c r="F103" i="84" s="1"/>
  <c r="F102" i="84"/>
  <c r="B95" i="84"/>
  <c r="H81" i="84"/>
  <c r="H77" i="84"/>
  <c r="O70" i="84"/>
  <c r="L70" i="84"/>
  <c r="O69" i="84"/>
  <c r="L69" i="84"/>
  <c r="G56" i="84"/>
  <c r="G55" i="84"/>
  <c r="AF32" i="84"/>
  <c r="AF31" i="84" s="1"/>
  <c r="AE32" i="84"/>
  <c r="AE31" i="84" s="1"/>
  <c r="AD32" i="84"/>
  <c r="AD31" i="84" s="1"/>
  <c r="AC32" i="84"/>
  <c r="AB32" i="84"/>
  <c r="AB31" i="84" s="1"/>
  <c r="AA32" i="84"/>
  <c r="AA31" i="84" s="1"/>
  <c r="Z32" i="84"/>
  <c r="Z31" i="84" s="1"/>
  <c r="M69" i="84" s="1" a="1"/>
  <c r="M69" i="84" s="1"/>
  <c r="Y32" i="84"/>
  <c r="Y31" i="84" s="1"/>
  <c r="X32" i="84"/>
  <c r="X31" i="84" s="1"/>
  <c r="W32" i="84"/>
  <c r="W31" i="84" s="1"/>
  <c r="V32" i="84"/>
  <c r="V31" i="84" s="1"/>
  <c r="M70" i="84" s="1" a="1"/>
  <c r="M70" i="84" s="1"/>
  <c r="AC31" i="84"/>
  <c r="U31" i="84"/>
  <c r="Q31" i="84"/>
  <c r="O31" i="84"/>
  <c r="N31" i="84"/>
  <c r="N70" i="84" s="1"/>
  <c r="M31" i="84"/>
  <c r="L31" i="84"/>
  <c r="Q30" i="84"/>
  <c r="O30" i="84"/>
  <c r="N30" i="84"/>
  <c r="N69" i="84" s="1"/>
  <c r="P69" i="84" s="1"/>
  <c r="M30" i="84"/>
  <c r="L30" i="84"/>
  <c r="F10" i="84"/>
  <c r="F11" i="84" s="1"/>
  <c r="E10" i="84"/>
  <c r="E11" i="84" s="1"/>
  <c r="D10" i="84"/>
  <c r="D11" i="84" s="1"/>
  <c r="E68" i="83"/>
  <c r="N17" i="83"/>
  <c r="F92" i="83"/>
  <c r="E91" i="83"/>
  <c r="F91" i="83" s="1"/>
  <c r="E90" i="83"/>
  <c r="F90" i="83" s="1"/>
  <c r="F89" i="83"/>
  <c r="B82" i="83"/>
  <c r="H68" i="83"/>
  <c r="H64" i="83"/>
  <c r="O57" i="83"/>
  <c r="M57" i="83" a="1"/>
  <c r="M57" i="83" s="1"/>
  <c r="L57" i="83"/>
  <c r="O56" i="83"/>
  <c r="M56" i="83" a="1"/>
  <c r="M56" i="83" s="1"/>
  <c r="L56" i="83"/>
  <c r="G43" i="83"/>
  <c r="G42" i="83"/>
  <c r="AF32" i="83"/>
  <c r="AE32" i="83"/>
  <c r="AD32" i="83"/>
  <c r="AC32" i="83"/>
  <c r="AB32" i="83"/>
  <c r="AB31" i="83" s="1"/>
  <c r="AA32" i="83"/>
  <c r="AA31" i="83" s="1"/>
  <c r="Z32" i="83"/>
  <c r="Z31" i="83" s="1"/>
  <c r="Y32" i="83"/>
  <c r="X32" i="83"/>
  <c r="W32" i="83"/>
  <c r="V32" i="83"/>
  <c r="AF31" i="83"/>
  <c r="AE31" i="83"/>
  <c r="AD31" i="83"/>
  <c r="AC31" i="83"/>
  <c r="Y31" i="83"/>
  <c r="X31" i="83"/>
  <c r="W31" i="83"/>
  <c r="V31" i="83"/>
  <c r="U31" i="83"/>
  <c r="Q18" i="83"/>
  <c r="O18" i="83"/>
  <c r="N18" i="83"/>
  <c r="N57" i="83" s="1"/>
  <c r="P57" i="83" s="1"/>
  <c r="M18" i="83"/>
  <c r="L18" i="83"/>
  <c r="Q17" i="83"/>
  <c r="O17" i="83"/>
  <c r="N56" i="83"/>
  <c r="P56" i="83" s="1"/>
  <c r="M17" i="83"/>
  <c r="L17" i="83"/>
  <c r="E11" i="83"/>
  <c r="D11" i="83"/>
  <c r="F10" i="83"/>
  <c r="F11" i="83" s="1"/>
  <c r="E10" i="83"/>
  <c r="D10" i="83"/>
  <c r="N21" i="82"/>
  <c r="I21" i="82"/>
  <c r="Q21" i="82"/>
  <c r="O21" i="82"/>
  <c r="M21" i="82"/>
  <c r="L21" i="82"/>
  <c r="F79" i="82"/>
  <c r="B72" i="82"/>
  <c r="H58" i="82"/>
  <c r="O52" i="82"/>
  <c r="L52" i="82"/>
  <c r="O51" i="82"/>
  <c r="L51" i="82"/>
  <c r="AF32" i="82"/>
  <c r="AF31" i="82" s="1"/>
  <c r="AE32" i="82"/>
  <c r="AE31" i="82" s="1"/>
  <c r="AD32" i="82"/>
  <c r="AD31" i="82" s="1"/>
  <c r="AC32" i="82"/>
  <c r="AC31" i="82" s="1"/>
  <c r="AB32" i="82"/>
  <c r="AB31" i="82" s="1"/>
  <c r="AA32" i="82"/>
  <c r="AA31" i="82" s="1"/>
  <c r="Z32" i="82"/>
  <c r="Z31" i="82" s="1"/>
  <c r="Y32" i="82"/>
  <c r="Y31" i="82" s="1"/>
  <c r="M52" i="82" s="1" a="1"/>
  <c r="M52" i="82" s="1"/>
  <c r="X32" i="82"/>
  <c r="X31" i="82" s="1"/>
  <c r="W32" i="82"/>
  <c r="W31" i="82" s="1"/>
  <c r="M51" i="82" s="1" a="1"/>
  <c r="M51" i="82" s="1"/>
  <c r="V32" i="82"/>
  <c r="V31" i="82" s="1"/>
  <c r="U31" i="82"/>
  <c r="Q18" i="82"/>
  <c r="O18" i="82"/>
  <c r="N18" i="82"/>
  <c r="M18" i="82"/>
  <c r="L18" i="82"/>
  <c r="Q17" i="82"/>
  <c r="O17" i="82"/>
  <c r="N17" i="82"/>
  <c r="M17" i="82"/>
  <c r="L17" i="82"/>
  <c r="F10" i="82"/>
  <c r="F11" i="82" s="1"/>
  <c r="E10" i="82"/>
  <c r="E11" i="82" s="1"/>
  <c r="D10" i="82"/>
  <c r="D11" i="82" s="1"/>
  <c r="G94" i="81"/>
  <c r="G93" i="81"/>
  <c r="E91" i="81"/>
  <c r="E90" i="81"/>
  <c r="C90" i="81"/>
  <c r="D90" i="81"/>
  <c r="F90" i="81"/>
  <c r="C91" i="81"/>
  <c r="D91" i="81"/>
  <c r="F91" i="81"/>
  <c r="C92" i="81"/>
  <c r="D92" i="81"/>
  <c r="F92" i="81"/>
  <c r="H68" i="81"/>
  <c r="O56" i="81"/>
  <c r="L56" i="81"/>
  <c r="G43" i="81"/>
  <c r="G42" i="81"/>
  <c r="N17" i="81"/>
  <c r="N56" i="81" s="1"/>
  <c r="Q17" i="81"/>
  <c r="O17" i="81"/>
  <c r="M17" i="81"/>
  <c r="L17" i="81"/>
  <c r="F89" i="81"/>
  <c r="B82" i="81"/>
  <c r="H64" i="81"/>
  <c r="O57" i="81"/>
  <c r="L57" i="81"/>
  <c r="AF32" i="81"/>
  <c r="AF31" i="81" s="1"/>
  <c r="AE32" i="81"/>
  <c r="AE31" i="81" s="1"/>
  <c r="AD32" i="81"/>
  <c r="AD31" i="81" s="1"/>
  <c r="AC32" i="81"/>
  <c r="AC31" i="81" s="1"/>
  <c r="AB32" i="81"/>
  <c r="AB31" i="81" s="1"/>
  <c r="AA32" i="81"/>
  <c r="AA31" i="81" s="1"/>
  <c r="Z32" i="81"/>
  <c r="Z31" i="81" s="1"/>
  <c r="Y32" i="81"/>
  <c r="Y31" i="81" s="1"/>
  <c r="X32" i="81"/>
  <c r="X31" i="81" s="1"/>
  <c r="W32" i="81"/>
  <c r="W31" i="81" s="1"/>
  <c r="V32" i="81"/>
  <c r="V31" i="81" s="1"/>
  <c r="U31" i="81"/>
  <c r="Q18" i="81"/>
  <c r="O18" i="81"/>
  <c r="N18" i="81"/>
  <c r="N57" i="81" s="1"/>
  <c r="P57" i="81" s="1"/>
  <c r="M18" i="81"/>
  <c r="L18" i="81"/>
  <c r="F10" i="81"/>
  <c r="F11" i="81" s="1"/>
  <c r="E10" i="81"/>
  <c r="E11" i="81" s="1"/>
  <c r="D10" i="81"/>
  <c r="D11" i="81" s="1"/>
  <c r="R17" i="79"/>
  <c r="B10" i="79"/>
  <c r="I29" i="80"/>
  <c r="F88" i="80"/>
  <c r="B81" i="80"/>
  <c r="H67" i="80"/>
  <c r="O60" i="80"/>
  <c r="L60" i="80"/>
  <c r="AF32" i="80"/>
  <c r="AF31" i="80" s="1"/>
  <c r="AE32" i="80"/>
  <c r="AE31" i="80" s="1"/>
  <c r="AD32" i="80"/>
  <c r="AD31" i="80" s="1"/>
  <c r="AC32" i="80"/>
  <c r="AC31" i="80" s="1"/>
  <c r="AB32" i="80"/>
  <c r="AB31" i="80" s="1"/>
  <c r="AA32" i="80"/>
  <c r="AA31" i="80" s="1"/>
  <c r="Z32" i="80"/>
  <c r="Y32" i="80"/>
  <c r="Y31" i="80" s="1"/>
  <c r="X32" i="80"/>
  <c r="X31" i="80" s="1"/>
  <c r="W32" i="80"/>
  <c r="W31" i="80" s="1"/>
  <c r="M60" i="80" s="1" a="1"/>
  <c r="M60" i="80" s="1"/>
  <c r="V32" i="80"/>
  <c r="V31" i="80" s="1"/>
  <c r="Z31" i="80"/>
  <c r="U31" i="80"/>
  <c r="Q29" i="80"/>
  <c r="O29" i="80"/>
  <c r="N29" i="80"/>
  <c r="M29" i="80"/>
  <c r="L29" i="80"/>
  <c r="F11" i="80"/>
  <c r="E11" i="80"/>
  <c r="F10" i="80"/>
  <c r="E10" i="80"/>
  <c r="D10" i="80"/>
  <c r="D11" i="80" s="1"/>
  <c r="C10" i="80"/>
  <c r="C11" i="80" s="1"/>
  <c r="F55" i="79"/>
  <c r="E55" i="79"/>
  <c r="N48" i="79"/>
  <c r="Q48" i="79"/>
  <c r="P48" i="79"/>
  <c r="O48" i="79"/>
  <c r="L48" i="79"/>
  <c r="M17" i="79"/>
  <c r="N17" i="79"/>
  <c r="O17" i="79"/>
  <c r="C116" i="101" l="1"/>
  <c r="D116" i="101"/>
  <c r="D43" i="101"/>
  <c r="C43" i="101"/>
  <c r="G106" i="97"/>
  <c r="G109" i="97"/>
  <c r="G105" i="97"/>
  <c r="G107" i="97"/>
  <c r="G108" i="97"/>
  <c r="Q66" i="97"/>
  <c r="C91" i="97" s="1"/>
  <c r="M65" i="97" a="1"/>
  <c r="M65" i="97" s="1"/>
  <c r="P67" i="97"/>
  <c r="Q67" i="97" s="1"/>
  <c r="E87" i="97" s="1"/>
  <c r="P19" i="97"/>
  <c r="R19" i="97" s="1"/>
  <c r="C11" i="97" s="1"/>
  <c r="P20" i="97"/>
  <c r="R20" i="97" s="1"/>
  <c r="N65" i="97"/>
  <c r="P65" i="97" s="1"/>
  <c r="P18" i="97"/>
  <c r="P64" i="96"/>
  <c r="M65" i="96" a="1"/>
  <c r="M65" i="96" s="1"/>
  <c r="M64" i="96" a="1"/>
  <c r="M64" i="96" s="1"/>
  <c r="Q64" i="96" s="1"/>
  <c r="P31" i="96"/>
  <c r="R31" i="96" s="1"/>
  <c r="P30" i="96"/>
  <c r="R30" i="96" s="1"/>
  <c r="B11" i="96" s="1"/>
  <c r="P65" i="96"/>
  <c r="P22" i="95"/>
  <c r="R22" i="95" s="1"/>
  <c r="M52" i="95" a="1"/>
  <c r="M52" i="95" s="1"/>
  <c r="M51" i="95" a="1"/>
  <c r="M51" i="95" s="1"/>
  <c r="P51" i="95"/>
  <c r="P18" i="95"/>
  <c r="R18" i="95" s="1"/>
  <c r="N52" i="95"/>
  <c r="P52" i="95" s="1"/>
  <c r="P19" i="95"/>
  <c r="P56" i="94"/>
  <c r="Q56" i="94" s="1"/>
  <c r="B78" i="94" s="1"/>
  <c r="M57" i="94" a="1"/>
  <c r="M57" i="94" s="1"/>
  <c r="P18" i="94"/>
  <c r="R18" i="94" s="1"/>
  <c r="B11" i="94" s="1"/>
  <c r="P19" i="94"/>
  <c r="N57" i="94"/>
  <c r="P57" i="94" s="1"/>
  <c r="P29" i="93"/>
  <c r="N60" i="93"/>
  <c r="P60" i="93" s="1"/>
  <c r="Q60" i="93" s="1"/>
  <c r="P18" i="92"/>
  <c r="N49" i="92"/>
  <c r="P49" i="92" s="1"/>
  <c r="Q49" i="92" s="1"/>
  <c r="M56" i="91" a="1"/>
  <c r="M56" i="91" s="1"/>
  <c r="M57" i="91" a="1"/>
  <c r="M57" i="91" s="1"/>
  <c r="N57" i="91"/>
  <c r="P57" i="91" s="1"/>
  <c r="P18" i="91"/>
  <c r="P17" i="91"/>
  <c r="N56" i="91"/>
  <c r="P56" i="91" s="1"/>
  <c r="M61" i="90" a="1"/>
  <c r="M61" i="90" s="1"/>
  <c r="P62" i="90"/>
  <c r="Q62" i="90" s="1"/>
  <c r="C88" i="90" s="1"/>
  <c r="M63" i="90" a="1"/>
  <c r="M63" i="90" s="1"/>
  <c r="P18" i="90"/>
  <c r="R18" i="90" s="1"/>
  <c r="C10" i="90" s="1"/>
  <c r="C11" i="90" s="1"/>
  <c r="P17" i="90"/>
  <c r="R17" i="90" s="1"/>
  <c r="B10" i="90" s="1"/>
  <c r="P19" i="90"/>
  <c r="N63" i="90"/>
  <c r="P63" i="90" s="1"/>
  <c r="N61" i="90"/>
  <c r="P61" i="90" s="1"/>
  <c r="I62" i="89"/>
  <c r="I60" i="89"/>
  <c r="I61" i="89"/>
  <c r="M53" i="89" a="1"/>
  <c r="M53" i="89" s="1"/>
  <c r="N52" i="89"/>
  <c r="P52" i="89" s="1"/>
  <c r="Q52" i="89"/>
  <c r="R52" i="89" s="1"/>
  <c r="P18" i="89"/>
  <c r="R18" i="89" s="1"/>
  <c r="R17" i="89"/>
  <c r="N53" i="89"/>
  <c r="P53" i="89" s="1"/>
  <c r="N71" i="88"/>
  <c r="P71" i="88" s="1"/>
  <c r="Q71" i="88" s="1"/>
  <c r="P40" i="88"/>
  <c r="R40" i="88" s="1"/>
  <c r="B10" i="88" s="1"/>
  <c r="B11" i="88" s="1"/>
  <c r="P40" i="87"/>
  <c r="B10" i="87" s="1"/>
  <c r="B11" i="87" s="1"/>
  <c r="N71" i="87"/>
  <c r="P71" i="87" s="1"/>
  <c r="Q71" i="87" s="1"/>
  <c r="M48" i="86" a="1"/>
  <c r="M48" i="86" s="1"/>
  <c r="P17" i="86"/>
  <c r="R17" i="86"/>
  <c r="B10" i="86" s="1"/>
  <c r="B11" i="86" s="1"/>
  <c r="N48" i="86"/>
  <c r="P48" i="86" s="1"/>
  <c r="M48" i="85" a="1"/>
  <c r="M48" i="85" s="1"/>
  <c r="P17" i="85"/>
  <c r="R17" i="85" s="1"/>
  <c r="N48" i="85"/>
  <c r="P48" i="85" s="1"/>
  <c r="Q69" i="84"/>
  <c r="P70" i="84"/>
  <c r="Q70" i="84" s="1"/>
  <c r="R69" i="84"/>
  <c r="B93" i="84" s="1"/>
  <c r="E85" i="84"/>
  <c r="B92" i="84"/>
  <c r="E77" i="84"/>
  <c r="I77" i="84" s="1"/>
  <c r="I78" i="84" s="1"/>
  <c r="C85" i="84" s="1"/>
  <c r="F77" i="84"/>
  <c r="P30" i="84"/>
  <c r="R30" i="84" s="1"/>
  <c r="B10" i="84" s="1"/>
  <c r="B11" i="84" s="1"/>
  <c r="P31" i="84"/>
  <c r="R31" i="84" s="1"/>
  <c r="C10" i="84" s="1"/>
  <c r="C11" i="84" s="1"/>
  <c r="E64" i="83"/>
  <c r="Q57" i="83"/>
  <c r="P17" i="83"/>
  <c r="R17" i="83" s="1"/>
  <c r="B10" i="83" s="1"/>
  <c r="P18" i="83"/>
  <c r="R18" i="83" s="1"/>
  <c r="C10" i="83" s="1"/>
  <c r="C11" i="83" s="1"/>
  <c r="F68" i="83"/>
  <c r="P17" i="82"/>
  <c r="R17" i="82" s="1"/>
  <c r="P21" i="82"/>
  <c r="R21" i="82" s="1"/>
  <c r="P18" i="82"/>
  <c r="R18" i="82" s="1"/>
  <c r="C11" i="82" s="1"/>
  <c r="N51" i="82"/>
  <c r="P51" i="82" s="1"/>
  <c r="Q51" i="82" s="1"/>
  <c r="N52" i="82"/>
  <c r="P52" i="82" s="1"/>
  <c r="Q52" i="82" s="1"/>
  <c r="G91" i="81"/>
  <c r="G90" i="81"/>
  <c r="G92" i="81"/>
  <c r="P56" i="81"/>
  <c r="M57" i="81" a="1"/>
  <c r="M57" i="81" s="1"/>
  <c r="Q57" i="81" s="1"/>
  <c r="C79" i="81" s="1"/>
  <c r="M56" i="81" a="1"/>
  <c r="M56" i="81" s="1"/>
  <c r="Q56" i="81" s="1"/>
  <c r="B79" i="81" s="1"/>
  <c r="D79" i="81" s="1"/>
  <c r="P17" i="81"/>
  <c r="R17" i="81" s="1"/>
  <c r="P18" i="81"/>
  <c r="R18" i="81" s="1"/>
  <c r="P29" i="80"/>
  <c r="I36" i="80" a="1"/>
  <c r="I36" i="80" s="1"/>
  <c r="H36" i="80" a="1"/>
  <c r="H36" i="80" s="1"/>
  <c r="J36" i="80" s="1"/>
  <c r="F48" i="80" a="1"/>
  <c r="F48" i="80" s="1"/>
  <c r="E48" i="80" a="1"/>
  <c r="E48" i="80" s="1"/>
  <c r="E42" i="80"/>
  <c r="N60" i="80"/>
  <c r="P60" i="80" s="1"/>
  <c r="Q60" i="80" s="1"/>
  <c r="P17" i="79"/>
  <c r="G116" i="101" l="1"/>
  <c r="G117" i="101" s="1"/>
  <c r="G119" i="101" s="1"/>
  <c r="G120" i="101" s="1"/>
  <c r="I43" i="101"/>
  <c r="I44" i="101" s="1"/>
  <c r="I46" i="101" s="1"/>
  <c r="F80" i="97"/>
  <c r="E80" i="97"/>
  <c r="R66" i="97"/>
  <c r="C92" i="97" s="1"/>
  <c r="E86" i="97"/>
  <c r="F77" i="97"/>
  <c r="E77" i="97"/>
  <c r="B11" i="97"/>
  <c r="B12" i="97" s="1"/>
  <c r="E45" i="97" s="1" a="1"/>
  <c r="E45" i="97" s="1"/>
  <c r="C12" i="97"/>
  <c r="D11" i="97"/>
  <c r="D12" i="97" s="1"/>
  <c r="F47" i="97" s="1" a="1"/>
  <c r="F47" i="97" s="1"/>
  <c r="B91" i="97"/>
  <c r="F74" i="97"/>
  <c r="E85" i="97"/>
  <c r="R65" i="97"/>
  <c r="B92" i="97" s="1"/>
  <c r="E74" i="97"/>
  <c r="R67" i="97"/>
  <c r="D92" i="97" s="1"/>
  <c r="D91" i="97"/>
  <c r="R64" i="96"/>
  <c r="E73" i="96"/>
  <c r="F74" i="96"/>
  <c r="Q65" i="96"/>
  <c r="E72" i="96"/>
  <c r="B12" i="96"/>
  <c r="F72" i="96"/>
  <c r="Q52" i="95"/>
  <c r="F60" i="95" s="1"/>
  <c r="Q51" i="95"/>
  <c r="F61" i="95" s="1"/>
  <c r="F59" i="95"/>
  <c r="E59" i="95"/>
  <c r="B72" i="95"/>
  <c r="C72" i="95" s="1"/>
  <c r="R19" i="95"/>
  <c r="C12" i="95" s="1"/>
  <c r="R56" i="94"/>
  <c r="B79" i="94" s="1"/>
  <c r="E72" i="94"/>
  <c r="Q57" i="94"/>
  <c r="C78" i="94" s="1"/>
  <c r="D78" i="94" s="1"/>
  <c r="E67" i="94"/>
  <c r="F67" i="94"/>
  <c r="E64" i="94"/>
  <c r="R19" i="94"/>
  <c r="E72" i="93"/>
  <c r="B78" i="93"/>
  <c r="C78" i="93" s="1"/>
  <c r="R60" i="93"/>
  <c r="B79" i="93" s="1"/>
  <c r="C79" i="93" s="1"/>
  <c r="E67" i="93"/>
  <c r="F67" i="93"/>
  <c r="R29" i="93"/>
  <c r="B11" i="93" s="1"/>
  <c r="B12" i="93" s="1"/>
  <c r="E61" i="92"/>
  <c r="B67" i="92"/>
  <c r="C67" i="92" s="1"/>
  <c r="R49" i="92"/>
  <c r="B68" i="92" s="1"/>
  <c r="C68" i="92" s="1"/>
  <c r="F56" i="92"/>
  <c r="E56" i="92"/>
  <c r="R18" i="92"/>
  <c r="B11" i="92" s="1"/>
  <c r="B12" i="92" s="1"/>
  <c r="S18" i="92" s="1"/>
  <c r="Q56" i="91"/>
  <c r="Q57" i="91"/>
  <c r="F64" i="91"/>
  <c r="E64" i="91"/>
  <c r="E73" i="91"/>
  <c r="C79" i="91"/>
  <c r="R57" i="91"/>
  <c r="C80" i="91" s="1"/>
  <c r="F67" i="91"/>
  <c r="E67" i="91"/>
  <c r="D11" i="91"/>
  <c r="B79" i="91"/>
  <c r="R56" i="91"/>
  <c r="B80" i="91" s="1"/>
  <c r="E72" i="91"/>
  <c r="R18" i="91"/>
  <c r="C10" i="91" s="1"/>
  <c r="C11" i="91" s="1"/>
  <c r="S18" i="91" s="1"/>
  <c r="R17" i="91"/>
  <c r="B10" i="91" s="1"/>
  <c r="B11" i="91" s="1"/>
  <c r="Q61" i="90"/>
  <c r="E81" i="90" s="1"/>
  <c r="R62" i="90"/>
  <c r="C89" i="90" s="1"/>
  <c r="E82" i="90"/>
  <c r="E73" i="90"/>
  <c r="F73" i="90"/>
  <c r="Q63" i="90"/>
  <c r="B95" i="90" s="1"/>
  <c r="C95" i="90" s="1"/>
  <c r="F46" i="90" a="1"/>
  <c r="F46" i="90" s="1"/>
  <c r="E47" i="90" a="1"/>
  <c r="E47" i="90" s="1"/>
  <c r="R19" i="90"/>
  <c r="B10" i="89"/>
  <c r="Q53" i="89"/>
  <c r="B11" i="89"/>
  <c r="I28" i="89" s="1" a="1"/>
  <c r="I28" i="89" s="1"/>
  <c r="R53" i="89"/>
  <c r="C75" i="89" s="1"/>
  <c r="C74" i="89"/>
  <c r="E63" i="89"/>
  <c r="F63" i="89"/>
  <c r="H28" i="89" a="1"/>
  <c r="H28" i="89" s="1"/>
  <c r="F40" i="89" a="1"/>
  <c r="F40" i="89" s="1"/>
  <c r="E40" i="89" a="1"/>
  <c r="E40" i="89" s="1"/>
  <c r="E83" i="88"/>
  <c r="R71" i="88"/>
  <c r="B90" i="88" s="1"/>
  <c r="C90" i="88" s="1"/>
  <c r="B89" i="88"/>
  <c r="C89" i="88" s="1"/>
  <c r="E78" i="88"/>
  <c r="F78" i="88"/>
  <c r="I47" i="88" a="1"/>
  <c r="I47" i="88" s="1"/>
  <c r="H47" i="88" a="1"/>
  <c r="H47" i="88" s="1"/>
  <c r="F59" i="88" a="1"/>
  <c r="F59" i="88" s="1"/>
  <c r="E59" i="88" a="1"/>
  <c r="E59" i="88" s="1"/>
  <c r="S40" i="88"/>
  <c r="S40" i="87"/>
  <c r="E83" i="87"/>
  <c r="B89" i="87"/>
  <c r="C89" i="87" s="1"/>
  <c r="R71" i="87"/>
  <c r="B90" i="87" s="1"/>
  <c r="C90" i="87" s="1"/>
  <c r="E78" i="87"/>
  <c r="F78" i="87"/>
  <c r="E53" i="87"/>
  <c r="F47" i="87"/>
  <c r="E47" i="87"/>
  <c r="I47" i="87" a="1"/>
  <c r="I47" i="87" s="1"/>
  <c r="F59" i="87" a="1"/>
  <c r="F59" i="87" s="1"/>
  <c r="H47" i="87" a="1"/>
  <c r="H47" i="87" s="1"/>
  <c r="J47" i="87" s="1"/>
  <c r="E59" i="87" a="1"/>
  <c r="E59" i="87" s="1"/>
  <c r="E60" i="86"/>
  <c r="R48" i="86"/>
  <c r="B67" i="86" s="1"/>
  <c r="C67" i="86" s="1"/>
  <c r="B66" i="86"/>
  <c r="C66" i="86" s="1"/>
  <c r="E55" i="86"/>
  <c r="F55" i="86"/>
  <c r="I24" i="86" a="1"/>
  <c r="I24" i="86" s="1"/>
  <c r="H24" i="86" a="1"/>
  <c r="H24" i="86" s="1"/>
  <c r="J24" i="86" s="1"/>
  <c r="F36" i="86" a="1"/>
  <c r="F36" i="86" s="1"/>
  <c r="E36" i="86" a="1"/>
  <c r="E36" i="86" s="1"/>
  <c r="S17" i="86"/>
  <c r="Q48" i="85"/>
  <c r="R48" i="85" s="1"/>
  <c r="B67" i="85" s="1"/>
  <c r="C67" i="85" s="1"/>
  <c r="B10" i="85"/>
  <c r="B11" i="85" s="1"/>
  <c r="H24" i="85" s="1" a="1"/>
  <c r="H24" i="85" s="1"/>
  <c r="E60" i="85"/>
  <c r="E55" i="85"/>
  <c r="B66" i="85"/>
  <c r="C66" i="85" s="1"/>
  <c r="F55" i="85"/>
  <c r="R70" i="84"/>
  <c r="C93" i="84" s="1"/>
  <c r="E86" i="84"/>
  <c r="C92" i="84"/>
  <c r="F81" i="84"/>
  <c r="I81" i="84" s="1"/>
  <c r="I82" i="84" s="1"/>
  <c r="C86" i="84" s="1"/>
  <c r="E81" i="84"/>
  <c r="F85" i="84"/>
  <c r="D85" i="84"/>
  <c r="E57" i="84" a="1"/>
  <c r="E57" i="84" s="1"/>
  <c r="E56" i="84" a="1"/>
  <c r="E56" i="84" s="1"/>
  <c r="I42" i="84" a="1"/>
  <c r="I42" i="84" s="1"/>
  <c r="F57" i="84" a="1"/>
  <c r="F57" i="84" s="1"/>
  <c r="F55" i="84" a="1"/>
  <c r="F55" i="84" s="1"/>
  <c r="H42" i="84" a="1"/>
  <c r="H42" i="84" s="1"/>
  <c r="S31" i="84"/>
  <c r="D92" i="84"/>
  <c r="E55" i="84" a="1"/>
  <c r="E55" i="84" s="1"/>
  <c r="H38" i="84" a="1"/>
  <c r="H38" i="84" s="1"/>
  <c r="F54" i="84" a="1"/>
  <c r="F54" i="84" s="1"/>
  <c r="F56" i="84" a="1"/>
  <c r="F56" i="84" s="1"/>
  <c r="I38" i="84" a="1"/>
  <c r="I38" i="84" s="1"/>
  <c r="E54" i="84" a="1"/>
  <c r="E54" i="84" s="1"/>
  <c r="S30" i="84"/>
  <c r="D93" i="84"/>
  <c r="E42" i="83" a="1"/>
  <c r="E42" i="83" s="1"/>
  <c r="H25" i="83" a="1"/>
  <c r="H25" i="83" s="1"/>
  <c r="F41" i="83" a="1"/>
  <c r="F41" i="83" s="1"/>
  <c r="F43" i="83" a="1"/>
  <c r="F43" i="83" s="1"/>
  <c r="I25" i="83" a="1"/>
  <c r="I25" i="83" s="1"/>
  <c r="E41" i="83" a="1"/>
  <c r="E41" i="83" s="1"/>
  <c r="H41" i="83" s="1"/>
  <c r="E73" i="83"/>
  <c r="R57" i="83"/>
  <c r="C80" i="83" s="1"/>
  <c r="C79" i="83"/>
  <c r="I68" i="83"/>
  <c r="I69" i="83" s="1"/>
  <c r="C73" i="83" s="1"/>
  <c r="R56" i="83"/>
  <c r="B80" i="83" s="1"/>
  <c r="E72" i="83"/>
  <c r="F64" i="83"/>
  <c r="I64" i="83" s="1"/>
  <c r="I65" i="83" s="1"/>
  <c r="C72" i="83" s="1"/>
  <c r="B79" i="83"/>
  <c r="D79" i="83" s="1"/>
  <c r="E44" i="83" a="1"/>
  <c r="E44" i="83" s="1"/>
  <c r="E43" i="83" a="1"/>
  <c r="E43" i="83" s="1"/>
  <c r="H43" i="83" s="1"/>
  <c r="I29" i="83" a="1"/>
  <c r="I29" i="83" s="1"/>
  <c r="H29" i="83" a="1"/>
  <c r="H29" i="83" s="1"/>
  <c r="F44" i="83" a="1"/>
  <c r="F44" i="83" s="1"/>
  <c r="F42" i="83" a="1"/>
  <c r="F42" i="83" s="1"/>
  <c r="S18" i="83"/>
  <c r="B69" i="82"/>
  <c r="E63" i="82"/>
  <c r="Q53" i="82"/>
  <c r="B10" i="82"/>
  <c r="B11" i="82" s="1"/>
  <c r="H27" i="82" s="1" a="1"/>
  <c r="H27" i="82" s="1"/>
  <c r="F39" i="82" a="1"/>
  <c r="F39" i="82" s="1"/>
  <c r="R51" i="82"/>
  <c r="R52" i="82"/>
  <c r="R56" i="81"/>
  <c r="B80" i="81" s="1"/>
  <c r="E72" i="81"/>
  <c r="E64" i="81"/>
  <c r="E68" i="81"/>
  <c r="F64" i="81"/>
  <c r="F68" i="81"/>
  <c r="B10" i="81"/>
  <c r="B11" i="81"/>
  <c r="H25" i="81" s="1" a="1"/>
  <c r="H25" i="81" s="1"/>
  <c r="C10" i="81"/>
  <c r="C11" i="81" s="1"/>
  <c r="E44" i="81" s="1" a="1"/>
  <c r="E44" i="81" s="1"/>
  <c r="E73" i="81"/>
  <c r="R57" i="81"/>
  <c r="C80" i="81" s="1"/>
  <c r="E72" i="80"/>
  <c r="R60" i="80"/>
  <c r="B79" i="80" s="1"/>
  <c r="C79" i="80" s="1"/>
  <c r="B78" i="80"/>
  <c r="C78" i="80" s="1"/>
  <c r="F67" i="80"/>
  <c r="E67" i="80"/>
  <c r="E36" i="80"/>
  <c r="F36" i="80"/>
  <c r="L17" i="79"/>
  <c r="F76" i="79"/>
  <c r="B69" i="79"/>
  <c r="H55" i="79"/>
  <c r="AF32" i="79"/>
  <c r="AF31" i="79" s="1"/>
  <c r="AE32" i="79"/>
  <c r="AE31" i="79" s="1"/>
  <c r="AD32" i="79"/>
  <c r="AD31" i="79" s="1"/>
  <c r="AC32" i="79"/>
  <c r="AC31" i="79" s="1"/>
  <c r="AB32" i="79"/>
  <c r="AB31" i="79" s="1"/>
  <c r="AA32" i="79"/>
  <c r="AA31" i="79" s="1"/>
  <c r="Z32" i="79"/>
  <c r="Z31" i="79" s="1"/>
  <c r="Y32" i="79"/>
  <c r="Y31" i="79" s="1"/>
  <c r="X32" i="79"/>
  <c r="X31" i="79" s="1"/>
  <c r="W32" i="79"/>
  <c r="W31" i="79" s="1"/>
  <c r="V32" i="79"/>
  <c r="V31" i="79" s="1"/>
  <c r="U31" i="79"/>
  <c r="Q17" i="79"/>
  <c r="F10" i="79"/>
  <c r="F11" i="79" s="1"/>
  <c r="E10" i="79"/>
  <c r="E11" i="79" s="1"/>
  <c r="D10" i="79"/>
  <c r="D11" i="79" s="1"/>
  <c r="C10" i="79"/>
  <c r="C11" i="79" s="1"/>
  <c r="B11" i="79"/>
  <c r="H68" i="78"/>
  <c r="H69" i="78"/>
  <c r="B85" i="78"/>
  <c r="B84" i="78"/>
  <c r="H73" i="78"/>
  <c r="G69" i="78"/>
  <c r="G68" i="78"/>
  <c r="G29" i="78"/>
  <c r="G28" i="78"/>
  <c r="C11" i="78"/>
  <c r="C12" i="78" s="1"/>
  <c r="B11" i="78"/>
  <c r="B12" i="78" s="1"/>
  <c r="F102" i="78"/>
  <c r="B95" i="78"/>
  <c r="B87" i="78"/>
  <c r="H70" i="78"/>
  <c r="H67" i="78"/>
  <c r="L60" i="78"/>
  <c r="L59" i="78"/>
  <c r="L58" i="78"/>
  <c r="AC30" i="78"/>
  <c r="AC29" i="78" s="1"/>
  <c r="AB30" i="78"/>
  <c r="AB29" i="78" s="1"/>
  <c r="AA30" i="78"/>
  <c r="AA29" i="78" s="1"/>
  <c r="Z30" i="78"/>
  <c r="Z29" i="78" s="1"/>
  <c r="Y30" i="78"/>
  <c r="Y29" i="78" s="1"/>
  <c r="X30" i="78"/>
  <c r="X29" i="78" s="1"/>
  <c r="W30" i="78"/>
  <c r="W29" i="78" s="1"/>
  <c r="M60" i="78" s="1" a="1"/>
  <c r="M60" i="78" s="1"/>
  <c r="N60" i="78" s="1"/>
  <c r="O60" i="78" s="1"/>
  <c r="B93" i="78" s="1"/>
  <c r="C93" i="78" s="1"/>
  <c r="V30" i="78"/>
  <c r="V29" i="78" s="1"/>
  <c r="U30" i="78"/>
  <c r="U29" i="78" s="1"/>
  <c r="T30" i="78"/>
  <c r="T29" i="78" s="1"/>
  <c r="S30" i="78"/>
  <c r="S29" i="78" s="1"/>
  <c r="R29" i="78"/>
  <c r="M20" i="78"/>
  <c r="N20" i="78" s="1"/>
  <c r="L20" i="78"/>
  <c r="M19" i="78"/>
  <c r="N19" i="78" s="1"/>
  <c r="L19" i="78"/>
  <c r="M18" i="78"/>
  <c r="L18" i="78"/>
  <c r="F11" i="78"/>
  <c r="F12" i="78" s="1"/>
  <c r="E11" i="78"/>
  <c r="E12" i="78" s="1"/>
  <c r="D11" i="78"/>
  <c r="D12" i="78" s="1"/>
  <c r="E77" i="77"/>
  <c r="F77" i="77"/>
  <c r="H77" i="77"/>
  <c r="E78" i="77"/>
  <c r="F78" i="77"/>
  <c r="H78" i="77"/>
  <c r="I78" i="77" s="1"/>
  <c r="E79" i="77"/>
  <c r="I79" i="77" s="1"/>
  <c r="F79" i="77"/>
  <c r="H79" i="77"/>
  <c r="E80" i="77"/>
  <c r="F80" i="77"/>
  <c r="H80" i="77"/>
  <c r="I80" i="77"/>
  <c r="E81" i="77"/>
  <c r="F81" i="77"/>
  <c r="H81" i="77"/>
  <c r="L68" i="77"/>
  <c r="G39" i="77"/>
  <c r="G41" i="77"/>
  <c r="H83" i="77" s="1"/>
  <c r="H82" i="77"/>
  <c r="I36" i="77" a="1"/>
  <c r="I36" i="77" s="1"/>
  <c r="H39" i="77" a="1"/>
  <c r="H39" i="77" s="1"/>
  <c r="I39" i="77" a="1"/>
  <c r="I39" i="77" s="1"/>
  <c r="C11" i="77"/>
  <c r="C12" i="77" s="1"/>
  <c r="H38" i="77" s="1" a="1"/>
  <c r="H38" i="77" s="1"/>
  <c r="L26" i="77"/>
  <c r="M26" i="77"/>
  <c r="N26" i="77" s="1"/>
  <c r="F113" i="77"/>
  <c r="B106" i="77"/>
  <c r="B104" i="77"/>
  <c r="C104" i="77" s="1"/>
  <c r="B103" i="77"/>
  <c r="C103" i="77" s="1"/>
  <c r="B98" i="77"/>
  <c r="H84" i="77"/>
  <c r="H76" i="77"/>
  <c r="L69" i="77"/>
  <c r="L67" i="77"/>
  <c r="AC30" i="77"/>
  <c r="AC29" i="77" s="1"/>
  <c r="AB30" i="77"/>
  <c r="AB29" i="77" s="1"/>
  <c r="AA30" i="77"/>
  <c r="AA29" i="77" s="1"/>
  <c r="Z30" i="77"/>
  <c r="Z29" i="77" s="1"/>
  <c r="Y30" i="77"/>
  <c r="Y29" i="77" s="1"/>
  <c r="M69" i="77" s="1" a="1"/>
  <c r="M69" i="77" s="1"/>
  <c r="N69" i="77" s="1"/>
  <c r="X30" i="77"/>
  <c r="X29" i="77" s="1"/>
  <c r="W30" i="77"/>
  <c r="W29" i="77" s="1"/>
  <c r="V30" i="77"/>
  <c r="V29" i="77" s="1"/>
  <c r="M68" i="77" s="1" a="1"/>
  <c r="M68" i="77" s="1"/>
  <c r="N68" i="77" s="1"/>
  <c r="O68" i="77" s="1"/>
  <c r="U30" i="77"/>
  <c r="U29" i="77" s="1"/>
  <c r="T30" i="77"/>
  <c r="T29" i="77" s="1"/>
  <c r="S30" i="77"/>
  <c r="S29" i="77" s="1"/>
  <c r="R29" i="77"/>
  <c r="M27" i="77"/>
  <c r="O27" i="77" s="1"/>
  <c r="L27" i="77"/>
  <c r="M25" i="77"/>
  <c r="L25" i="77"/>
  <c r="K25" i="77"/>
  <c r="I25" i="77"/>
  <c r="F11" i="77"/>
  <c r="F12" i="77" s="1"/>
  <c r="E11" i="77"/>
  <c r="E12" i="77" s="1"/>
  <c r="D11" i="77"/>
  <c r="D12" i="77" s="1"/>
  <c r="I72" i="76"/>
  <c r="B83" i="76"/>
  <c r="B82" i="76"/>
  <c r="E76" i="76"/>
  <c r="G70" i="76"/>
  <c r="H70" i="76" s="1"/>
  <c r="G69" i="76"/>
  <c r="H69" i="76" s="1"/>
  <c r="F70" i="76"/>
  <c r="E70" i="76"/>
  <c r="F69" i="76"/>
  <c r="E69" i="76"/>
  <c r="H68" i="76"/>
  <c r="F68" i="76"/>
  <c r="E68" i="76"/>
  <c r="I68" i="76" s="1"/>
  <c r="L60" i="76"/>
  <c r="K25" i="76"/>
  <c r="I25" i="76"/>
  <c r="G34" i="76"/>
  <c r="G33" i="76"/>
  <c r="E47" i="74" a="1"/>
  <c r="E47" i="74" s="1"/>
  <c r="F47" i="74" a="1"/>
  <c r="F47" i="74" s="1"/>
  <c r="F46" i="74"/>
  <c r="F46" i="74" a="1"/>
  <c r="E46" i="74" a="1"/>
  <c r="E46" i="74" s="1"/>
  <c r="E45" i="74" a="1"/>
  <c r="E45" i="74" s="1"/>
  <c r="F45" i="74" a="1"/>
  <c r="F45" i="74" s="1"/>
  <c r="F44" i="74"/>
  <c r="F44" i="74" a="1"/>
  <c r="E44" i="74" a="1"/>
  <c r="E44" i="74" s="1"/>
  <c r="I32" i="74" a="1"/>
  <c r="I32" i="74" s="1"/>
  <c r="J32" i="74" s="1"/>
  <c r="H32" i="74" a="1"/>
  <c r="H32" i="74"/>
  <c r="I29" i="74"/>
  <c r="J29" i="74" s="1"/>
  <c r="I29" i="74" a="1"/>
  <c r="H29" i="74" a="1"/>
  <c r="H29" i="74" s="1"/>
  <c r="I26" i="74" a="1"/>
  <c r="I26" i="74" s="1"/>
  <c r="H26" i="74" a="1"/>
  <c r="H26" i="74" s="1"/>
  <c r="J25" i="75"/>
  <c r="C11" i="76"/>
  <c r="C12" i="76" s="1"/>
  <c r="I33" i="76" s="1" a="1"/>
  <c r="I33" i="76" s="1"/>
  <c r="B11" i="76"/>
  <c r="I24" i="76"/>
  <c r="M24" i="76"/>
  <c r="L24" i="76"/>
  <c r="F100" i="76"/>
  <c r="B93" i="76"/>
  <c r="B91" i="76"/>
  <c r="C91" i="76" s="1"/>
  <c r="B90" i="76"/>
  <c r="C90" i="76" s="1"/>
  <c r="B85" i="76"/>
  <c r="H71" i="76"/>
  <c r="L61" i="76"/>
  <c r="AC30" i="76"/>
  <c r="AC29" i="76" s="1"/>
  <c r="AB30" i="76"/>
  <c r="AB29" i="76" s="1"/>
  <c r="AA30" i="76"/>
  <c r="AA29" i="76" s="1"/>
  <c r="Z30" i="76"/>
  <c r="Z29" i="76" s="1"/>
  <c r="Y30" i="76"/>
  <c r="Y29" i="76" s="1"/>
  <c r="X30" i="76"/>
  <c r="X29" i="76" s="1"/>
  <c r="M60" i="76" s="1" a="1"/>
  <c r="M60" i="76" s="1"/>
  <c r="N60" i="76" s="1"/>
  <c r="O60" i="76" s="1"/>
  <c r="W30" i="76"/>
  <c r="W29" i="76" s="1"/>
  <c r="V30" i="76"/>
  <c r="V29" i="76" s="1"/>
  <c r="U30" i="76"/>
  <c r="U29" i="76" s="1"/>
  <c r="T30" i="76"/>
  <c r="T29" i="76" s="1"/>
  <c r="S30" i="76"/>
  <c r="S29" i="76" s="1"/>
  <c r="R29" i="76"/>
  <c r="M25" i="76"/>
  <c r="L25" i="76"/>
  <c r="F12" i="76"/>
  <c r="F11" i="76"/>
  <c r="E11" i="76"/>
  <c r="E12" i="76" s="1"/>
  <c r="D11" i="76"/>
  <c r="D12" i="76" s="1"/>
  <c r="F86" i="75"/>
  <c r="B79" i="75"/>
  <c r="B77" i="75"/>
  <c r="C77" i="75" s="1"/>
  <c r="B76" i="75"/>
  <c r="C76" i="75" s="1"/>
  <c r="B71" i="75"/>
  <c r="H57" i="75"/>
  <c r="L50" i="75"/>
  <c r="AC30" i="75"/>
  <c r="AC29" i="75" s="1"/>
  <c r="AB30" i="75"/>
  <c r="AB29" i="75" s="1"/>
  <c r="AA30" i="75"/>
  <c r="AA29" i="75" s="1"/>
  <c r="Z30" i="75"/>
  <c r="Z29" i="75" s="1"/>
  <c r="Y30" i="75"/>
  <c r="Y29" i="75" s="1"/>
  <c r="X30" i="75"/>
  <c r="X29" i="75" s="1"/>
  <c r="W30" i="75"/>
  <c r="W29" i="75" s="1"/>
  <c r="V30" i="75"/>
  <c r="V29" i="75" s="1"/>
  <c r="M50" i="75" s="1" a="1"/>
  <c r="M50" i="75" s="1"/>
  <c r="N50" i="75" s="1"/>
  <c r="U30" i="75"/>
  <c r="U29" i="75" s="1"/>
  <c r="T30" i="75"/>
  <c r="S30" i="75"/>
  <c r="T29" i="75"/>
  <c r="S29" i="75"/>
  <c r="R29" i="75"/>
  <c r="M18" i="75"/>
  <c r="N18" i="75" s="1"/>
  <c r="L18" i="75"/>
  <c r="F11" i="75"/>
  <c r="F12" i="75" s="1"/>
  <c r="E11" i="75"/>
  <c r="E12" i="75" s="1"/>
  <c r="D11" i="75"/>
  <c r="D12" i="75" s="1"/>
  <c r="C11" i="75"/>
  <c r="C12" i="75" s="1"/>
  <c r="B11" i="75"/>
  <c r="B12" i="75" s="1"/>
  <c r="F37" i="70" a="1"/>
  <c r="F37" i="70" s="1"/>
  <c r="E37" i="70" a="1"/>
  <c r="E37" i="70"/>
  <c r="I25" i="70" a="1"/>
  <c r="I25" i="70" s="1"/>
  <c r="H25" i="70" a="1"/>
  <c r="H25" i="70"/>
  <c r="E41" i="71" a="1"/>
  <c r="E41" i="71" s="1"/>
  <c r="F41" i="71" a="1"/>
  <c r="F41" i="71" s="1"/>
  <c r="E42" i="71" a="1"/>
  <c r="E42" i="71"/>
  <c r="F42" i="71" a="1"/>
  <c r="F42" i="71"/>
  <c r="E43" i="71" a="1"/>
  <c r="E43" i="71" s="1"/>
  <c r="F43" i="71" a="1"/>
  <c r="F43" i="71" s="1"/>
  <c r="F40" i="71" a="1"/>
  <c r="F40" i="71" s="1"/>
  <c r="E40" i="71" a="1"/>
  <c r="E40" i="71" s="1"/>
  <c r="I28" i="71" a="1"/>
  <c r="I28" i="71" s="1"/>
  <c r="H28" i="71" a="1"/>
  <c r="H28" i="71" s="1"/>
  <c r="I25" i="71" a="1"/>
  <c r="I25" i="71" s="1"/>
  <c r="H25" i="71" a="1"/>
  <c r="H25" i="71" s="1"/>
  <c r="XEV73" i="74"/>
  <c r="XEF73" i="74"/>
  <c r="XDP73" i="74"/>
  <c r="XCZ73" i="74"/>
  <c r="XCJ73" i="74"/>
  <c r="XBT73" i="74"/>
  <c r="XBD73" i="74"/>
  <c r="XAN73" i="74"/>
  <c r="WZX73" i="74"/>
  <c r="WZH73" i="74"/>
  <c r="WYR73" i="74"/>
  <c r="WYB73" i="74"/>
  <c r="WXL73" i="74"/>
  <c r="WWV73" i="74"/>
  <c r="WWF73" i="74"/>
  <c r="WVP73" i="74"/>
  <c r="WUZ73" i="74"/>
  <c r="WUJ73" i="74"/>
  <c r="WTT73" i="74"/>
  <c r="WTD73" i="74"/>
  <c r="WSN73" i="74"/>
  <c r="WRX73" i="74"/>
  <c r="WRH73" i="74"/>
  <c r="WQR73" i="74"/>
  <c r="WQB73" i="74"/>
  <c r="WPL73" i="74"/>
  <c r="WOV73" i="74"/>
  <c r="WOF73" i="74"/>
  <c r="WNP73" i="74"/>
  <c r="WMZ73" i="74"/>
  <c r="WMJ73" i="74"/>
  <c r="WLT73" i="74"/>
  <c r="WLD73" i="74"/>
  <c r="WKN73" i="74"/>
  <c r="WJX73" i="74"/>
  <c r="WJH73" i="74"/>
  <c r="WIR73" i="74"/>
  <c r="WIB73" i="74"/>
  <c r="WHL73" i="74"/>
  <c r="WGV73" i="74"/>
  <c r="WGF73" i="74"/>
  <c r="WFP73" i="74"/>
  <c r="WEZ73" i="74"/>
  <c r="WEJ73" i="74"/>
  <c r="WDT73" i="74"/>
  <c r="WDD73" i="74"/>
  <c r="WCN73" i="74"/>
  <c r="WBX73" i="74"/>
  <c r="WBH73" i="74"/>
  <c r="WAR73" i="74"/>
  <c r="WAB73" i="74"/>
  <c r="VZL73" i="74"/>
  <c r="VYV73" i="74"/>
  <c r="VYF73" i="74"/>
  <c r="VXP73" i="74"/>
  <c r="VWZ73" i="74"/>
  <c r="VWJ73" i="74"/>
  <c r="VVT73" i="74"/>
  <c r="VVD73" i="74"/>
  <c r="VUN73" i="74"/>
  <c r="VTX73" i="74"/>
  <c r="VTH73" i="74"/>
  <c r="VSR73" i="74"/>
  <c r="VSB73" i="74"/>
  <c r="VRL73" i="74"/>
  <c r="VQV73" i="74"/>
  <c r="VQF73" i="74"/>
  <c r="VPP73" i="74"/>
  <c r="VOZ73" i="74"/>
  <c r="VOJ73" i="74"/>
  <c r="VNT73" i="74"/>
  <c r="VND73" i="74"/>
  <c r="VMN73" i="74"/>
  <c r="VLX73" i="74"/>
  <c r="VLH73" i="74"/>
  <c r="VKR73" i="74"/>
  <c r="VKB73" i="74"/>
  <c r="VJL73" i="74"/>
  <c r="VIV73" i="74"/>
  <c r="VIF73" i="74"/>
  <c r="VHP73" i="74"/>
  <c r="VGZ73" i="74"/>
  <c r="VGJ73" i="74"/>
  <c r="VFT73" i="74"/>
  <c r="VFD73" i="74"/>
  <c r="VEN73" i="74"/>
  <c r="VDX73" i="74"/>
  <c r="VDH73" i="74"/>
  <c r="VCR73" i="74"/>
  <c r="VCB73" i="74"/>
  <c r="VBL73" i="74"/>
  <c r="VAV73" i="74"/>
  <c r="VAF73" i="74"/>
  <c r="UZP73" i="74"/>
  <c r="UYZ73" i="74"/>
  <c r="UYJ73" i="74"/>
  <c r="UXT73" i="74"/>
  <c r="UXD73" i="74"/>
  <c r="UWN73" i="74"/>
  <c r="UVX73" i="74"/>
  <c r="UVH73" i="74"/>
  <c r="UUR73" i="74"/>
  <c r="UUB73" i="74"/>
  <c r="UTL73" i="74"/>
  <c r="USV73" i="74"/>
  <c r="USF73" i="74"/>
  <c r="URP73" i="74"/>
  <c r="UQZ73" i="74"/>
  <c r="UQJ73" i="74"/>
  <c r="UPT73" i="74"/>
  <c r="UPD73" i="74"/>
  <c r="UON73" i="74"/>
  <c r="UNX73" i="74"/>
  <c r="UNH73" i="74"/>
  <c r="UMR73" i="74"/>
  <c r="UMB73" i="74"/>
  <c r="ULL73" i="74"/>
  <c r="UKV73" i="74"/>
  <c r="UKF73" i="74"/>
  <c r="UJP73" i="74"/>
  <c r="UIZ73" i="74"/>
  <c r="UIJ73" i="74"/>
  <c r="UHT73" i="74"/>
  <c r="UHD73" i="74"/>
  <c r="UGN73" i="74"/>
  <c r="UFX73" i="74"/>
  <c r="UFH73" i="74"/>
  <c r="UER73" i="74"/>
  <c r="UEB73" i="74"/>
  <c r="UDL73" i="74"/>
  <c r="UCV73" i="74"/>
  <c r="UCF73" i="74"/>
  <c r="UBP73" i="74"/>
  <c r="UAZ73" i="74"/>
  <c r="UAJ73" i="74"/>
  <c r="TZT73" i="74"/>
  <c r="TZD73" i="74"/>
  <c r="TYN73" i="74"/>
  <c r="TXX73" i="74"/>
  <c r="TXH73" i="74"/>
  <c r="TWR73" i="74"/>
  <c r="TWB73" i="74"/>
  <c r="TVL73" i="74"/>
  <c r="TUV73" i="74"/>
  <c r="TUF73" i="74"/>
  <c r="TTP73" i="74"/>
  <c r="TSZ73" i="74"/>
  <c r="TSJ73" i="74"/>
  <c r="TRT73" i="74"/>
  <c r="TRD73" i="74"/>
  <c r="TQN73" i="74"/>
  <c r="TPX73" i="74"/>
  <c r="TPH73" i="74"/>
  <c r="TOR73" i="74"/>
  <c r="TOB73" i="74"/>
  <c r="TNL73" i="74"/>
  <c r="TMV73" i="74"/>
  <c r="TMF73" i="74"/>
  <c r="TLP73" i="74"/>
  <c r="TKZ73" i="74"/>
  <c r="TKJ73" i="74"/>
  <c r="TJT73" i="74"/>
  <c r="TJD73" i="74"/>
  <c r="TIN73" i="74"/>
  <c r="THX73" i="74"/>
  <c r="THH73" i="74"/>
  <c r="TGR73" i="74"/>
  <c r="TGB73" i="74"/>
  <c r="TFL73" i="74"/>
  <c r="TEV73" i="74"/>
  <c r="TEF73" i="74"/>
  <c r="TDP73" i="74"/>
  <c r="TCZ73" i="74"/>
  <c r="TCJ73" i="74"/>
  <c r="TBT73" i="74"/>
  <c r="TBD73" i="74"/>
  <c r="TAN73" i="74"/>
  <c r="SZX73" i="74"/>
  <c r="SZH73" i="74"/>
  <c r="SYR73" i="74"/>
  <c r="SYB73" i="74"/>
  <c r="SXL73" i="74"/>
  <c r="SWV73" i="74"/>
  <c r="SWF73" i="74"/>
  <c r="SVP73" i="74"/>
  <c r="SUZ73" i="74"/>
  <c r="SUJ73" i="74"/>
  <c r="STT73" i="74"/>
  <c r="STD73" i="74"/>
  <c r="SSN73" i="74"/>
  <c r="SRX73" i="74"/>
  <c r="SRH73" i="74"/>
  <c r="SQR73" i="74"/>
  <c r="SQB73" i="74"/>
  <c r="SPL73" i="74"/>
  <c r="SOV73" i="74"/>
  <c r="SOF73" i="74"/>
  <c r="SNP73" i="74"/>
  <c r="SMZ73" i="74"/>
  <c r="SMJ73" i="74"/>
  <c r="SLT73" i="74"/>
  <c r="SLD73" i="74"/>
  <c r="SKN73" i="74"/>
  <c r="SJX73" i="74"/>
  <c r="SJH73" i="74"/>
  <c r="SIR73" i="74"/>
  <c r="SIB73" i="74"/>
  <c r="SHL73" i="74"/>
  <c r="SGV73" i="74"/>
  <c r="SGF73" i="74"/>
  <c r="SFP73" i="74"/>
  <c r="SEZ73" i="74"/>
  <c r="SEJ73" i="74"/>
  <c r="SDT73" i="74"/>
  <c r="SDD73" i="74"/>
  <c r="SCN73" i="74"/>
  <c r="SBX73" i="74"/>
  <c r="SBH73" i="74"/>
  <c r="SAR73" i="74"/>
  <c r="SAB73" i="74"/>
  <c r="RZL73" i="74"/>
  <c r="RYV73" i="74"/>
  <c r="RYF73" i="74"/>
  <c r="RXP73" i="74"/>
  <c r="RWZ73" i="74"/>
  <c r="RWJ73" i="74"/>
  <c r="RVT73" i="74"/>
  <c r="RVD73" i="74"/>
  <c r="RUN73" i="74"/>
  <c r="RTX73" i="74"/>
  <c r="RTH73" i="74"/>
  <c r="RSR73" i="74"/>
  <c r="RSB73" i="74"/>
  <c r="RRL73" i="74"/>
  <c r="RQV73" i="74"/>
  <c r="RQF73" i="74"/>
  <c r="RPP73" i="74"/>
  <c r="ROZ73" i="74"/>
  <c r="ROJ73" i="74"/>
  <c r="RNT73" i="74"/>
  <c r="RND73" i="74"/>
  <c r="RMN73" i="74"/>
  <c r="RLX73" i="74"/>
  <c r="RLH73" i="74"/>
  <c r="RKR73" i="74"/>
  <c r="RKB73" i="74"/>
  <c r="RJL73" i="74"/>
  <c r="RIV73" i="74"/>
  <c r="RIF73" i="74"/>
  <c r="RHP73" i="74"/>
  <c r="RGZ73" i="74"/>
  <c r="RGJ73" i="74"/>
  <c r="RFT73" i="74"/>
  <c r="RFD73" i="74"/>
  <c r="REN73" i="74"/>
  <c r="RDX73" i="74"/>
  <c r="RDH73" i="74"/>
  <c r="RCR73" i="74"/>
  <c r="RCB73" i="74"/>
  <c r="RBL73" i="74"/>
  <c r="RAV73" i="74"/>
  <c r="RAF73" i="74"/>
  <c r="QZP73" i="74"/>
  <c r="QYZ73" i="74"/>
  <c r="QYJ73" i="74"/>
  <c r="QXT73" i="74"/>
  <c r="QXD73" i="74"/>
  <c r="QWN73" i="74"/>
  <c r="QVX73" i="74"/>
  <c r="QVH73" i="74"/>
  <c r="QUR73" i="74"/>
  <c r="QUB73" i="74"/>
  <c r="QTL73" i="74"/>
  <c r="QSV73" i="74"/>
  <c r="QSF73" i="74"/>
  <c r="QRP73" i="74"/>
  <c r="QQZ73" i="74"/>
  <c r="QQJ73" i="74"/>
  <c r="QPT73" i="74"/>
  <c r="QPD73" i="74"/>
  <c r="QON73" i="74"/>
  <c r="QNX73" i="74"/>
  <c r="QNH73" i="74"/>
  <c r="QMR73" i="74"/>
  <c r="QMB73" i="74"/>
  <c r="QLL73" i="74"/>
  <c r="QKV73" i="74"/>
  <c r="QKF73" i="74"/>
  <c r="QJP73" i="74"/>
  <c r="QIZ73" i="74"/>
  <c r="QIJ73" i="74"/>
  <c r="QHT73" i="74"/>
  <c r="QHD73" i="74"/>
  <c r="QGN73" i="74"/>
  <c r="QFX73" i="74"/>
  <c r="QFH73" i="74"/>
  <c r="QER73" i="74"/>
  <c r="QEB73" i="74"/>
  <c r="QDL73" i="74"/>
  <c r="QCV73" i="74"/>
  <c r="QCF73" i="74"/>
  <c r="QBP73" i="74"/>
  <c r="QAZ73" i="74"/>
  <c r="QAJ73" i="74"/>
  <c r="PZT73" i="74"/>
  <c r="PZD73" i="74"/>
  <c r="PYN73" i="74"/>
  <c r="PXX73" i="74"/>
  <c r="PXH73" i="74"/>
  <c r="PWR73" i="74"/>
  <c r="PWB73" i="74"/>
  <c r="PVL73" i="74"/>
  <c r="PUV73" i="74"/>
  <c r="PUF73" i="74"/>
  <c r="PTP73" i="74"/>
  <c r="PSZ73" i="74"/>
  <c r="PSJ73" i="74"/>
  <c r="PRT73" i="74"/>
  <c r="PRD73" i="74"/>
  <c r="PQN73" i="74"/>
  <c r="PPX73" i="74"/>
  <c r="PPH73" i="74"/>
  <c r="POR73" i="74"/>
  <c r="POB73" i="74"/>
  <c r="PNL73" i="74"/>
  <c r="PMV73" i="74"/>
  <c r="PMF73" i="74"/>
  <c r="PLP73" i="74"/>
  <c r="PKZ73" i="74"/>
  <c r="PKJ73" i="74"/>
  <c r="PJT73" i="74"/>
  <c r="PJD73" i="74"/>
  <c r="PIN73" i="74"/>
  <c r="PHX73" i="74"/>
  <c r="PHH73" i="74"/>
  <c r="PGR73" i="74"/>
  <c r="PGB73" i="74"/>
  <c r="PFL73" i="74"/>
  <c r="PEV73" i="74"/>
  <c r="PEF73" i="74"/>
  <c r="PDP73" i="74"/>
  <c r="PCZ73" i="74"/>
  <c r="PCJ73" i="74"/>
  <c r="PBT73" i="74"/>
  <c r="PBD73" i="74"/>
  <c r="PAN73" i="74"/>
  <c r="OZX73" i="74"/>
  <c r="OZH73" i="74"/>
  <c r="OYR73" i="74"/>
  <c r="OYB73" i="74"/>
  <c r="OXL73" i="74"/>
  <c r="OWV73" i="74"/>
  <c r="OWF73" i="74"/>
  <c r="OVP73" i="74"/>
  <c r="OUZ73" i="74"/>
  <c r="OUJ73" i="74"/>
  <c r="OTT73" i="74"/>
  <c r="OTD73" i="74"/>
  <c r="OSN73" i="74"/>
  <c r="ORX73" i="74"/>
  <c r="ORH73" i="74"/>
  <c r="OQR73" i="74"/>
  <c r="OQB73" i="74"/>
  <c r="OPL73" i="74"/>
  <c r="OOV73" i="74"/>
  <c r="OOF73" i="74"/>
  <c r="ONP73" i="74"/>
  <c r="OMZ73" i="74"/>
  <c r="OMJ73" i="74"/>
  <c r="OLT73" i="74"/>
  <c r="OLD73" i="74"/>
  <c r="OKN73" i="74"/>
  <c r="OJX73" i="74"/>
  <c r="OJH73" i="74"/>
  <c r="OIR73" i="74"/>
  <c r="OIB73" i="74"/>
  <c r="OHL73" i="74"/>
  <c r="OGV73" i="74"/>
  <c r="OGF73" i="74"/>
  <c r="OFP73" i="74"/>
  <c r="OEZ73" i="74"/>
  <c r="OEJ73" i="74"/>
  <c r="ODT73" i="74"/>
  <c r="ODD73" i="74"/>
  <c r="OCN73" i="74"/>
  <c r="OBX73" i="74"/>
  <c r="OBH73" i="74"/>
  <c r="OAR73" i="74"/>
  <c r="OAB73" i="74"/>
  <c r="NZL73" i="74"/>
  <c r="NYV73" i="74"/>
  <c r="NYF73" i="74"/>
  <c r="NXP73" i="74"/>
  <c r="NWZ73" i="74"/>
  <c r="NWJ73" i="74"/>
  <c r="NVT73" i="74"/>
  <c r="NVD73" i="74"/>
  <c r="NUN73" i="74"/>
  <c r="NTX73" i="74"/>
  <c r="NTH73" i="74"/>
  <c r="NSR73" i="74"/>
  <c r="NSB73" i="74"/>
  <c r="NRL73" i="74"/>
  <c r="NQV73" i="74"/>
  <c r="NQF73" i="74"/>
  <c r="NPP73" i="74"/>
  <c r="NOZ73" i="74"/>
  <c r="NOJ73" i="74"/>
  <c r="NNT73" i="74"/>
  <c r="NND73" i="74"/>
  <c r="NMN73" i="74"/>
  <c r="NLX73" i="74"/>
  <c r="NLH73" i="74"/>
  <c r="NKR73" i="74"/>
  <c r="NKB73" i="74"/>
  <c r="NJL73" i="74"/>
  <c r="NIV73" i="74"/>
  <c r="NIF73" i="74"/>
  <c r="NHP73" i="74"/>
  <c r="NGZ73" i="74"/>
  <c r="NGJ73" i="74"/>
  <c r="NFT73" i="74"/>
  <c r="NFD73" i="74"/>
  <c r="NEN73" i="74"/>
  <c r="NDX73" i="74"/>
  <c r="NDH73" i="74"/>
  <c r="NCR73" i="74"/>
  <c r="NCB73" i="74"/>
  <c r="NBL73" i="74"/>
  <c r="NAV73" i="74"/>
  <c r="NAF73" i="74"/>
  <c r="MZP73" i="74"/>
  <c r="MYZ73" i="74"/>
  <c r="MYJ73" i="74"/>
  <c r="MXT73" i="74"/>
  <c r="MXD73" i="74"/>
  <c r="MWN73" i="74"/>
  <c r="MVX73" i="74"/>
  <c r="MVH73" i="74"/>
  <c r="MUR73" i="74"/>
  <c r="MUB73" i="74"/>
  <c r="MTL73" i="74"/>
  <c r="MSV73" i="74"/>
  <c r="MSF73" i="74"/>
  <c r="MRP73" i="74"/>
  <c r="MQZ73" i="74"/>
  <c r="MQJ73" i="74"/>
  <c r="MPT73" i="74"/>
  <c r="MPD73" i="74"/>
  <c r="MON73" i="74"/>
  <c r="MNX73" i="74"/>
  <c r="MNH73" i="74"/>
  <c r="MMR73" i="74"/>
  <c r="MMB73" i="74"/>
  <c r="MLL73" i="74"/>
  <c r="MKV73" i="74"/>
  <c r="MKF73" i="74"/>
  <c r="MJP73" i="74"/>
  <c r="MIZ73" i="74"/>
  <c r="MIJ73" i="74"/>
  <c r="MHT73" i="74"/>
  <c r="MHD73" i="74"/>
  <c r="MGN73" i="74"/>
  <c r="MFX73" i="74"/>
  <c r="MFH73" i="74"/>
  <c r="MER73" i="74"/>
  <c r="MEB73" i="74"/>
  <c r="MDL73" i="74"/>
  <c r="MCV73" i="74"/>
  <c r="MCF73" i="74"/>
  <c r="MBP73" i="74"/>
  <c r="MAZ73" i="74"/>
  <c r="MAJ73" i="74"/>
  <c r="LZT73" i="74"/>
  <c r="LZD73" i="74"/>
  <c r="LYN73" i="74"/>
  <c r="LXX73" i="74"/>
  <c r="LXH73" i="74"/>
  <c r="LWR73" i="74"/>
  <c r="LWB73" i="74"/>
  <c r="LVL73" i="74"/>
  <c r="LUV73" i="74"/>
  <c r="LUF73" i="74"/>
  <c r="LTP73" i="74"/>
  <c r="LSZ73" i="74"/>
  <c r="LSJ73" i="74"/>
  <c r="LRT73" i="74"/>
  <c r="LRD73" i="74"/>
  <c r="LQN73" i="74"/>
  <c r="LPX73" i="74"/>
  <c r="LPH73" i="74"/>
  <c r="LOR73" i="74"/>
  <c r="LOB73" i="74"/>
  <c r="LNL73" i="74"/>
  <c r="LMV73" i="74"/>
  <c r="LMF73" i="74"/>
  <c r="LLP73" i="74"/>
  <c r="LKZ73" i="74"/>
  <c r="LKJ73" i="74"/>
  <c r="LJT73" i="74"/>
  <c r="LJD73" i="74"/>
  <c r="LIN73" i="74"/>
  <c r="LHX73" i="74"/>
  <c r="LHH73" i="74"/>
  <c r="LGR73" i="74"/>
  <c r="LGB73" i="74"/>
  <c r="LFL73" i="74"/>
  <c r="LEV73" i="74"/>
  <c r="LEF73" i="74"/>
  <c r="LDP73" i="74"/>
  <c r="LCZ73" i="74"/>
  <c r="LCJ73" i="74"/>
  <c r="LBT73" i="74"/>
  <c r="LBD73" i="74"/>
  <c r="LAN73" i="74"/>
  <c r="KZX73" i="74"/>
  <c r="KZH73" i="74"/>
  <c r="KYR73" i="74"/>
  <c r="KYB73" i="74"/>
  <c r="KXL73" i="74"/>
  <c r="KWV73" i="74"/>
  <c r="KWF73" i="74"/>
  <c r="KVP73" i="74"/>
  <c r="KUZ73" i="74"/>
  <c r="KUJ73" i="74"/>
  <c r="KTT73" i="74"/>
  <c r="KTD73" i="74"/>
  <c r="KSN73" i="74"/>
  <c r="KRX73" i="74"/>
  <c r="KRH73" i="74"/>
  <c r="KQR73" i="74"/>
  <c r="KQB73" i="74"/>
  <c r="KPL73" i="74"/>
  <c r="KOV73" i="74"/>
  <c r="KOF73" i="74"/>
  <c r="KNP73" i="74"/>
  <c r="KMZ73" i="74"/>
  <c r="KMJ73" i="74"/>
  <c r="KLT73" i="74"/>
  <c r="KLD73" i="74"/>
  <c r="KKN73" i="74"/>
  <c r="KJX73" i="74"/>
  <c r="KJH73" i="74"/>
  <c r="KIR73" i="74"/>
  <c r="KIB73" i="74"/>
  <c r="KHL73" i="74"/>
  <c r="KGV73" i="74"/>
  <c r="KGF73" i="74"/>
  <c r="KFP73" i="74"/>
  <c r="KEZ73" i="74"/>
  <c r="KEJ73" i="74"/>
  <c r="KDT73" i="74"/>
  <c r="KDD73" i="74"/>
  <c r="KCN73" i="74"/>
  <c r="KBX73" i="74"/>
  <c r="KBH73" i="74"/>
  <c r="KAR73" i="74"/>
  <c r="KAB73" i="74"/>
  <c r="JZL73" i="74"/>
  <c r="JYV73" i="74"/>
  <c r="JYF73" i="74"/>
  <c r="JXP73" i="74"/>
  <c r="JWZ73" i="74"/>
  <c r="JWJ73" i="74"/>
  <c r="JVT73" i="74"/>
  <c r="JVD73" i="74"/>
  <c r="JUN73" i="74"/>
  <c r="JTX73" i="74"/>
  <c r="JTH73" i="74"/>
  <c r="JSR73" i="74"/>
  <c r="JSB73" i="74"/>
  <c r="JRL73" i="74"/>
  <c r="JQV73" i="74"/>
  <c r="JQF73" i="74"/>
  <c r="JPP73" i="74"/>
  <c r="JOZ73" i="74"/>
  <c r="JOJ73" i="74"/>
  <c r="JNT73" i="74"/>
  <c r="JND73" i="74"/>
  <c r="JMN73" i="74"/>
  <c r="JLX73" i="74"/>
  <c r="JLH73" i="74"/>
  <c r="JKR73" i="74"/>
  <c r="JKB73" i="74"/>
  <c r="JJL73" i="74"/>
  <c r="JIV73" i="74"/>
  <c r="JIF73" i="74"/>
  <c r="JHP73" i="74"/>
  <c r="JGZ73" i="74"/>
  <c r="JGJ73" i="74"/>
  <c r="JFT73" i="74"/>
  <c r="JFD73" i="74"/>
  <c r="JEN73" i="74"/>
  <c r="JDX73" i="74"/>
  <c r="JDH73" i="74"/>
  <c r="JCR73" i="74"/>
  <c r="JCB73" i="74"/>
  <c r="JBL73" i="74"/>
  <c r="JAV73" i="74"/>
  <c r="JAF73" i="74"/>
  <c r="IZP73" i="74"/>
  <c r="IYZ73" i="74"/>
  <c r="IYJ73" i="74"/>
  <c r="IXT73" i="74"/>
  <c r="IXD73" i="74"/>
  <c r="IWN73" i="74"/>
  <c r="IVX73" i="74"/>
  <c r="IVH73" i="74"/>
  <c r="IUR73" i="74"/>
  <c r="IUB73" i="74"/>
  <c r="ITL73" i="74"/>
  <c r="ISV73" i="74"/>
  <c r="ISF73" i="74"/>
  <c r="IRP73" i="74"/>
  <c r="IQZ73" i="74"/>
  <c r="IQJ73" i="74"/>
  <c r="IPT73" i="74"/>
  <c r="IPD73" i="74"/>
  <c r="ION73" i="74"/>
  <c r="INX73" i="74"/>
  <c r="INH73" i="74"/>
  <c r="IMR73" i="74"/>
  <c r="IMB73" i="74"/>
  <c r="ILL73" i="74"/>
  <c r="IKV73" i="74"/>
  <c r="IKF73" i="74"/>
  <c r="IJP73" i="74"/>
  <c r="IIZ73" i="74"/>
  <c r="IIJ73" i="74"/>
  <c r="IHT73" i="74"/>
  <c r="IHD73" i="74"/>
  <c r="IGN73" i="74"/>
  <c r="IFX73" i="74"/>
  <c r="IFH73" i="74"/>
  <c r="IER73" i="74"/>
  <c r="IEB73" i="74"/>
  <c r="IDL73" i="74"/>
  <c r="ICV73" i="74"/>
  <c r="ICF73" i="74"/>
  <c r="IBP73" i="74"/>
  <c r="IAZ73" i="74"/>
  <c r="IAJ73" i="74"/>
  <c r="HZT73" i="74"/>
  <c r="HZD73" i="74"/>
  <c r="HYN73" i="74"/>
  <c r="HXX73" i="74"/>
  <c r="HXH73" i="74"/>
  <c r="HWR73" i="74"/>
  <c r="HWB73" i="74"/>
  <c r="HVL73" i="74"/>
  <c r="HUV73" i="74"/>
  <c r="HUF73" i="74"/>
  <c r="HTP73" i="74"/>
  <c r="HSZ73" i="74"/>
  <c r="HSJ73" i="74"/>
  <c r="HRT73" i="74"/>
  <c r="HRD73" i="74"/>
  <c r="HQN73" i="74"/>
  <c r="HPX73" i="74"/>
  <c r="HPH73" i="74"/>
  <c r="HOR73" i="74"/>
  <c r="HOB73" i="74"/>
  <c r="HNL73" i="74"/>
  <c r="HMV73" i="74"/>
  <c r="HMF73" i="74"/>
  <c r="HLP73" i="74"/>
  <c r="HKZ73" i="74"/>
  <c r="HKJ73" i="74"/>
  <c r="HJT73" i="74"/>
  <c r="HJD73" i="74"/>
  <c r="HIN73" i="74"/>
  <c r="HHX73" i="74"/>
  <c r="HHH73" i="74"/>
  <c r="HGR73" i="74"/>
  <c r="HGB73" i="74"/>
  <c r="HFL73" i="74"/>
  <c r="HEV73" i="74"/>
  <c r="HEF73" i="74"/>
  <c r="HDP73" i="74"/>
  <c r="HCZ73" i="74"/>
  <c r="HCJ73" i="74"/>
  <c r="HBT73" i="74"/>
  <c r="HBD73" i="74"/>
  <c r="HAN73" i="74"/>
  <c r="GZX73" i="74"/>
  <c r="GZH73" i="74"/>
  <c r="GYR73" i="74"/>
  <c r="GYB73" i="74"/>
  <c r="GXL73" i="74"/>
  <c r="GWV73" i="74"/>
  <c r="GWF73" i="74"/>
  <c r="GVP73" i="74"/>
  <c r="GUZ73" i="74"/>
  <c r="GUJ73" i="74"/>
  <c r="GTT73" i="74"/>
  <c r="GTD73" i="74"/>
  <c r="GSN73" i="74"/>
  <c r="GRX73" i="74"/>
  <c r="GRH73" i="74"/>
  <c r="GQR73" i="74"/>
  <c r="GQB73" i="74"/>
  <c r="GPL73" i="74"/>
  <c r="GOV73" i="74"/>
  <c r="GOF73" i="74"/>
  <c r="GNP73" i="74"/>
  <c r="GMZ73" i="74"/>
  <c r="GMJ73" i="74"/>
  <c r="GLT73" i="74"/>
  <c r="GLD73" i="74"/>
  <c r="GKN73" i="74"/>
  <c r="GJX73" i="74"/>
  <c r="GJH73" i="74"/>
  <c r="GIR73" i="74"/>
  <c r="GIB73" i="74"/>
  <c r="GHL73" i="74"/>
  <c r="GGV73" i="74"/>
  <c r="GGF73" i="74"/>
  <c r="GFP73" i="74"/>
  <c r="GEZ73" i="74"/>
  <c r="GEJ73" i="74"/>
  <c r="GDT73" i="74"/>
  <c r="GDD73" i="74"/>
  <c r="GCN73" i="74"/>
  <c r="GBX73" i="74"/>
  <c r="GBH73" i="74"/>
  <c r="GAR73" i="74"/>
  <c r="GAB73" i="74"/>
  <c r="FZL73" i="74"/>
  <c r="FYV73" i="74"/>
  <c r="FYF73" i="74"/>
  <c r="FXP73" i="74"/>
  <c r="FWZ73" i="74"/>
  <c r="FWJ73" i="74"/>
  <c r="FVT73" i="74"/>
  <c r="FVD73" i="74"/>
  <c r="FUN73" i="74"/>
  <c r="FTX73" i="74"/>
  <c r="FTH73" i="74"/>
  <c r="FSR73" i="74"/>
  <c r="FSB73" i="74"/>
  <c r="FRL73" i="74"/>
  <c r="FQV73" i="74"/>
  <c r="FQF73" i="74"/>
  <c r="FPP73" i="74"/>
  <c r="FOZ73" i="74"/>
  <c r="FOJ73" i="74"/>
  <c r="FNT73" i="74"/>
  <c r="FND73" i="74"/>
  <c r="FMN73" i="74"/>
  <c r="FLX73" i="74"/>
  <c r="FLH73" i="74"/>
  <c r="FKR73" i="74"/>
  <c r="FKB73" i="74"/>
  <c r="FJL73" i="74"/>
  <c r="FIV73" i="74"/>
  <c r="FIF73" i="74"/>
  <c r="FHP73" i="74"/>
  <c r="FGZ73" i="74"/>
  <c r="FGJ73" i="74"/>
  <c r="FFT73" i="74"/>
  <c r="FFD73" i="74"/>
  <c r="FEN73" i="74"/>
  <c r="FDX73" i="74"/>
  <c r="FDH73" i="74"/>
  <c r="FCR73" i="74"/>
  <c r="FCB73" i="74"/>
  <c r="FBL73" i="74"/>
  <c r="FAV73" i="74"/>
  <c r="FAF73" i="74"/>
  <c r="EZP73" i="74"/>
  <c r="EYZ73" i="74"/>
  <c r="EYJ73" i="74"/>
  <c r="EXT73" i="74"/>
  <c r="EXD73" i="74"/>
  <c r="EWN73" i="74"/>
  <c r="EVX73" i="74"/>
  <c r="EVH73" i="74"/>
  <c r="EUR73" i="74"/>
  <c r="EUB73" i="74"/>
  <c r="ETL73" i="74"/>
  <c r="ESV73" i="74"/>
  <c r="ESF73" i="74"/>
  <c r="ERP73" i="74"/>
  <c r="EQZ73" i="74"/>
  <c r="EQJ73" i="74"/>
  <c r="EPT73" i="74"/>
  <c r="EPD73" i="74"/>
  <c r="EON73" i="74"/>
  <c r="ENX73" i="74"/>
  <c r="ENH73" i="74"/>
  <c r="EMR73" i="74"/>
  <c r="EMB73" i="74"/>
  <c r="ELL73" i="74"/>
  <c r="EKV73" i="74"/>
  <c r="EKF73" i="74"/>
  <c r="EJP73" i="74"/>
  <c r="EIZ73" i="74"/>
  <c r="EIJ73" i="74"/>
  <c r="EHT73" i="74"/>
  <c r="EHD73" i="74"/>
  <c r="EGN73" i="74"/>
  <c r="EFX73" i="74"/>
  <c r="EFH73" i="74"/>
  <c r="EER73" i="74"/>
  <c r="EEB73" i="74"/>
  <c r="EDL73" i="74"/>
  <c r="ECV73" i="74"/>
  <c r="ECF73" i="74"/>
  <c r="EBP73" i="74"/>
  <c r="EAZ73" i="74"/>
  <c r="EAJ73" i="74"/>
  <c r="DZT73" i="74"/>
  <c r="DZD73" i="74"/>
  <c r="DYN73" i="74"/>
  <c r="DXX73" i="74"/>
  <c r="DXH73" i="74"/>
  <c r="DWR73" i="74"/>
  <c r="DWB73" i="74"/>
  <c r="DVL73" i="74"/>
  <c r="DUV73" i="74"/>
  <c r="DUF73" i="74"/>
  <c r="DTP73" i="74"/>
  <c r="DSZ73" i="74"/>
  <c r="DSJ73" i="74"/>
  <c r="DRT73" i="74"/>
  <c r="DRD73" i="74"/>
  <c r="DQN73" i="74"/>
  <c r="DPX73" i="74"/>
  <c r="DPH73" i="74"/>
  <c r="DOR73" i="74"/>
  <c r="DOB73" i="74"/>
  <c r="DNL73" i="74"/>
  <c r="DMV73" i="74"/>
  <c r="DMF73" i="74"/>
  <c r="DLP73" i="74"/>
  <c r="DKZ73" i="74"/>
  <c r="DKJ73" i="74"/>
  <c r="DJT73" i="74"/>
  <c r="DJD73" i="74"/>
  <c r="DIN73" i="74"/>
  <c r="DHX73" i="74"/>
  <c r="DHH73" i="74"/>
  <c r="DGR73" i="74"/>
  <c r="DGB73" i="74"/>
  <c r="DFL73" i="74"/>
  <c r="DEV73" i="74"/>
  <c r="DEF73" i="74"/>
  <c r="DDP73" i="74"/>
  <c r="DCZ73" i="74"/>
  <c r="DCJ73" i="74"/>
  <c r="DBT73" i="74"/>
  <c r="DBD73" i="74"/>
  <c r="DAN73" i="74"/>
  <c r="CZX73" i="74"/>
  <c r="CZH73" i="74"/>
  <c r="CYR73" i="74"/>
  <c r="CYB73" i="74"/>
  <c r="CXL73" i="74"/>
  <c r="CWV73" i="74"/>
  <c r="CWF73" i="74"/>
  <c r="CVP73" i="74"/>
  <c r="CUZ73" i="74"/>
  <c r="CUJ73" i="74"/>
  <c r="CTT73" i="74"/>
  <c r="CTD73" i="74"/>
  <c r="CSN73" i="74"/>
  <c r="CRX73" i="74"/>
  <c r="CRH73" i="74"/>
  <c r="CQR73" i="74"/>
  <c r="CQB73" i="74"/>
  <c r="CPL73" i="74"/>
  <c r="COV73" i="74"/>
  <c r="COF73" i="74"/>
  <c r="CNP73" i="74"/>
  <c r="CMZ73" i="74"/>
  <c r="CMJ73" i="74"/>
  <c r="CLT73" i="74"/>
  <c r="CLD73" i="74"/>
  <c r="CKN73" i="74"/>
  <c r="CJX73" i="74"/>
  <c r="CJH73" i="74"/>
  <c r="CIR73" i="74"/>
  <c r="CIB73" i="74"/>
  <c r="CHL73" i="74"/>
  <c r="CGV73" i="74"/>
  <c r="CGF73" i="74"/>
  <c r="CFP73" i="74"/>
  <c r="CEZ73" i="74"/>
  <c r="CEJ73" i="74"/>
  <c r="CDT73" i="74"/>
  <c r="CDD73" i="74"/>
  <c r="CCN73" i="74"/>
  <c r="CBX73" i="74"/>
  <c r="CBH73" i="74"/>
  <c r="CAR73" i="74"/>
  <c r="CAB73" i="74"/>
  <c r="BZL73" i="74"/>
  <c r="BYV73" i="74"/>
  <c r="BYF73" i="74"/>
  <c r="BXP73" i="74"/>
  <c r="BWZ73" i="74"/>
  <c r="BWJ73" i="74"/>
  <c r="BVT73" i="74"/>
  <c r="BVD73" i="74"/>
  <c r="BUN73" i="74"/>
  <c r="BTX73" i="74"/>
  <c r="BTH73" i="74"/>
  <c r="BSR73" i="74"/>
  <c r="BSB73" i="74"/>
  <c r="BRL73" i="74"/>
  <c r="BQV73" i="74"/>
  <c r="BQF73" i="74"/>
  <c r="BPP73" i="74"/>
  <c r="BOZ73" i="74"/>
  <c r="BOJ73" i="74"/>
  <c r="BNT73" i="74"/>
  <c r="BND73" i="74"/>
  <c r="BMN73" i="74"/>
  <c r="BLX73" i="74"/>
  <c r="BLH73" i="74"/>
  <c r="BKR73" i="74"/>
  <c r="BKB73" i="74"/>
  <c r="BJL73" i="74"/>
  <c r="BIV73" i="74"/>
  <c r="BIF73" i="74"/>
  <c r="BHP73" i="74"/>
  <c r="BGZ73" i="74"/>
  <c r="BGJ73" i="74"/>
  <c r="BFT73" i="74"/>
  <c r="BFD73" i="74"/>
  <c r="BEN73" i="74"/>
  <c r="BDX73" i="74"/>
  <c r="BDH73" i="74"/>
  <c r="BCR73" i="74"/>
  <c r="BCB73" i="74"/>
  <c r="BBL73" i="74"/>
  <c r="BAV73" i="74"/>
  <c r="BAF73" i="74"/>
  <c r="AZP73" i="74"/>
  <c r="AYZ73" i="74"/>
  <c r="AYJ73" i="74"/>
  <c r="AXT73" i="74"/>
  <c r="AXD73" i="74"/>
  <c r="AWN73" i="74"/>
  <c r="AVX73" i="74"/>
  <c r="AVH73" i="74"/>
  <c r="AUR73" i="74"/>
  <c r="AUB73" i="74"/>
  <c r="ATL73" i="74"/>
  <c r="ASV73" i="74"/>
  <c r="ASF73" i="74"/>
  <c r="ARP73" i="74"/>
  <c r="AQZ73" i="74"/>
  <c r="AQJ73" i="74"/>
  <c r="APT73" i="74"/>
  <c r="APD73" i="74"/>
  <c r="AON73" i="74"/>
  <c r="ANX73" i="74"/>
  <c r="ANH73" i="74"/>
  <c r="AMR73" i="74"/>
  <c r="AMB73" i="74"/>
  <c r="ALL73" i="74"/>
  <c r="AKV73" i="74"/>
  <c r="AKF73" i="74"/>
  <c r="AJP73" i="74"/>
  <c r="AIZ73" i="74"/>
  <c r="AIJ73" i="74"/>
  <c r="AHT73" i="74"/>
  <c r="AHD73" i="74"/>
  <c r="AGN73" i="74"/>
  <c r="AFX73" i="74"/>
  <c r="AFH73" i="74"/>
  <c r="AER73" i="74"/>
  <c r="AEB73" i="74"/>
  <c r="ADL73" i="74"/>
  <c r="ACV73" i="74"/>
  <c r="ACF73" i="74"/>
  <c r="ABP73" i="74"/>
  <c r="AAZ73" i="74"/>
  <c r="AAJ73" i="74"/>
  <c r="ZT73" i="74"/>
  <c r="ZD73" i="74"/>
  <c r="YN73" i="74"/>
  <c r="XX73" i="74"/>
  <c r="XH73" i="74"/>
  <c r="WR73" i="74"/>
  <c r="WB73" i="74"/>
  <c r="VL73" i="74"/>
  <c r="UV73" i="74"/>
  <c r="UF73" i="74"/>
  <c r="TP73" i="74"/>
  <c r="SZ73" i="74"/>
  <c r="SJ73" i="74"/>
  <c r="RT73" i="74"/>
  <c r="RD73" i="74"/>
  <c r="QN73" i="74"/>
  <c r="PX73" i="74"/>
  <c r="PH73" i="74"/>
  <c r="OR73" i="74"/>
  <c r="OB73" i="74"/>
  <c r="NL73" i="74"/>
  <c r="MV73" i="74"/>
  <c r="MF73" i="74"/>
  <c r="LP73" i="74"/>
  <c r="KZ73" i="74"/>
  <c r="KJ73" i="74"/>
  <c r="JT73" i="74"/>
  <c r="JD73" i="74"/>
  <c r="IN73" i="74"/>
  <c r="HX73" i="74"/>
  <c r="HH73" i="74"/>
  <c r="GR73" i="74"/>
  <c r="GB73" i="74"/>
  <c r="FL73" i="74"/>
  <c r="EV73" i="74"/>
  <c r="EF73" i="74"/>
  <c r="DP73" i="74"/>
  <c r="CZ73" i="74"/>
  <c r="CJ73" i="74"/>
  <c r="BT73" i="74"/>
  <c r="BD73" i="74"/>
  <c r="AN73" i="74"/>
  <c r="X73" i="74"/>
  <c r="H74" i="74"/>
  <c r="L61" i="74"/>
  <c r="L19" i="74"/>
  <c r="M19" i="74"/>
  <c r="N19" i="74" s="1"/>
  <c r="D11" i="74"/>
  <c r="D12" i="74" s="1"/>
  <c r="C11" i="74"/>
  <c r="C12" i="74" s="1"/>
  <c r="F106" i="74"/>
  <c r="E105" i="74"/>
  <c r="F105" i="74" s="1"/>
  <c r="E104" i="74"/>
  <c r="F104" i="74" s="1"/>
  <c r="F103" i="74"/>
  <c r="B96" i="74"/>
  <c r="B88" i="74"/>
  <c r="H71" i="74"/>
  <c r="H68" i="74"/>
  <c r="L62" i="74"/>
  <c r="L60" i="74"/>
  <c r="ILI73" i="74" s="1"/>
  <c r="G46" i="74"/>
  <c r="G45" i="74"/>
  <c r="AC39" i="74"/>
  <c r="AC38" i="74" s="1"/>
  <c r="AB39" i="74"/>
  <c r="AB38" i="74" s="1"/>
  <c r="AA39" i="74"/>
  <c r="AA38" i="74" s="1"/>
  <c r="Z39" i="74"/>
  <c r="Z38" i="74" s="1"/>
  <c r="Y39" i="74"/>
  <c r="Y38" i="74" s="1"/>
  <c r="X39" i="74"/>
  <c r="X38" i="74" s="1"/>
  <c r="W39" i="74"/>
  <c r="W38" i="74" s="1"/>
  <c r="M61" i="74" s="1" a="1"/>
  <c r="M61" i="74" s="1"/>
  <c r="N61" i="74" s="1"/>
  <c r="O61" i="74" s="1"/>
  <c r="C86" i="74" s="1"/>
  <c r="V39" i="74"/>
  <c r="V38" i="74" s="1"/>
  <c r="M60" i="74" s="1" a="1"/>
  <c r="M60" i="74" s="1"/>
  <c r="U39" i="74"/>
  <c r="U38" i="74" s="1"/>
  <c r="T39" i="74"/>
  <c r="T38" i="74" s="1"/>
  <c r="S39" i="74"/>
  <c r="S38" i="74" s="1"/>
  <c r="R38" i="74"/>
  <c r="M20" i="74"/>
  <c r="N20" i="74" s="1"/>
  <c r="L20" i="74"/>
  <c r="M18" i="74"/>
  <c r="L18" i="74"/>
  <c r="F11" i="74"/>
  <c r="F12" i="74" s="1"/>
  <c r="E11" i="74"/>
  <c r="E12" i="74" s="1"/>
  <c r="B11" i="74"/>
  <c r="B12" i="74" s="1"/>
  <c r="G95" i="73"/>
  <c r="B82" i="73"/>
  <c r="C82" i="73" s="1"/>
  <c r="B81" i="73"/>
  <c r="D68" i="73"/>
  <c r="I65" i="73"/>
  <c r="I44" i="73"/>
  <c r="G29" i="73"/>
  <c r="G28" i="73"/>
  <c r="C11" i="73"/>
  <c r="B11" i="73"/>
  <c r="F91" i="73"/>
  <c r="B84" i="73"/>
  <c r="C81" i="73"/>
  <c r="B76" i="73"/>
  <c r="H64" i="73"/>
  <c r="H63" i="73"/>
  <c r="H62" i="73"/>
  <c r="H61" i="73"/>
  <c r="L55" i="73"/>
  <c r="L54" i="73"/>
  <c r="AC39" i="73"/>
  <c r="AC38" i="73" s="1"/>
  <c r="AB39" i="73"/>
  <c r="AB38" i="73" s="1"/>
  <c r="AA39" i="73"/>
  <c r="AA38" i="73" s="1"/>
  <c r="Z39" i="73"/>
  <c r="Y39" i="73"/>
  <c r="X39" i="73"/>
  <c r="W39" i="73"/>
  <c r="W38" i="73" s="1"/>
  <c r="M55" i="73" s="1" a="1"/>
  <c r="M55" i="73" s="1"/>
  <c r="N55" i="73" s="1"/>
  <c r="O55" i="73" s="1"/>
  <c r="V39" i="73"/>
  <c r="V38" i="73" s="1"/>
  <c r="M54" i="73" s="1" a="1"/>
  <c r="M54" i="73" s="1"/>
  <c r="N54" i="73" s="1"/>
  <c r="U39" i="73"/>
  <c r="U38" i="73" s="1"/>
  <c r="T39" i="73"/>
  <c r="T38" i="73" s="1"/>
  <c r="S39" i="73"/>
  <c r="S38" i="73" s="1"/>
  <c r="Z38" i="73"/>
  <c r="Y38" i="73"/>
  <c r="X38" i="73"/>
  <c r="R38" i="73"/>
  <c r="N21" i="73"/>
  <c r="M21" i="73"/>
  <c r="L21" i="73"/>
  <c r="M20" i="73"/>
  <c r="N20" i="73" s="1"/>
  <c r="L20" i="73"/>
  <c r="C12" i="73"/>
  <c r="B12" i="73"/>
  <c r="F11" i="73"/>
  <c r="F12" i="73" s="1"/>
  <c r="E11" i="73"/>
  <c r="E12" i="73" s="1"/>
  <c r="D11" i="73"/>
  <c r="D12" i="73" s="1"/>
  <c r="I74" i="72"/>
  <c r="E71" i="72"/>
  <c r="E72" i="72"/>
  <c r="E73" i="72"/>
  <c r="G72" i="72"/>
  <c r="H72" i="72" s="1"/>
  <c r="G71" i="72"/>
  <c r="H71" i="72" s="1"/>
  <c r="H73" i="72"/>
  <c r="K30" i="72"/>
  <c r="I30" i="72"/>
  <c r="I29" i="72"/>
  <c r="F100" i="72"/>
  <c r="B93" i="72"/>
  <c r="B91" i="72"/>
  <c r="C91" i="72" s="1"/>
  <c r="B90" i="72"/>
  <c r="C90" i="72" s="1"/>
  <c r="B85" i="72"/>
  <c r="H70" i="72"/>
  <c r="L64" i="72"/>
  <c r="L63" i="72"/>
  <c r="AC39" i="72"/>
  <c r="AC38" i="72" s="1"/>
  <c r="AB39" i="72"/>
  <c r="AB38" i="72" s="1"/>
  <c r="AA39" i="72"/>
  <c r="AA38" i="72" s="1"/>
  <c r="Z39" i="72"/>
  <c r="Z38" i="72" s="1"/>
  <c r="Y39" i="72"/>
  <c r="Y38" i="72" s="1"/>
  <c r="X39" i="72"/>
  <c r="X38" i="72" s="1"/>
  <c r="W39" i="72"/>
  <c r="W38" i="72" s="1"/>
  <c r="V39" i="72"/>
  <c r="V38" i="72" s="1"/>
  <c r="M63" i="72" s="1" a="1"/>
  <c r="M63" i="72" s="1"/>
  <c r="N63" i="72" s="1"/>
  <c r="F72" i="72" s="1"/>
  <c r="U39" i="72"/>
  <c r="U38" i="72" s="1"/>
  <c r="T39" i="72"/>
  <c r="T38" i="72" s="1"/>
  <c r="S39" i="72"/>
  <c r="S38" i="72" s="1"/>
  <c r="R38" i="72"/>
  <c r="M30" i="72"/>
  <c r="L30" i="72"/>
  <c r="M29" i="72"/>
  <c r="L29" i="72"/>
  <c r="F11" i="72"/>
  <c r="F12" i="72" s="1"/>
  <c r="E11" i="72"/>
  <c r="E12" i="72" s="1"/>
  <c r="D11" i="72"/>
  <c r="D12" i="72" s="1"/>
  <c r="B12" i="72"/>
  <c r="E97" i="71"/>
  <c r="F97" i="71" s="1"/>
  <c r="E96" i="71"/>
  <c r="F96" i="71" s="1"/>
  <c r="F98" i="71"/>
  <c r="H66" i="71"/>
  <c r="L57" i="71"/>
  <c r="G42" i="71"/>
  <c r="G41" i="71"/>
  <c r="C11" i="71"/>
  <c r="C12" i="71" s="1"/>
  <c r="L19" i="71"/>
  <c r="M19" i="71"/>
  <c r="F95" i="71"/>
  <c r="B88" i="71"/>
  <c r="B86" i="71"/>
  <c r="C86" i="71" s="1"/>
  <c r="B85" i="71"/>
  <c r="C85" i="71" s="1"/>
  <c r="B80" i="71"/>
  <c r="H63" i="71"/>
  <c r="L56" i="71"/>
  <c r="AC39" i="71"/>
  <c r="AC38" i="71" s="1"/>
  <c r="AB39" i="71"/>
  <c r="AB38" i="71" s="1"/>
  <c r="AA39" i="71"/>
  <c r="AA38" i="71" s="1"/>
  <c r="Z39" i="71"/>
  <c r="Z38" i="71" s="1"/>
  <c r="Y39" i="71"/>
  <c r="Y38" i="71" s="1"/>
  <c r="X39" i="71"/>
  <c r="X38" i="71" s="1"/>
  <c r="W39" i="71"/>
  <c r="W38" i="71" s="1"/>
  <c r="V39" i="71"/>
  <c r="V38" i="71" s="1"/>
  <c r="M56" i="71" s="1" a="1"/>
  <c r="M56" i="71" s="1"/>
  <c r="N56" i="71" s="1"/>
  <c r="U39" i="71"/>
  <c r="U38" i="71" s="1"/>
  <c r="T39" i="71"/>
  <c r="T38" i="71" s="1"/>
  <c r="S39" i="71"/>
  <c r="S38" i="71" s="1"/>
  <c r="R38" i="71"/>
  <c r="M18" i="71"/>
  <c r="N18" i="71" s="1"/>
  <c r="L18" i="71"/>
  <c r="F11" i="71"/>
  <c r="F12" i="71" s="1"/>
  <c r="E11" i="71"/>
  <c r="E12" i="71" s="1"/>
  <c r="D11" i="71"/>
  <c r="D12" i="71" s="1"/>
  <c r="B11" i="71"/>
  <c r="B12" i="71" s="1"/>
  <c r="B79" i="70"/>
  <c r="B77" i="70"/>
  <c r="C77" i="70" s="1"/>
  <c r="B76" i="70"/>
  <c r="C76" i="70" s="1"/>
  <c r="L50" i="70"/>
  <c r="M18" i="70"/>
  <c r="N18" i="70" s="1"/>
  <c r="L18" i="70"/>
  <c r="F86" i="70"/>
  <c r="B71" i="70"/>
  <c r="AC39" i="70"/>
  <c r="AC38" i="70" s="1"/>
  <c r="M50" i="70" s="1" a="1"/>
  <c r="M50" i="70" s="1"/>
  <c r="N50" i="70" s="1"/>
  <c r="AB39" i="70"/>
  <c r="AB38" i="70" s="1"/>
  <c r="AA39" i="70"/>
  <c r="AA38" i="70" s="1"/>
  <c r="Z39" i="70"/>
  <c r="Z38" i="70" s="1"/>
  <c r="Y39" i="70"/>
  <c r="Y38" i="70" s="1"/>
  <c r="X39" i="70"/>
  <c r="X38" i="70" s="1"/>
  <c r="W39" i="70"/>
  <c r="W38" i="70" s="1"/>
  <c r="V39" i="70"/>
  <c r="V38" i="70" s="1"/>
  <c r="U39" i="70"/>
  <c r="U38" i="70" s="1"/>
  <c r="T39" i="70"/>
  <c r="T38" i="70" s="1"/>
  <c r="S39" i="70"/>
  <c r="S38" i="70" s="1"/>
  <c r="H57" i="70"/>
  <c r="R38" i="70"/>
  <c r="F11" i="70"/>
  <c r="F12" i="70" s="1"/>
  <c r="E11" i="70"/>
  <c r="E12" i="70" s="1"/>
  <c r="D11" i="70"/>
  <c r="D12" i="70" s="1"/>
  <c r="C11" i="70"/>
  <c r="C12" i="70" s="1"/>
  <c r="B11" i="70"/>
  <c r="B12" i="70" s="1"/>
  <c r="B123" i="101" l="1"/>
  <c r="S29" i="93"/>
  <c r="H36" i="93" a="1"/>
  <c r="H36" i="93" s="1"/>
  <c r="F48" i="93" a="1"/>
  <c r="F48" i="93" s="1"/>
  <c r="E48" i="93" a="1"/>
  <c r="E48" i="93" s="1"/>
  <c r="I36" i="93" a="1"/>
  <c r="I36" i="93" s="1"/>
  <c r="E70" i="90"/>
  <c r="F70" i="90"/>
  <c r="I70" i="90" s="1"/>
  <c r="R61" i="90"/>
  <c r="B89" i="90" s="1"/>
  <c r="D89" i="90" s="1"/>
  <c r="B88" i="90"/>
  <c r="D88" i="90" s="1"/>
  <c r="H42" i="83"/>
  <c r="H44" i="83"/>
  <c r="I77" i="97"/>
  <c r="I78" i="97" s="1"/>
  <c r="C86" i="97" s="1"/>
  <c r="E47" i="97" a="1"/>
  <c r="E47" i="97" s="1"/>
  <c r="H27" i="97" a="1"/>
  <c r="H27" i="97" s="1"/>
  <c r="E46" i="97" a="1"/>
  <c r="E46" i="97" s="1"/>
  <c r="F45" i="97" a="1"/>
  <c r="F45" i="97" s="1"/>
  <c r="I27" i="97" a="1"/>
  <c r="I27" i="97" s="1"/>
  <c r="J27" i="97" s="1"/>
  <c r="I80" i="97"/>
  <c r="I81" i="97" s="1"/>
  <c r="C87" i="97" s="1"/>
  <c r="I30" i="97" a="1"/>
  <c r="I30" i="97" s="1"/>
  <c r="E48" i="97" a="1"/>
  <c r="E48" i="97" s="1"/>
  <c r="E50" i="97" a="1"/>
  <c r="E50" i="97" s="1"/>
  <c r="E49" i="97" a="1"/>
  <c r="E49" i="97" s="1"/>
  <c r="F49" i="97" a="1"/>
  <c r="F49" i="97" s="1"/>
  <c r="F52" i="97" a="1"/>
  <c r="F52" i="97" s="1"/>
  <c r="H30" i="97" a="1"/>
  <c r="H30" i="97" s="1"/>
  <c r="F51" i="97" a="1"/>
  <c r="F51" i="97" s="1"/>
  <c r="F48" i="97" a="1"/>
  <c r="F48" i="97" s="1"/>
  <c r="S19" i="97"/>
  <c r="E40" i="97" s="1"/>
  <c r="E51" i="97" a="1"/>
  <c r="E51" i="97" s="1"/>
  <c r="E52" i="97" a="1"/>
  <c r="E52" i="97" s="1"/>
  <c r="F50" i="97" a="1"/>
  <c r="F50" i="97" s="1"/>
  <c r="E53" i="97" a="1"/>
  <c r="E53" i="97" s="1"/>
  <c r="F53" i="97" a="1"/>
  <c r="F53" i="97" s="1"/>
  <c r="F46" i="97" a="1"/>
  <c r="F46" i="97" s="1"/>
  <c r="H33" i="97" a="1"/>
  <c r="H33" i="97" s="1"/>
  <c r="I33" i="97" a="1"/>
  <c r="I33" i="97" s="1"/>
  <c r="S20" i="97"/>
  <c r="S18" i="97"/>
  <c r="E39" i="97" s="1"/>
  <c r="I74" i="97"/>
  <c r="I75" i="97" s="1"/>
  <c r="C85" i="97" s="1"/>
  <c r="F85" i="97" s="1"/>
  <c r="E92" i="97"/>
  <c r="D86" i="97"/>
  <c r="F86" i="97"/>
  <c r="F30" i="97"/>
  <c r="E30" i="97"/>
  <c r="E91" i="97"/>
  <c r="R52" i="95"/>
  <c r="E75" i="96"/>
  <c r="I75" i="96" s="1"/>
  <c r="F73" i="96"/>
  <c r="F75" i="96"/>
  <c r="E74" i="96"/>
  <c r="I74" i="96" s="1"/>
  <c r="E80" i="96"/>
  <c r="B86" i="96"/>
  <c r="C86" i="96" s="1"/>
  <c r="I73" i="96"/>
  <c r="R65" i="96"/>
  <c r="I72" i="96"/>
  <c r="C80" i="96" s="1"/>
  <c r="F80" i="96" s="1"/>
  <c r="S30" i="96"/>
  <c r="F52" i="96" a="1"/>
  <c r="F52" i="96" s="1"/>
  <c r="E52" i="96" a="1"/>
  <c r="E52" i="96" s="1"/>
  <c r="I59" i="95"/>
  <c r="E62" i="95"/>
  <c r="I62" i="95" s="1"/>
  <c r="F62" i="95"/>
  <c r="E61" i="95"/>
  <c r="I61" i="95" s="1"/>
  <c r="R51" i="95"/>
  <c r="B73" i="95" s="1"/>
  <c r="C73" i="95" s="1"/>
  <c r="B74" i="95" s="1"/>
  <c r="B76" i="95" s="1"/>
  <c r="E67" i="95"/>
  <c r="E60" i="95"/>
  <c r="I60" i="95" s="1"/>
  <c r="B11" i="95"/>
  <c r="B12" i="95" s="1"/>
  <c r="F64" i="94"/>
  <c r="I64" i="94" s="1"/>
  <c r="I65" i="94" s="1"/>
  <c r="C72" i="94" s="1"/>
  <c r="E73" i="94"/>
  <c r="R57" i="94"/>
  <c r="I67" i="94"/>
  <c r="I68" i="94" s="1"/>
  <c r="C73" i="94" s="1"/>
  <c r="D73" i="94" s="1"/>
  <c r="B12" i="94"/>
  <c r="C11" i="94"/>
  <c r="C12" i="94" s="1"/>
  <c r="I67" i="93"/>
  <c r="I68" i="93" s="1"/>
  <c r="C72" i="93" s="1"/>
  <c r="E42" i="93"/>
  <c r="F36" i="93"/>
  <c r="E36" i="93"/>
  <c r="B80" i="93"/>
  <c r="B82" i="93" s="1"/>
  <c r="I56" i="92"/>
  <c r="I57" i="92" s="1"/>
  <c r="C61" i="92" s="1"/>
  <c r="F61" i="92" s="1"/>
  <c r="E31" i="92"/>
  <c r="F25" i="92"/>
  <c r="E25" i="92"/>
  <c r="B69" i="92"/>
  <c r="B71" i="92" s="1"/>
  <c r="I64" i="91"/>
  <c r="I65" i="91" s="1"/>
  <c r="C72" i="91" s="1"/>
  <c r="D72" i="91" s="1"/>
  <c r="D79" i="91"/>
  <c r="D80" i="91"/>
  <c r="I67" i="91"/>
  <c r="I68" i="91" s="1"/>
  <c r="C73" i="91" s="1"/>
  <c r="F73" i="91" s="1"/>
  <c r="H25" i="91" a="1"/>
  <c r="H25" i="91" s="1"/>
  <c r="F41" i="91" a="1"/>
  <c r="F41" i="91" s="1"/>
  <c r="F43" i="91" a="1"/>
  <c r="F43" i="91" s="1"/>
  <c r="E41" i="91" a="1"/>
  <c r="E41" i="91" s="1"/>
  <c r="E42" i="91" a="1"/>
  <c r="E42" i="91" s="1"/>
  <c r="I25" i="91" a="1"/>
  <c r="I25" i="91" s="1"/>
  <c r="S17" i="91"/>
  <c r="H28" i="91" a="1"/>
  <c r="H28" i="91" s="1"/>
  <c r="F44" i="91" a="1"/>
  <c r="F44" i="91" s="1"/>
  <c r="F42" i="91" a="1"/>
  <c r="F42" i="91" s="1"/>
  <c r="I28" i="91" a="1"/>
  <c r="I28" i="91" s="1"/>
  <c r="E44" i="91" a="1"/>
  <c r="E44" i="91" s="1"/>
  <c r="E43" i="91" a="1"/>
  <c r="E43" i="91" s="1"/>
  <c r="F76" i="90"/>
  <c r="E76" i="90"/>
  <c r="R63" i="90"/>
  <c r="B96" i="90" s="1"/>
  <c r="C96" i="90" s="1"/>
  <c r="B97" i="90" s="1"/>
  <c r="B99" i="90" s="1"/>
  <c r="I73" i="90"/>
  <c r="I74" i="90" s="1"/>
  <c r="C82" i="90" s="1"/>
  <c r="B11" i="90"/>
  <c r="H26" i="90" s="1" a="1"/>
  <c r="H26" i="90" s="1"/>
  <c r="D10" i="90"/>
  <c r="D11" i="90" s="1"/>
  <c r="F48" i="90" a="1"/>
  <c r="F48" i="90" s="1"/>
  <c r="E48" i="90" a="1"/>
  <c r="E48" i="90" s="1"/>
  <c r="J28" i="89"/>
  <c r="I63" i="89"/>
  <c r="C68" i="89" s="1"/>
  <c r="D68" i="89" s="1"/>
  <c r="G86" i="89" s="1"/>
  <c r="S17" i="89"/>
  <c r="I26" i="89" a="1"/>
  <c r="I26" i="89" s="1"/>
  <c r="H26" i="89" a="1"/>
  <c r="H26" i="89" s="1"/>
  <c r="J26" i="89" s="1"/>
  <c r="I27" i="89" a="1"/>
  <c r="I27" i="89" s="1"/>
  <c r="I25" i="89" a="1"/>
  <c r="I25" i="89" s="1"/>
  <c r="H27" i="89" a="1"/>
  <c r="H27" i="89" s="1"/>
  <c r="J27" i="89" s="1"/>
  <c r="H25" i="89" a="1"/>
  <c r="H25" i="89" s="1"/>
  <c r="J25" i="89" s="1"/>
  <c r="S18" i="89"/>
  <c r="B76" i="89"/>
  <c r="B78" i="89" s="1"/>
  <c r="E28" i="89"/>
  <c r="F28" i="89"/>
  <c r="J47" i="88"/>
  <c r="I78" i="88"/>
  <c r="I79" i="88" s="1"/>
  <c r="C83" i="88" s="1"/>
  <c r="B91" i="88"/>
  <c r="B93" i="88" s="1"/>
  <c r="E47" i="88"/>
  <c r="E53" i="88"/>
  <c r="F47" i="88"/>
  <c r="K47" i="87"/>
  <c r="K48" i="87" s="1"/>
  <c r="C53" i="87" s="1"/>
  <c r="F53" i="87" s="1"/>
  <c r="I78" i="87"/>
  <c r="I79" i="87" s="1"/>
  <c r="C83" i="87" s="1"/>
  <c r="B91" i="87"/>
  <c r="B93" i="87" s="1"/>
  <c r="I55" i="86"/>
  <c r="I56" i="86" s="1"/>
  <c r="C60" i="86" s="1"/>
  <c r="F60" i="86" s="1"/>
  <c r="B70" i="86"/>
  <c r="E30" i="86"/>
  <c r="F24" i="86"/>
  <c r="E24" i="86"/>
  <c r="I24" i="85" a="1"/>
  <c r="I24" i="85" s="1"/>
  <c r="J24" i="85" s="1"/>
  <c r="E36" i="85" a="1"/>
  <c r="E36" i="85" s="1"/>
  <c r="F36" i="85" a="1"/>
  <c r="F36" i="85" s="1"/>
  <c r="S17" i="85"/>
  <c r="B68" i="85"/>
  <c r="B70" i="85" s="1"/>
  <c r="I55" i="85"/>
  <c r="I56" i="85" s="1"/>
  <c r="C60" i="85" s="1"/>
  <c r="B94" i="84"/>
  <c r="B96" i="84" s="1"/>
  <c r="J38" i="84"/>
  <c r="E47" i="84"/>
  <c r="F38" i="84"/>
  <c r="E38" i="84"/>
  <c r="F42" i="84"/>
  <c r="E48" i="84"/>
  <c r="E42" i="84"/>
  <c r="C103" i="84"/>
  <c r="D102" i="84"/>
  <c r="D104" i="84"/>
  <c r="C102" i="84"/>
  <c r="G102" i="84" s="1"/>
  <c r="J42" i="84"/>
  <c r="D86" i="84"/>
  <c r="G107" i="84" s="1"/>
  <c r="F86" i="84"/>
  <c r="J29" i="83"/>
  <c r="F29" i="83"/>
  <c r="E35" i="83"/>
  <c r="E29" i="83"/>
  <c r="D80" i="83"/>
  <c r="B81" i="83" s="1"/>
  <c r="B83" i="83" s="1"/>
  <c r="D73" i="83"/>
  <c r="F73" i="83"/>
  <c r="E34" i="83"/>
  <c r="E25" i="83"/>
  <c r="F25" i="83"/>
  <c r="F72" i="83"/>
  <c r="D72" i="83"/>
  <c r="J25" i="83"/>
  <c r="B70" i="82"/>
  <c r="R53" i="82"/>
  <c r="F58" i="82"/>
  <c r="E58" i="82"/>
  <c r="I58" i="82" s="1"/>
  <c r="I59" i="82" s="1"/>
  <c r="C63" i="82" s="1"/>
  <c r="D63" i="82" s="1"/>
  <c r="E39" i="82" a="1"/>
  <c r="E39" i="82" s="1"/>
  <c r="I27" i="82" a="1"/>
  <c r="I27" i="82" s="1"/>
  <c r="J27" i="82" s="1"/>
  <c r="S18" i="82"/>
  <c r="S21" i="82"/>
  <c r="E33" i="82" s="1"/>
  <c r="F27" i="82"/>
  <c r="S17" i="82"/>
  <c r="C69" i="82"/>
  <c r="C70" i="82"/>
  <c r="D80" i="81"/>
  <c r="I64" i="81"/>
  <c r="I65" i="81" s="1"/>
  <c r="I68" i="81"/>
  <c r="I69" i="81" s="1"/>
  <c r="C73" i="81" s="1"/>
  <c r="F73" i="81"/>
  <c r="F44" i="81" a="1"/>
  <c r="F44" i="81" s="1"/>
  <c r="I25" i="81" a="1"/>
  <c r="I25" i="81" s="1"/>
  <c r="J25" i="81" s="1"/>
  <c r="E41" i="81" a="1"/>
  <c r="E41" i="81" s="1"/>
  <c r="F41" i="81" a="1"/>
  <c r="F41" i="81" s="1"/>
  <c r="F43" i="81" a="1"/>
  <c r="F43" i="81" s="1"/>
  <c r="E42" i="81" a="1"/>
  <c r="E42" i="81" s="1"/>
  <c r="S17" i="81"/>
  <c r="S18" i="81"/>
  <c r="E35" i="81" s="1"/>
  <c r="E43" i="81" a="1"/>
  <c r="E43" i="81" s="1"/>
  <c r="F42" i="81" a="1"/>
  <c r="F42" i="81" s="1"/>
  <c r="E34" i="81"/>
  <c r="H29" i="81" a="1"/>
  <c r="H29" i="81" s="1"/>
  <c r="I29" i="81" a="1"/>
  <c r="I29" i="81" s="1"/>
  <c r="B81" i="81"/>
  <c r="B83" i="81" s="1"/>
  <c r="K36" i="80"/>
  <c r="K37" i="80" s="1"/>
  <c r="C42" i="80" s="1"/>
  <c r="F42" i="80" s="1"/>
  <c r="I67" i="80"/>
  <c r="I68" i="80" s="1"/>
  <c r="C72" i="80" s="1"/>
  <c r="D72" i="80" s="1"/>
  <c r="G90" i="80" s="1"/>
  <c r="B80" i="80"/>
  <c r="B82" i="80" s="1"/>
  <c r="H24" i="79" a="1"/>
  <c r="H24" i="79" s="1"/>
  <c r="F36" i="79" a="1"/>
  <c r="F36" i="79" s="1"/>
  <c r="E36" i="79" a="1"/>
  <c r="E36" i="79" s="1"/>
  <c r="S17" i="79"/>
  <c r="F24" i="79" s="1"/>
  <c r="I24" i="79" a="1"/>
  <c r="I24" i="79" s="1"/>
  <c r="M48" i="79" a="1"/>
  <c r="M48" i="79" s="1"/>
  <c r="J39" i="77"/>
  <c r="B92" i="78"/>
  <c r="C92" i="78" s="1"/>
  <c r="H34" i="78" a="1"/>
  <c r="H34" i="78" s="1"/>
  <c r="I34" i="78" a="1"/>
  <c r="I34" i="78" s="1"/>
  <c r="O19" i="78"/>
  <c r="O20" i="78"/>
  <c r="M58" i="78" a="1"/>
  <c r="M58" i="78" s="1"/>
  <c r="F73" i="78" s="1"/>
  <c r="M59" i="78" a="1"/>
  <c r="M59" i="78" s="1"/>
  <c r="N59" i="78" s="1"/>
  <c r="H28" i="78" a="1"/>
  <c r="H28" i="78" s="1"/>
  <c r="H27" i="78" a="1"/>
  <c r="H27" i="78" s="1"/>
  <c r="H29" i="78" a="1"/>
  <c r="H29" i="78" s="1"/>
  <c r="F45" i="78" a="1"/>
  <c r="F45" i="78" s="1"/>
  <c r="I30" i="78" a="1"/>
  <c r="I30" i="78" s="1"/>
  <c r="I27" i="78" a="1"/>
  <c r="I27" i="78" s="1"/>
  <c r="E45" i="78" a="1"/>
  <c r="E45" i="78" s="1"/>
  <c r="I28" i="78" a="1"/>
  <c r="I28" i="78" s="1"/>
  <c r="H30" i="78" a="1"/>
  <c r="H30" i="78" s="1"/>
  <c r="J30" i="78" s="1"/>
  <c r="I29" i="78" a="1"/>
  <c r="I29" i="78" s="1"/>
  <c r="N18" i="78"/>
  <c r="O18" i="78"/>
  <c r="E28" i="78" s="1"/>
  <c r="E27" i="78"/>
  <c r="E29" i="78"/>
  <c r="F30" i="78"/>
  <c r="I81" i="77"/>
  <c r="I77" i="77"/>
  <c r="M67" i="77" a="1"/>
  <c r="M67" i="77" s="1"/>
  <c r="N67" i="77" s="1"/>
  <c r="B105" i="77"/>
  <c r="F36" i="77"/>
  <c r="F39" i="77"/>
  <c r="H37" i="77" a="1"/>
  <c r="H37" i="77" s="1"/>
  <c r="I35" i="77" a="1"/>
  <c r="I35" i="77" s="1"/>
  <c r="I38" i="77" a="1"/>
  <c r="I38" i="77" s="1"/>
  <c r="J38" i="77" s="1"/>
  <c r="E37" i="77"/>
  <c r="B11" i="77"/>
  <c r="B12" i="77" s="1"/>
  <c r="O26" i="77"/>
  <c r="E39" i="77" s="1"/>
  <c r="N25" i="77"/>
  <c r="N27" i="77"/>
  <c r="H40" i="77" a="1"/>
  <c r="H40" i="77" s="1"/>
  <c r="I41" i="77" a="1"/>
  <c r="I41" i="77" s="1"/>
  <c r="J41" i="77" s="1"/>
  <c r="F54" i="77" a="1"/>
  <c r="F54" i="77" s="1"/>
  <c r="I34" i="77" a="1"/>
  <c r="I34" i="77" s="1"/>
  <c r="H34" i="77" a="1"/>
  <c r="H34" i="77" s="1"/>
  <c r="F42" i="77"/>
  <c r="E41" i="77"/>
  <c r="B95" i="77"/>
  <c r="C95" i="77" s="1"/>
  <c r="O67" i="77"/>
  <c r="E89" i="77"/>
  <c r="E82" i="77"/>
  <c r="B107" i="77"/>
  <c r="F84" i="77"/>
  <c r="O69" i="77"/>
  <c r="F82" i="77"/>
  <c r="E42" i="77"/>
  <c r="E84" i="77"/>
  <c r="H41" i="77" a="1"/>
  <c r="H41" i="77" s="1"/>
  <c r="H42" i="77" a="1"/>
  <c r="H42" i="77" s="1"/>
  <c r="E76" i="77"/>
  <c r="I40" i="77" a="1"/>
  <c r="I40" i="77" s="1"/>
  <c r="F76" i="77"/>
  <c r="E83" i="77"/>
  <c r="I42" i="77" a="1"/>
  <c r="I42" i="77" s="1"/>
  <c r="J42" i="77" s="1"/>
  <c r="F83" i="77"/>
  <c r="I70" i="76"/>
  <c r="I69" i="76"/>
  <c r="M61" i="76" a="1"/>
  <c r="M61" i="76" s="1"/>
  <c r="N61" i="76" s="1"/>
  <c r="O25" i="76"/>
  <c r="E34" i="76" s="1"/>
  <c r="N25" i="76"/>
  <c r="H35" i="76" a="1"/>
  <c r="H35" i="76" s="1"/>
  <c r="J35" i="76" s="1"/>
  <c r="H34" i="76" a="1"/>
  <c r="H34" i="76" s="1"/>
  <c r="I35" i="76" a="1"/>
  <c r="I35" i="76" s="1"/>
  <c r="B12" i="76"/>
  <c r="H33" i="76" s="1" a="1"/>
  <c r="H33" i="76" s="1"/>
  <c r="J33" i="76" s="1"/>
  <c r="F33" i="76"/>
  <c r="J26" i="74"/>
  <c r="PV73" i="74"/>
  <c r="ACT73" i="74"/>
  <c r="HWO73" i="74"/>
  <c r="CSL73" i="74"/>
  <c r="DM73" i="74"/>
  <c r="ASC73" i="74"/>
  <c r="DLN73" i="74"/>
  <c r="FML73" i="74"/>
  <c r="ORE73" i="74"/>
  <c r="AUP73" i="74"/>
  <c r="VJ73" i="74"/>
  <c r="EYX73" i="74"/>
  <c r="BBZ73" i="74"/>
  <c r="KYO73" i="74"/>
  <c r="HFZ73" i="74"/>
  <c r="FY73" i="74"/>
  <c r="GC73" i="74" s="1"/>
  <c r="GC74" i="74" s="1"/>
  <c r="SW73" i="74"/>
  <c r="BHM73" i="74"/>
  <c r="FZ73" i="74"/>
  <c r="ASD73" i="74"/>
  <c r="JB73" i="74"/>
  <c r="YK73" i="74"/>
  <c r="AAX73" i="74"/>
  <c r="AIH73" i="74"/>
  <c r="ANU73" i="74"/>
  <c r="AVE73" i="74"/>
  <c r="AXR73" i="74"/>
  <c r="BKO73" i="74"/>
  <c r="BNA73" i="74"/>
  <c r="BQC73" i="74"/>
  <c r="BWG73" i="74"/>
  <c r="BZJ73" i="74"/>
  <c r="CHZ73" i="74"/>
  <c r="DVJ73" i="74"/>
  <c r="GMH73" i="74"/>
  <c r="HCW73" i="74"/>
  <c r="HTN73" i="74"/>
  <c r="LN73" i="74"/>
  <c r="AIG73" i="74"/>
  <c r="CLR73" i="74"/>
  <c r="OIP73" i="74"/>
  <c r="BR73" i="74"/>
  <c r="PMD73" i="74"/>
  <c r="WYP73" i="74"/>
  <c r="NAS73" i="74"/>
  <c r="LKW73" i="74"/>
  <c r="JXM73" i="74"/>
  <c r="IGK73" i="74"/>
  <c r="FID73" i="74"/>
  <c r="FFA73" i="74"/>
  <c r="EVF73" i="74"/>
  <c r="ELJ73" i="74"/>
  <c r="EBN73" i="74"/>
  <c r="DRR73" i="74"/>
  <c r="DHV73" i="74"/>
  <c r="CXZ73" i="74"/>
  <c r="COD73" i="74"/>
  <c r="CEH73" i="74"/>
  <c r="BXN73" i="74"/>
  <c r="BSP73" i="74"/>
  <c r="BPN73" i="74"/>
  <c r="BOG73" i="74"/>
  <c r="BJZ73" i="74"/>
  <c r="BIS73" i="74"/>
  <c r="BFR73" i="74"/>
  <c r="BEK73" i="74"/>
  <c r="BAD73" i="74"/>
  <c r="AYW73" i="74"/>
  <c r="AVV73" i="74"/>
  <c r="AUO73" i="74"/>
  <c r="AUS73" i="74" s="1"/>
  <c r="AUS74" i="74" s="1"/>
  <c r="AQH73" i="74"/>
  <c r="APA73" i="74"/>
  <c r="ALZ73" i="74"/>
  <c r="AKS73" i="74"/>
  <c r="AGL73" i="74"/>
  <c r="AFE73" i="74"/>
  <c r="ACD73" i="74"/>
  <c r="AAW73" i="74"/>
  <c r="ABA73" i="74" s="1"/>
  <c r="ABA74" i="74" s="1"/>
  <c r="WP73" i="74"/>
  <c r="VI73" i="74"/>
  <c r="VM73" i="74" s="1"/>
  <c r="VM74" i="74" s="1"/>
  <c r="SH73" i="74"/>
  <c r="RA73" i="74"/>
  <c r="MT73" i="74"/>
  <c r="LM73" i="74"/>
  <c r="IL73" i="74"/>
  <c r="HE73" i="74"/>
  <c r="CX73" i="74"/>
  <c r="BQ73" i="74"/>
  <c r="BU73" i="74" s="1"/>
  <c r="BU74" i="74" s="1"/>
  <c r="IDY73" i="74"/>
  <c r="FTE73" i="74"/>
  <c r="FGH73" i="74"/>
  <c r="CZF73" i="74"/>
  <c r="BZY73" i="74"/>
  <c r="BOW73" i="74"/>
  <c r="NNQ73" i="74"/>
  <c r="KOS73" i="74"/>
  <c r="JBI73" i="74"/>
  <c r="HVI73" i="74"/>
  <c r="HLM73" i="74"/>
  <c r="HBQ73" i="74"/>
  <c r="GRU73" i="74"/>
  <c r="GHY73" i="74"/>
  <c r="FYC73" i="74"/>
  <c r="FOG73" i="74"/>
  <c r="FBJ73" i="74"/>
  <c r="ERN73" i="74"/>
  <c r="EHR73" i="74"/>
  <c r="DXV73" i="74"/>
  <c r="DNZ73" i="74"/>
  <c r="DED73" i="74"/>
  <c r="CUH73" i="74"/>
  <c r="CKL73" i="74"/>
  <c r="CAP73" i="74"/>
  <c r="BXM73" i="74"/>
  <c r="BXQ73" i="74" s="1"/>
  <c r="BXQ74" i="74" s="1"/>
  <c r="BVR73" i="74"/>
  <c r="BSO73" i="74"/>
  <c r="BSS73" i="74" s="1"/>
  <c r="BSS74" i="74" s="1"/>
  <c r="BQT73" i="74"/>
  <c r="BPM73" i="74"/>
  <c r="BPQ73" i="74" s="1"/>
  <c r="BPQ74" i="74" s="1"/>
  <c r="BLF73" i="74"/>
  <c r="BJY73" i="74"/>
  <c r="BGX73" i="74"/>
  <c r="BFQ73" i="74"/>
  <c r="BFU73" i="74" s="1"/>
  <c r="BFU74" i="74" s="1"/>
  <c r="BBJ73" i="74"/>
  <c r="BAC73" i="74"/>
  <c r="BAG73" i="74" s="1"/>
  <c r="BAG74" i="74" s="1"/>
  <c r="AXB73" i="74"/>
  <c r="AVU73" i="74"/>
  <c r="AVY73" i="74" s="1"/>
  <c r="AVY74" i="74" s="1"/>
  <c r="ARN73" i="74"/>
  <c r="AQG73" i="74"/>
  <c r="ANF73" i="74"/>
  <c r="ALY73" i="74"/>
  <c r="AMC73" i="74" s="1"/>
  <c r="AMC74" i="74" s="1"/>
  <c r="AHR73" i="74"/>
  <c r="AGK73" i="74"/>
  <c r="AGO73" i="74" s="1"/>
  <c r="AGO74" i="74" s="1"/>
  <c r="ADJ73" i="74"/>
  <c r="ACC73" i="74"/>
  <c r="ACG73" i="74" s="1"/>
  <c r="ACG74" i="74" s="1"/>
  <c r="XV73" i="74"/>
  <c r="WO73" i="74"/>
  <c r="TN73" i="74"/>
  <c r="SG73" i="74"/>
  <c r="SK73" i="74" s="1"/>
  <c r="SK74" i="74" s="1"/>
  <c r="NZ73" i="74"/>
  <c r="MS73" i="74"/>
  <c r="MW73" i="74" s="1"/>
  <c r="MW74" i="74" s="1"/>
  <c r="JR73" i="74"/>
  <c r="IK73" i="74"/>
  <c r="IO73" i="74" s="1"/>
  <c r="IO74" i="74" s="1"/>
  <c r="ED73" i="74"/>
  <c r="CW73" i="74"/>
  <c r="V73" i="74"/>
  <c r="NDU73" i="74"/>
  <c r="MVF73" i="74"/>
  <c r="LBA73" i="74"/>
  <c r="JNQ73" i="74"/>
  <c r="IBM73" i="74"/>
  <c r="HYL73" i="74"/>
  <c r="HRQ73" i="74"/>
  <c r="HOP73" i="74"/>
  <c r="HHU73" i="74"/>
  <c r="HET73" i="74"/>
  <c r="GXY73" i="74"/>
  <c r="GUX73" i="74"/>
  <c r="GOC73" i="74"/>
  <c r="GLB73" i="74"/>
  <c r="GEG73" i="74"/>
  <c r="GEK73" i="74" s="1"/>
  <c r="GEK74" i="74" s="1"/>
  <c r="GBF73" i="74"/>
  <c r="FUK73" i="74"/>
  <c r="FRJ73" i="74"/>
  <c r="FKP73" i="74"/>
  <c r="EXR73" i="74"/>
  <c r="ENV73" i="74"/>
  <c r="EDZ73" i="74"/>
  <c r="DUD73" i="74"/>
  <c r="DKH73" i="74"/>
  <c r="DAL73" i="74"/>
  <c r="CQP73" i="74"/>
  <c r="CGT73" i="74"/>
  <c r="BYT73" i="74"/>
  <c r="BTV73" i="74"/>
  <c r="BQS73" i="74"/>
  <c r="BML73" i="74"/>
  <c r="BLE73" i="74"/>
  <c r="BID73" i="74"/>
  <c r="BGW73" i="74"/>
  <c r="BHA73" i="74" s="1"/>
  <c r="BHA74" i="74" s="1"/>
  <c r="BCP73" i="74"/>
  <c r="BBI73" i="74"/>
  <c r="BBM73" i="74" s="1"/>
  <c r="BBM74" i="74" s="1"/>
  <c r="AYH73" i="74"/>
  <c r="AXA73" i="74"/>
  <c r="AST73" i="74"/>
  <c r="ARM73" i="74"/>
  <c r="AOL73" i="74"/>
  <c r="ANE73" i="74"/>
  <c r="ANI73" i="74" s="1"/>
  <c r="ANI74" i="74" s="1"/>
  <c r="AIX73" i="74"/>
  <c r="AHQ73" i="74"/>
  <c r="AHU73" i="74" s="1"/>
  <c r="AHU74" i="74" s="1"/>
  <c r="AEP73" i="74"/>
  <c r="ADI73" i="74"/>
  <c r="ZB73" i="74"/>
  <c r="XU73" i="74"/>
  <c r="UT73" i="74"/>
  <c r="TM73" i="74"/>
  <c r="TQ73" i="74" s="1"/>
  <c r="TQ74" i="74" s="1"/>
  <c r="PF73" i="74"/>
  <c r="NY73" i="74"/>
  <c r="OC73" i="74" s="1"/>
  <c r="OC74" i="74" s="1"/>
  <c r="KX73" i="74"/>
  <c r="JQ73" i="74"/>
  <c r="FJ73" i="74"/>
  <c r="EC73" i="74"/>
  <c r="BB73" i="74"/>
  <c r="U73" i="74"/>
  <c r="Y73" i="74" s="1"/>
  <c r="Y74" i="74" s="1"/>
  <c r="AIW73" i="74"/>
  <c r="AJA73" i="74" s="1"/>
  <c r="AJA74" i="74" s="1"/>
  <c r="AAH73" i="74"/>
  <c r="VZ73" i="74"/>
  <c r="PE73" i="74"/>
  <c r="KW73" i="74"/>
  <c r="GP73" i="74"/>
  <c r="CH73" i="74"/>
  <c r="IAG73" i="74"/>
  <c r="HGO73" i="74"/>
  <c r="GMW73" i="74"/>
  <c r="FJI73" i="74"/>
  <c r="ECT73" i="74"/>
  <c r="CPJ73" i="74"/>
  <c r="BYD73" i="74"/>
  <c r="LSG73" i="74"/>
  <c r="KEW73" i="74"/>
  <c r="IRM73" i="74"/>
  <c r="IIW73" i="74"/>
  <c r="HUT73" i="74"/>
  <c r="HKX73" i="74"/>
  <c r="HBB73" i="74"/>
  <c r="GRF73" i="74"/>
  <c r="GHJ73" i="74"/>
  <c r="FXN73" i="74"/>
  <c r="FNR73" i="74"/>
  <c r="FGW73" i="74"/>
  <c r="FDV73" i="74"/>
  <c r="ETZ73" i="74"/>
  <c r="EKD73" i="74"/>
  <c r="EAH73" i="74"/>
  <c r="DQL73" i="74"/>
  <c r="DGP73" i="74"/>
  <c r="CWT73" i="74"/>
  <c r="CMX73" i="74"/>
  <c r="CDB73" i="74"/>
  <c r="BYS73" i="74"/>
  <c r="BWX73" i="74"/>
  <c r="BTU73" i="74"/>
  <c r="BRZ73" i="74"/>
  <c r="BNR73" i="74"/>
  <c r="BMK73" i="74"/>
  <c r="BJJ73" i="74"/>
  <c r="BIC73" i="74"/>
  <c r="BIG73" i="74" s="1"/>
  <c r="BIG74" i="74" s="1"/>
  <c r="BDV73" i="74"/>
  <c r="BCO73" i="74"/>
  <c r="BCS73" i="74" s="1"/>
  <c r="BCS74" i="74" s="1"/>
  <c r="AZN73" i="74"/>
  <c r="AYG73" i="74"/>
  <c r="ATZ73" i="74"/>
  <c r="ASS73" i="74"/>
  <c r="APR73" i="74"/>
  <c r="AOK73" i="74"/>
  <c r="AOO73" i="74" s="1"/>
  <c r="AOO74" i="74" s="1"/>
  <c r="AKD73" i="74"/>
  <c r="AFV73" i="74"/>
  <c r="AEO73" i="74"/>
  <c r="ZA73" i="74"/>
  <c r="US73" i="74"/>
  <c r="UW73" i="74" s="1"/>
  <c r="UW74" i="74" s="1"/>
  <c r="QL73" i="74"/>
  <c r="MD73" i="74"/>
  <c r="FI73" i="74"/>
  <c r="BA73" i="74"/>
  <c r="BE73" i="74" s="1"/>
  <c r="BE74" i="74" s="1"/>
  <c r="JVA73" i="74"/>
  <c r="GWS73" i="74"/>
  <c r="GDA73" i="74"/>
  <c r="EMP73" i="74"/>
  <c r="DJB73" i="74"/>
  <c r="BVA73" i="74"/>
  <c r="BVE73" i="74" s="1"/>
  <c r="BVE74" i="74" s="1"/>
  <c r="KRE73" i="74"/>
  <c r="JDU73" i="74"/>
  <c r="FAD73" i="74"/>
  <c r="EQH73" i="74"/>
  <c r="EGL73" i="74"/>
  <c r="DWP73" i="74"/>
  <c r="DMT73" i="74"/>
  <c r="DCX73" i="74"/>
  <c r="CTB73" i="74"/>
  <c r="CJF73" i="74"/>
  <c r="BZZ73" i="74"/>
  <c r="BVB73" i="74"/>
  <c r="BOX73" i="74"/>
  <c r="BNQ73" i="74"/>
  <c r="BNU73" i="74" s="1"/>
  <c r="BNU74" i="74" s="1"/>
  <c r="BKP73" i="74"/>
  <c r="BJI73" i="74"/>
  <c r="BJM73" i="74" s="1"/>
  <c r="BJM74" i="74" s="1"/>
  <c r="BFB73" i="74"/>
  <c r="BDU73" i="74"/>
  <c r="BDY73" i="74" s="1"/>
  <c r="BDY74" i="74" s="1"/>
  <c r="BAT73" i="74"/>
  <c r="AZM73" i="74"/>
  <c r="AZQ73" i="74" s="1"/>
  <c r="AZQ74" i="74" s="1"/>
  <c r="AVF73" i="74"/>
  <c r="ATY73" i="74"/>
  <c r="AUC73" i="74" s="1"/>
  <c r="AUC74" i="74" s="1"/>
  <c r="AQX73" i="74"/>
  <c r="APQ73" i="74"/>
  <c r="APU73" i="74" s="1"/>
  <c r="APU74" i="74" s="1"/>
  <c r="ALJ73" i="74"/>
  <c r="AKC73" i="74"/>
  <c r="AKG73" i="74" s="1"/>
  <c r="AKG74" i="74" s="1"/>
  <c r="AHB73" i="74"/>
  <c r="AFU73" i="74"/>
  <c r="ABN73" i="74"/>
  <c r="AAG73" i="74"/>
  <c r="XF73" i="74"/>
  <c r="VY73" i="74"/>
  <c r="RR73" i="74"/>
  <c r="QK73" i="74"/>
  <c r="QO73" i="74" s="1"/>
  <c r="QO74" i="74" s="1"/>
  <c r="NJ73" i="74"/>
  <c r="MC73" i="74"/>
  <c r="HV73" i="74"/>
  <c r="GO73" i="74"/>
  <c r="GS73" i="74" s="1"/>
  <c r="GS74" i="74" s="1"/>
  <c r="DN73" i="74"/>
  <c r="CG73" i="74"/>
  <c r="CK73" i="74" s="1"/>
  <c r="CK74" i="74" s="1"/>
  <c r="LIK73" i="74"/>
  <c r="HQK73" i="74"/>
  <c r="EWL73" i="74"/>
  <c r="DSX73" i="74"/>
  <c r="CFN73" i="74"/>
  <c r="BTF73" i="74"/>
  <c r="OO73" i="74"/>
  <c r="RB73" i="74"/>
  <c r="YL73" i="74"/>
  <c r="ADY73" i="74"/>
  <c r="ALI73" i="74"/>
  <c r="ANV73" i="74"/>
  <c r="BAS73" i="74"/>
  <c r="BDE73" i="74"/>
  <c r="BNB73" i="74"/>
  <c r="BQD73" i="74"/>
  <c r="BWH73" i="74"/>
  <c r="CVN73" i="74"/>
  <c r="EIX73" i="74"/>
  <c r="FWH73" i="74"/>
  <c r="HPV73" i="74"/>
  <c r="KHI73" i="74"/>
  <c r="JA73" i="74"/>
  <c r="AXQ73" i="74"/>
  <c r="AXU73" i="74" s="1"/>
  <c r="AXU74" i="74" s="1"/>
  <c r="ITY73" i="74"/>
  <c r="CDR73" i="74"/>
  <c r="ES73" i="74"/>
  <c r="EW73" i="74" s="1"/>
  <c r="EW74" i="74" s="1"/>
  <c r="UC73" i="74"/>
  <c r="ADZ73" i="74"/>
  <c r="BDF73" i="74"/>
  <c r="CRV73" i="74"/>
  <c r="EFF73" i="74"/>
  <c r="GJE73" i="74"/>
  <c r="GJI73" i="74" s="1"/>
  <c r="GJI74" i="74" s="1"/>
  <c r="ET73" i="74"/>
  <c r="KG73" i="74"/>
  <c r="RQ73" i="74"/>
  <c r="UD73" i="74"/>
  <c r="AHA73" i="74"/>
  <c r="AJM73" i="74"/>
  <c r="ATJ73" i="74"/>
  <c r="AWK73" i="74"/>
  <c r="AYX73" i="74"/>
  <c r="BGH73" i="74"/>
  <c r="DFJ73" i="74"/>
  <c r="EST73" i="74"/>
  <c r="GWD73" i="74"/>
  <c r="HMS73" i="74"/>
  <c r="LUS73" i="74"/>
  <c r="BFA73" i="74"/>
  <c r="DZB73" i="74"/>
  <c r="GPZ73" i="74"/>
  <c r="OP73" i="74"/>
  <c r="ABM73" i="74"/>
  <c r="ABQ73" i="74" s="1"/>
  <c r="ABQ74" i="74" s="1"/>
  <c r="AQW73" i="74"/>
  <c r="ARA73" i="74" s="1"/>
  <c r="ARA74" i="74" s="1"/>
  <c r="BIT73" i="74"/>
  <c r="GZV73" i="74"/>
  <c r="AK73" i="74"/>
  <c r="HU73" i="74"/>
  <c r="HY73" i="74" s="1"/>
  <c r="HY74" i="74" s="1"/>
  <c r="KH73" i="74"/>
  <c r="XE73" i="74"/>
  <c r="ZQ73" i="74"/>
  <c r="AJN73" i="74"/>
  <c r="AMO73" i="74"/>
  <c r="APB73" i="74"/>
  <c r="AWL73" i="74"/>
  <c r="BLU73" i="74"/>
  <c r="BOH73" i="74"/>
  <c r="BRI73" i="74"/>
  <c r="BUL73" i="74"/>
  <c r="DBR73" i="74"/>
  <c r="EPB73" i="74"/>
  <c r="FPM73" i="74"/>
  <c r="GGD73" i="74"/>
  <c r="HZR73" i="74"/>
  <c r="JLE73" i="74"/>
  <c r="JLI73" i="74" s="1"/>
  <c r="JLI74" i="74" s="1"/>
  <c r="SX73" i="74"/>
  <c r="TA73" i="74" s="1"/>
  <c r="TA74" i="74" s="1"/>
  <c r="AKT73" i="74"/>
  <c r="BHN73" i="74"/>
  <c r="BHQ73" i="74" s="1"/>
  <c r="BHQ74" i="74" s="1"/>
  <c r="FZI73" i="74"/>
  <c r="HF73" i="74"/>
  <c r="ATI73" i="74"/>
  <c r="ATM73" i="74" s="1"/>
  <c r="ATM74" i="74" s="1"/>
  <c r="BGG73" i="74"/>
  <c r="FSP73" i="74"/>
  <c r="AL73" i="74"/>
  <c r="NI73" i="74"/>
  <c r="PU73" i="74"/>
  <c r="PY73" i="74" s="1"/>
  <c r="PY74" i="74" s="1"/>
  <c r="ZR73" i="74"/>
  <c r="ACS73" i="74"/>
  <c r="ACW73" i="74" s="1"/>
  <c r="ACW74" i="74" s="1"/>
  <c r="AFF73" i="74"/>
  <c r="AMP73" i="74"/>
  <c r="BBY73" i="74"/>
  <c r="BCC73" i="74" s="1"/>
  <c r="BCC74" i="74" s="1"/>
  <c r="BEL73" i="74"/>
  <c r="BLV73" i="74"/>
  <c r="BRJ73" i="74"/>
  <c r="CBV73" i="74"/>
  <c r="DPF73" i="74"/>
  <c r="FCP73" i="74"/>
  <c r="GCL73" i="74"/>
  <c r="GTA73" i="74"/>
  <c r="HJR73" i="74"/>
  <c r="E80" i="74"/>
  <c r="C85" i="74"/>
  <c r="B92" i="76"/>
  <c r="B94" i="76" s="1"/>
  <c r="N24" i="76"/>
  <c r="C82" i="76"/>
  <c r="F71" i="76"/>
  <c r="E71" i="76"/>
  <c r="O61" i="76"/>
  <c r="C83" i="76" s="1"/>
  <c r="E47" i="76" a="1"/>
  <c r="E47" i="76" s="1"/>
  <c r="B78" i="75"/>
  <c r="O50" i="75"/>
  <c r="B69" i="75" s="1"/>
  <c r="C69" i="75" s="1"/>
  <c r="B68" i="75"/>
  <c r="C68" i="75" s="1"/>
  <c r="E62" i="75"/>
  <c r="F57" i="75"/>
  <c r="E37" i="75" a="1"/>
  <c r="E37" i="75" s="1"/>
  <c r="F37" i="75" a="1"/>
  <c r="F37" i="75" s="1"/>
  <c r="O18" i="75"/>
  <c r="E31" i="75" s="1"/>
  <c r="I25" i="75" a="1"/>
  <c r="I25" i="75" s="1"/>
  <c r="H25" i="75" a="1"/>
  <c r="H25" i="75" s="1"/>
  <c r="B80" i="75"/>
  <c r="E57" i="75"/>
  <c r="BRY73" i="74"/>
  <c r="BSC73" i="74" s="1"/>
  <c r="BSC74" i="74" s="1"/>
  <c r="BTE73" i="74"/>
  <c r="BTI73" i="74" s="1"/>
  <c r="BTI74" i="74" s="1"/>
  <c r="BUK73" i="74"/>
  <c r="BUO73" i="74" s="1"/>
  <c r="BUO74" i="74" s="1"/>
  <c r="BVQ73" i="74"/>
  <c r="BVU73" i="74" s="1"/>
  <c r="BVU74" i="74" s="1"/>
  <c r="BWW73" i="74"/>
  <c r="BYC73" i="74"/>
  <c r="BYG73" i="74" s="1"/>
  <c r="BYG74" i="74" s="1"/>
  <c r="BZI73" i="74"/>
  <c r="CAO73" i="74"/>
  <c r="CAS73" i="74" s="1"/>
  <c r="CAS74" i="74" s="1"/>
  <c r="CBU73" i="74"/>
  <c r="CBY73" i="74" s="1"/>
  <c r="CBY74" i="74" s="1"/>
  <c r="CDA73" i="74"/>
  <c r="CEG73" i="74"/>
  <c r="CEK73" i="74" s="1"/>
  <c r="CEK74" i="74" s="1"/>
  <c r="CFM73" i="74"/>
  <c r="CFQ73" i="74" s="1"/>
  <c r="CFQ74" i="74" s="1"/>
  <c r="CGS73" i="74"/>
  <c r="CGW73" i="74" s="1"/>
  <c r="CGW74" i="74" s="1"/>
  <c r="CHY73" i="74"/>
  <c r="CIC73" i="74" s="1"/>
  <c r="CIC74" i="74" s="1"/>
  <c r="CJE73" i="74"/>
  <c r="CKK73" i="74"/>
  <c r="CLQ73" i="74"/>
  <c r="CMW73" i="74"/>
  <c r="CNA73" i="74" s="1"/>
  <c r="CNA74" i="74" s="1"/>
  <c r="COC73" i="74"/>
  <c r="COG73" i="74" s="1"/>
  <c r="COG74" i="74" s="1"/>
  <c r="CPI73" i="74"/>
  <c r="CQO73" i="74"/>
  <c r="CQS73" i="74" s="1"/>
  <c r="CQS74" i="74" s="1"/>
  <c r="CRU73" i="74"/>
  <c r="CTA73" i="74"/>
  <c r="CUG73" i="74"/>
  <c r="CVM73" i="74"/>
  <c r="CVQ73" i="74" s="1"/>
  <c r="CVQ74" i="74" s="1"/>
  <c r="CWS73" i="74"/>
  <c r="CWW73" i="74" s="1"/>
  <c r="CWW74" i="74" s="1"/>
  <c r="CXY73" i="74"/>
  <c r="CZE73" i="74"/>
  <c r="CZI73" i="74" s="1"/>
  <c r="CZI74" i="74" s="1"/>
  <c r="DAK73" i="74"/>
  <c r="DAO73" i="74" s="1"/>
  <c r="DAO74" i="74" s="1"/>
  <c r="DBQ73" i="74"/>
  <c r="DCW73" i="74"/>
  <c r="DDA73" i="74" s="1"/>
  <c r="DDA74" i="74" s="1"/>
  <c r="DEC73" i="74"/>
  <c r="DEG73" i="74" s="1"/>
  <c r="DEG74" i="74" s="1"/>
  <c r="DFI73" i="74"/>
  <c r="DFM73" i="74" s="1"/>
  <c r="DFM74" i="74" s="1"/>
  <c r="DGO73" i="74"/>
  <c r="DGS73" i="74" s="1"/>
  <c r="DGS74" i="74" s="1"/>
  <c r="DHU73" i="74"/>
  <c r="DHY73" i="74" s="1"/>
  <c r="DHY74" i="74" s="1"/>
  <c r="DJA73" i="74"/>
  <c r="DJE73" i="74" s="1"/>
  <c r="DJE74" i="74" s="1"/>
  <c r="DKG73" i="74"/>
  <c r="DKK73" i="74" s="1"/>
  <c r="DKK74" i="74" s="1"/>
  <c r="DLM73" i="74"/>
  <c r="DLQ73" i="74" s="1"/>
  <c r="DLQ74" i="74" s="1"/>
  <c r="DMS73" i="74"/>
  <c r="DMW73" i="74" s="1"/>
  <c r="DMW74" i="74" s="1"/>
  <c r="DNY73" i="74"/>
  <c r="DOC73" i="74" s="1"/>
  <c r="DOC74" i="74" s="1"/>
  <c r="DPE73" i="74"/>
  <c r="DQK73" i="74"/>
  <c r="DQO73" i="74" s="1"/>
  <c r="DQO74" i="74" s="1"/>
  <c r="DRQ73" i="74"/>
  <c r="DSW73" i="74"/>
  <c r="DTA73" i="74" s="1"/>
  <c r="DTA74" i="74" s="1"/>
  <c r="DUC73" i="74"/>
  <c r="DVI73" i="74"/>
  <c r="DVM73" i="74" s="1"/>
  <c r="DVM74" i="74" s="1"/>
  <c r="DWO73" i="74"/>
  <c r="DWS73" i="74" s="1"/>
  <c r="DWS74" i="74" s="1"/>
  <c r="DXU73" i="74"/>
  <c r="DXY73" i="74" s="1"/>
  <c r="DXY74" i="74" s="1"/>
  <c r="DZA73" i="74"/>
  <c r="DZE73" i="74" s="1"/>
  <c r="DZE74" i="74" s="1"/>
  <c r="EAG73" i="74"/>
  <c r="EAK73" i="74" s="1"/>
  <c r="EAK74" i="74" s="1"/>
  <c r="EBM73" i="74"/>
  <c r="ECS73" i="74"/>
  <c r="EDY73" i="74"/>
  <c r="EFE73" i="74"/>
  <c r="EGK73" i="74"/>
  <c r="EGO73" i="74" s="1"/>
  <c r="EGO74" i="74" s="1"/>
  <c r="EHQ73" i="74"/>
  <c r="EHU73" i="74" s="1"/>
  <c r="EHU74" i="74" s="1"/>
  <c r="EIW73" i="74"/>
  <c r="EKC73" i="74"/>
  <c r="ELI73" i="74"/>
  <c r="ELM73" i="74" s="1"/>
  <c r="ELM74" i="74" s="1"/>
  <c r="EMO73" i="74"/>
  <c r="EMS73" i="74" s="1"/>
  <c r="EMS74" i="74" s="1"/>
  <c r="ENU73" i="74"/>
  <c r="EPA73" i="74"/>
  <c r="EQG73" i="74"/>
  <c r="EQK73" i="74" s="1"/>
  <c r="EQK74" i="74" s="1"/>
  <c r="ERM73" i="74"/>
  <c r="ERQ73" i="74" s="1"/>
  <c r="ERQ74" i="74" s="1"/>
  <c r="ESS73" i="74"/>
  <c r="ESW73" i="74" s="1"/>
  <c r="ESW74" i="74" s="1"/>
  <c r="ETY73" i="74"/>
  <c r="EVE73" i="74"/>
  <c r="EVI73" i="74" s="1"/>
  <c r="EVI74" i="74" s="1"/>
  <c r="EWK73" i="74"/>
  <c r="EXQ73" i="74"/>
  <c r="EYW73" i="74"/>
  <c r="EZA73" i="74" s="1"/>
  <c r="EZA74" i="74" s="1"/>
  <c r="FAC73" i="74"/>
  <c r="FBI73" i="74"/>
  <c r="FBM73" i="74" s="1"/>
  <c r="FBM74" i="74" s="1"/>
  <c r="FCO73" i="74"/>
  <c r="FDU73" i="74"/>
  <c r="FDY73" i="74" s="1"/>
  <c r="FDY74" i="74" s="1"/>
  <c r="FFB73" i="74"/>
  <c r="FFE73" i="74" s="1"/>
  <c r="FFE74" i="74" s="1"/>
  <c r="FIC73" i="74"/>
  <c r="FIG73" i="74" s="1"/>
  <c r="FIG74" i="74" s="1"/>
  <c r="FJJ73" i="74"/>
  <c r="FMK73" i="74"/>
  <c r="FPN73" i="74"/>
  <c r="FRI73" i="74"/>
  <c r="FRM73" i="74" s="1"/>
  <c r="FRM74" i="74" s="1"/>
  <c r="FUL73" i="74"/>
  <c r="FUO73" i="74" s="1"/>
  <c r="FUO74" i="74" s="1"/>
  <c r="FWG73" i="74"/>
  <c r="FWK73" i="74" s="1"/>
  <c r="FWK74" i="74" s="1"/>
  <c r="FZJ73" i="74"/>
  <c r="FZM73" i="74" s="1"/>
  <c r="FZM74" i="74" s="1"/>
  <c r="GBE73" i="74"/>
  <c r="GBI73" i="74" s="1"/>
  <c r="GBI74" i="74" s="1"/>
  <c r="GEH73" i="74"/>
  <c r="GGC73" i="74"/>
  <c r="GJF73" i="74"/>
  <c r="GLA73" i="74"/>
  <c r="GOD73" i="74"/>
  <c r="GPY73" i="74"/>
  <c r="GTB73" i="74"/>
  <c r="GUW73" i="74"/>
  <c r="GXZ73" i="74"/>
  <c r="GYC73" i="74" s="1"/>
  <c r="GYC74" i="74" s="1"/>
  <c r="GZU73" i="74"/>
  <c r="HCX73" i="74"/>
  <c r="HES73" i="74"/>
  <c r="HEW73" i="74" s="1"/>
  <c r="HEW74" i="74" s="1"/>
  <c r="HHV73" i="74"/>
  <c r="HHY73" i="74" s="1"/>
  <c r="HHY74" i="74" s="1"/>
  <c r="HJQ73" i="74"/>
  <c r="HJU73" i="74" s="1"/>
  <c r="HJU74" i="74" s="1"/>
  <c r="HMT73" i="74"/>
  <c r="HOO73" i="74"/>
  <c r="HOS73" i="74" s="1"/>
  <c r="HOS74" i="74" s="1"/>
  <c r="HRR73" i="74"/>
  <c r="HTM73" i="74"/>
  <c r="HWP73" i="74"/>
  <c r="HYK73" i="74"/>
  <c r="IBN73" i="74"/>
  <c r="INU73" i="74"/>
  <c r="IXQ73" i="74"/>
  <c r="JHM73" i="74"/>
  <c r="JRI73" i="74"/>
  <c r="KBE73" i="74"/>
  <c r="KLA73" i="74"/>
  <c r="KUW73" i="74"/>
  <c r="LES73" i="74"/>
  <c r="LOO73" i="74"/>
  <c r="LYK73" i="74"/>
  <c r="MBM73" i="74"/>
  <c r="NVR73" i="74"/>
  <c r="XED73" i="74"/>
  <c r="XCX73" i="74"/>
  <c r="XBR73" i="74"/>
  <c r="XAL73" i="74"/>
  <c r="WZF73" i="74"/>
  <c r="WXZ73" i="74"/>
  <c r="WWT73" i="74"/>
  <c r="WVN73" i="74"/>
  <c r="WUH73" i="74"/>
  <c r="WTB73" i="74"/>
  <c r="WRV73" i="74"/>
  <c r="WQP73" i="74"/>
  <c r="WPJ73" i="74"/>
  <c r="WOD73" i="74"/>
  <c r="WMX73" i="74"/>
  <c r="WLR73" i="74"/>
  <c r="WKL73" i="74"/>
  <c r="WJF73" i="74"/>
  <c r="WHZ73" i="74"/>
  <c r="WGT73" i="74"/>
  <c r="WFN73" i="74"/>
  <c r="WEH73" i="74"/>
  <c r="WDB73" i="74"/>
  <c r="WBV73" i="74"/>
  <c r="WAP73" i="74"/>
  <c r="VZJ73" i="74"/>
  <c r="VYD73" i="74"/>
  <c r="VWX73" i="74"/>
  <c r="VVR73" i="74"/>
  <c r="VUL73" i="74"/>
  <c r="VTF73" i="74"/>
  <c r="VRZ73" i="74"/>
  <c r="VQT73" i="74"/>
  <c r="VPN73" i="74"/>
  <c r="VOH73" i="74"/>
  <c r="VNB73" i="74"/>
  <c r="VLV73" i="74"/>
  <c r="XEC73" i="74"/>
  <c r="XCW73" i="74"/>
  <c r="XBQ73" i="74"/>
  <c r="XAK73" i="74"/>
  <c r="WZE73" i="74"/>
  <c r="WXY73" i="74"/>
  <c r="WWS73" i="74"/>
  <c r="WWW73" i="74" s="1"/>
  <c r="WWW74" i="74" s="1"/>
  <c r="WVM73" i="74"/>
  <c r="WUG73" i="74"/>
  <c r="WTA73" i="74"/>
  <c r="WRU73" i="74"/>
  <c r="WQO73" i="74"/>
  <c r="WPI73" i="74"/>
  <c r="WOC73" i="74"/>
  <c r="WMW73" i="74"/>
  <c r="WNA73" i="74" s="1"/>
  <c r="WNA74" i="74" s="1"/>
  <c r="WLQ73" i="74"/>
  <c r="WKK73" i="74"/>
  <c r="WJE73" i="74"/>
  <c r="WHY73" i="74"/>
  <c r="WGS73" i="74"/>
  <c r="WFM73" i="74"/>
  <c r="WEG73" i="74"/>
  <c r="WDA73" i="74"/>
  <c r="WDE73" i="74" s="1"/>
  <c r="WDE74" i="74" s="1"/>
  <c r="WBU73" i="74"/>
  <c r="WAO73" i="74"/>
  <c r="VZI73" i="74"/>
  <c r="VYC73" i="74"/>
  <c r="VWW73" i="74"/>
  <c r="VVQ73" i="74"/>
  <c r="VUK73" i="74"/>
  <c r="VTE73" i="74"/>
  <c r="VTI73" i="74" s="1"/>
  <c r="VTI74" i="74" s="1"/>
  <c r="VRY73" i="74"/>
  <c r="VQS73" i="74"/>
  <c r="VPM73" i="74"/>
  <c r="VOG73" i="74"/>
  <c r="VNA73" i="74"/>
  <c r="VLU73" i="74"/>
  <c r="VKO73" i="74"/>
  <c r="VJI73" i="74"/>
  <c r="VIC73" i="74"/>
  <c r="VKP73" i="74"/>
  <c r="VIS73" i="74"/>
  <c r="VGW73" i="74"/>
  <c r="VFB73" i="74"/>
  <c r="VBY73" i="74"/>
  <c r="VAD73" i="74"/>
  <c r="UXA73" i="74"/>
  <c r="UVF73" i="74"/>
  <c r="USC73" i="74"/>
  <c r="UQH73" i="74"/>
  <c r="UNE73" i="74"/>
  <c r="ULJ73" i="74"/>
  <c r="UIG73" i="74"/>
  <c r="UGL73" i="74"/>
  <c r="UDI73" i="74"/>
  <c r="UBN73" i="74"/>
  <c r="TYK73" i="74"/>
  <c r="TWP73" i="74"/>
  <c r="TTM73" i="74"/>
  <c r="TRR73" i="74"/>
  <c r="TOO73" i="74"/>
  <c r="TMT73" i="74"/>
  <c r="TJQ73" i="74"/>
  <c r="THV73" i="74"/>
  <c r="TES73" i="74"/>
  <c r="TCX73" i="74"/>
  <c r="SZU73" i="74"/>
  <c r="SXZ73" i="74"/>
  <c r="SUW73" i="74"/>
  <c r="STB73" i="74"/>
  <c r="SPY73" i="74"/>
  <c r="SOD73" i="74"/>
  <c r="SLA73" i="74"/>
  <c r="SJF73" i="74"/>
  <c r="SGC73" i="74"/>
  <c r="XET73" i="74"/>
  <c r="XCH73" i="74"/>
  <c r="WZV73" i="74"/>
  <c r="WXJ73" i="74"/>
  <c r="WUX73" i="74"/>
  <c r="WSL73" i="74"/>
  <c r="WPZ73" i="74"/>
  <c r="WNN73" i="74"/>
  <c r="WLB73" i="74"/>
  <c r="WIP73" i="74"/>
  <c r="WGD73" i="74"/>
  <c r="WDR73" i="74"/>
  <c r="WBF73" i="74"/>
  <c r="VYT73" i="74"/>
  <c r="VWH73" i="74"/>
  <c r="VTV73" i="74"/>
  <c r="VRJ73" i="74"/>
  <c r="VOX73" i="74"/>
  <c r="VML73" i="74"/>
  <c r="VFA73" i="74"/>
  <c r="VDF73" i="74"/>
  <c r="VAC73" i="74"/>
  <c r="VAG73" i="74" s="1"/>
  <c r="VAG74" i="74" s="1"/>
  <c r="UYH73" i="74"/>
  <c r="UVE73" i="74"/>
  <c r="UTJ73" i="74"/>
  <c r="UQG73" i="74"/>
  <c r="UQK73" i="74" s="1"/>
  <c r="UQK74" i="74" s="1"/>
  <c r="UOL73" i="74"/>
  <c r="ULI73" i="74"/>
  <c r="UJN73" i="74"/>
  <c r="UGK73" i="74"/>
  <c r="UGO73" i="74" s="1"/>
  <c r="UGO74" i="74" s="1"/>
  <c r="UEP73" i="74"/>
  <c r="UBM73" i="74"/>
  <c r="TZR73" i="74"/>
  <c r="TWO73" i="74"/>
  <c r="TWS73" i="74" s="1"/>
  <c r="TWS74" i="74" s="1"/>
  <c r="TUT73" i="74"/>
  <c r="TRQ73" i="74"/>
  <c r="TPV73" i="74"/>
  <c r="TMS73" i="74"/>
  <c r="TMW73" i="74" s="1"/>
  <c r="TMW74" i="74" s="1"/>
  <c r="TKX73" i="74"/>
  <c r="THU73" i="74"/>
  <c r="TFZ73" i="74"/>
  <c r="TCW73" i="74"/>
  <c r="TDA73" i="74" s="1"/>
  <c r="TDA74" i="74" s="1"/>
  <c r="TBB73" i="74"/>
  <c r="SXY73" i="74"/>
  <c r="SWD73" i="74"/>
  <c r="STA73" i="74"/>
  <c r="STE73" i="74" s="1"/>
  <c r="STE74" i="74" s="1"/>
  <c r="SRF73" i="74"/>
  <c r="SOC73" i="74"/>
  <c r="SMH73" i="74"/>
  <c r="SJE73" i="74"/>
  <c r="SJI73" i="74" s="1"/>
  <c r="SJI74" i="74" s="1"/>
  <c r="SHJ73" i="74"/>
  <c r="SEH73" i="74"/>
  <c r="SDB73" i="74"/>
  <c r="SBV73" i="74"/>
  <c r="SAP73" i="74"/>
  <c r="RZJ73" i="74"/>
  <c r="RYD73" i="74"/>
  <c r="RWX73" i="74"/>
  <c r="RVR73" i="74"/>
  <c r="RUL73" i="74"/>
  <c r="RTF73" i="74"/>
  <c r="RRZ73" i="74"/>
  <c r="RQT73" i="74"/>
  <c r="RPN73" i="74"/>
  <c r="ROH73" i="74"/>
  <c r="RNB73" i="74"/>
  <c r="RLV73" i="74"/>
  <c r="RKP73" i="74"/>
  <c r="RJJ73" i="74"/>
  <c r="RID73" i="74"/>
  <c r="RGX73" i="74"/>
  <c r="RFR73" i="74"/>
  <c r="REL73" i="74"/>
  <c r="RDF73" i="74"/>
  <c r="RBZ73" i="74"/>
  <c r="RAT73" i="74"/>
  <c r="QZN73" i="74"/>
  <c r="QYH73" i="74"/>
  <c r="QXB73" i="74"/>
  <c r="QVV73" i="74"/>
  <c r="QUP73" i="74"/>
  <c r="QTJ73" i="74"/>
  <c r="QSD73" i="74"/>
  <c r="QQX73" i="74"/>
  <c r="QPR73" i="74"/>
  <c r="QOL73" i="74"/>
  <c r="QNF73" i="74"/>
  <c r="QLZ73" i="74"/>
  <c r="QKT73" i="74"/>
  <c r="QJN73" i="74"/>
  <c r="QIH73" i="74"/>
  <c r="QHB73" i="74"/>
  <c r="XES73" i="74"/>
  <c r="XCG73" i="74"/>
  <c r="WZU73" i="74"/>
  <c r="WZY73" i="74" s="1"/>
  <c r="WZY74" i="74" s="1"/>
  <c r="WXI73" i="74"/>
  <c r="WUW73" i="74"/>
  <c r="WVA73" i="74" s="1"/>
  <c r="WVA74" i="74" s="1"/>
  <c r="WSK73" i="74"/>
  <c r="WPY73" i="74"/>
  <c r="WQC73" i="74" s="1"/>
  <c r="WQC74" i="74" s="1"/>
  <c r="WNM73" i="74"/>
  <c r="WLA73" i="74"/>
  <c r="WIO73" i="74"/>
  <c r="WGC73" i="74"/>
  <c r="WGG73" i="74" s="1"/>
  <c r="WGG74" i="74" s="1"/>
  <c r="WDQ73" i="74"/>
  <c r="WBE73" i="74"/>
  <c r="WBI73" i="74" s="1"/>
  <c r="WBI74" i="74" s="1"/>
  <c r="VYS73" i="74"/>
  <c r="VWG73" i="74"/>
  <c r="VWK73" i="74" s="1"/>
  <c r="VWK74" i="74" s="1"/>
  <c r="VTU73" i="74"/>
  <c r="VRI73" i="74"/>
  <c r="VOW73" i="74"/>
  <c r="VMK73" i="74"/>
  <c r="VMO73" i="74" s="1"/>
  <c r="VMO74" i="74" s="1"/>
  <c r="VJZ73" i="74"/>
  <c r="VID73" i="74"/>
  <c r="VGH73" i="74"/>
  <c r="VDE73" i="74"/>
  <c r="VDI73" i="74" s="1"/>
  <c r="VDI74" i="74" s="1"/>
  <c r="VBJ73" i="74"/>
  <c r="UYG73" i="74"/>
  <c r="UYK73" i="74" s="1"/>
  <c r="UYK74" i="74" s="1"/>
  <c r="UWL73" i="74"/>
  <c r="UTI73" i="74"/>
  <c r="URN73" i="74"/>
  <c r="UOK73" i="74"/>
  <c r="UOO73" i="74" s="1"/>
  <c r="UOO74" i="74" s="1"/>
  <c r="UMP73" i="74"/>
  <c r="UJM73" i="74"/>
  <c r="UJQ73" i="74" s="1"/>
  <c r="UJQ74" i="74" s="1"/>
  <c r="UHR73" i="74"/>
  <c r="UEO73" i="74"/>
  <c r="UES73" i="74" s="1"/>
  <c r="UES74" i="74" s="1"/>
  <c r="UCT73" i="74"/>
  <c r="TZQ73" i="74"/>
  <c r="TXV73" i="74"/>
  <c r="TUS73" i="74"/>
  <c r="TUW73" i="74" s="1"/>
  <c r="TUW74" i="74" s="1"/>
  <c r="TSX73" i="74"/>
  <c r="TPU73" i="74"/>
  <c r="TPY73" i="74" s="1"/>
  <c r="TPY74" i="74" s="1"/>
  <c r="TNZ73" i="74"/>
  <c r="TKW73" i="74"/>
  <c r="TLA73" i="74" s="1"/>
  <c r="TLA74" i="74" s="1"/>
  <c r="TJB73" i="74"/>
  <c r="TFY73" i="74"/>
  <c r="TED73" i="74"/>
  <c r="TBA73" i="74"/>
  <c r="TBE73" i="74" s="1"/>
  <c r="TBE74" i="74" s="1"/>
  <c r="SZF73" i="74"/>
  <c r="SWC73" i="74"/>
  <c r="SWG73" i="74" s="1"/>
  <c r="SWG74" i="74" s="1"/>
  <c r="SUH73" i="74"/>
  <c r="SRE73" i="74"/>
  <c r="SRI73" i="74" s="1"/>
  <c r="SRI74" i="74" s="1"/>
  <c r="SPJ73" i="74"/>
  <c r="SMG73" i="74"/>
  <c r="SKL73" i="74"/>
  <c r="SHI73" i="74"/>
  <c r="SHM73" i="74" s="1"/>
  <c r="SHM74" i="74" s="1"/>
  <c r="SFN73" i="74"/>
  <c r="SEG73" i="74"/>
  <c r="SDA73" i="74"/>
  <c r="SDE73" i="74" s="1"/>
  <c r="SDE74" i="74" s="1"/>
  <c r="SBU73" i="74"/>
  <c r="SAO73" i="74"/>
  <c r="SAS73" i="74" s="1"/>
  <c r="SAS74" i="74" s="1"/>
  <c r="RZI73" i="74"/>
  <c r="RYC73" i="74"/>
  <c r="RWW73" i="74"/>
  <c r="RVQ73" i="74"/>
  <c r="RVU73" i="74" s="1"/>
  <c r="RVU74" i="74" s="1"/>
  <c r="RUK73" i="74"/>
  <c r="RTE73" i="74"/>
  <c r="RTI73" i="74" s="1"/>
  <c r="RTI74" i="74" s="1"/>
  <c r="RRY73" i="74"/>
  <c r="RQS73" i="74"/>
  <c r="RQW73" i="74" s="1"/>
  <c r="RQW74" i="74" s="1"/>
  <c r="RPM73" i="74"/>
  <c r="ROG73" i="74"/>
  <c r="RNA73" i="74"/>
  <c r="RLU73" i="74"/>
  <c r="RLY73" i="74" s="1"/>
  <c r="RLY74" i="74" s="1"/>
  <c r="RKO73" i="74"/>
  <c r="RJI73" i="74"/>
  <c r="RJM73" i="74" s="1"/>
  <c r="RJM74" i="74" s="1"/>
  <c r="RIC73" i="74"/>
  <c r="RGW73" i="74"/>
  <c r="RHA73" i="74" s="1"/>
  <c r="RHA74" i="74" s="1"/>
  <c r="RFQ73" i="74"/>
  <c r="REK73" i="74"/>
  <c r="RDE73" i="74"/>
  <c r="RBY73" i="74"/>
  <c r="RCC73" i="74" s="1"/>
  <c r="RCC74" i="74" s="1"/>
  <c r="RAS73" i="74"/>
  <c r="QZM73" i="74"/>
  <c r="QZQ73" i="74" s="1"/>
  <c r="QZQ74" i="74" s="1"/>
  <c r="QYG73" i="74"/>
  <c r="QXA73" i="74"/>
  <c r="QXE73" i="74" s="1"/>
  <c r="QXE74" i="74" s="1"/>
  <c r="QVU73" i="74"/>
  <c r="QUO73" i="74"/>
  <c r="QTI73" i="74"/>
  <c r="QSC73" i="74"/>
  <c r="QSG73" i="74" s="1"/>
  <c r="QSG74" i="74" s="1"/>
  <c r="QQW73" i="74"/>
  <c r="QPQ73" i="74"/>
  <c r="QPU73" i="74" s="1"/>
  <c r="QPU74" i="74" s="1"/>
  <c r="QOK73" i="74"/>
  <c r="QNE73" i="74"/>
  <c r="QNI73" i="74" s="1"/>
  <c r="QNI74" i="74" s="1"/>
  <c r="QLY73" i="74"/>
  <c r="QKS73" i="74"/>
  <c r="QJM73" i="74"/>
  <c r="QIG73" i="74"/>
  <c r="QIK73" i="74" s="1"/>
  <c r="QIK74" i="74" s="1"/>
  <c r="QHA73" i="74"/>
  <c r="VJY73" i="74"/>
  <c r="VGG73" i="74"/>
  <c r="VEL73" i="74"/>
  <c r="VBI73" i="74"/>
  <c r="UZN73" i="74"/>
  <c r="UWK73" i="74"/>
  <c r="UUP73" i="74"/>
  <c r="URM73" i="74"/>
  <c r="UPR73" i="74"/>
  <c r="UMO73" i="74"/>
  <c r="UKT73" i="74"/>
  <c r="UHQ73" i="74"/>
  <c r="UFV73" i="74"/>
  <c r="UCS73" i="74"/>
  <c r="UAX73" i="74"/>
  <c r="TXU73" i="74"/>
  <c r="TVZ73" i="74"/>
  <c r="TSW73" i="74"/>
  <c r="TRB73" i="74"/>
  <c r="TNY73" i="74"/>
  <c r="TMD73" i="74"/>
  <c r="TJA73" i="74"/>
  <c r="THF73" i="74"/>
  <c r="TEC73" i="74"/>
  <c r="TCH73" i="74"/>
  <c r="SZE73" i="74"/>
  <c r="SXJ73" i="74"/>
  <c r="SUG73" i="74"/>
  <c r="SSL73" i="74"/>
  <c r="SPI73" i="74"/>
  <c r="SNN73" i="74"/>
  <c r="SKK73" i="74"/>
  <c r="SIP73" i="74"/>
  <c r="SFM73" i="74"/>
  <c r="XDM73" i="74"/>
  <c r="XBA73" i="74"/>
  <c r="WYO73" i="74"/>
  <c r="WYS73" i="74" s="1"/>
  <c r="WYS74" i="74" s="1"/>
  <c r="WWC73" i="74"/>
  <c r="WTQ73" i="74"/>
  <c r="WRE73" i="74"/>
  <c r="WOS73" i="74"/>
  <c r="WMG73" i="74"/>
  <c r="WJU73" i="74"/>
  <c r="WHI73" i="74"/>
  <c r="WEW73" i="74"/>
  <c r="WCK73" i="74"/>
  <c r="VZY73" i="74"/>
  <c r="VXM73" i="74"/>
  <c r="VVA73" i="74"/>
  <c r="VSO73" i="74"/>
  <c r="VQC73" i="74"/>
  <c r="VNQ73" i="74"/>
  <c r="VLE73" i="74"/>
  <c r="VFQ73" i="74"/>
  <c r="VDV73" i="74"/>
  <c r="VAS73" i="74"/>
  <c r="UYX73" i="74"/>
  <c r="UVU73" i="74"/>
  <c r="UTZ73" i="74"/>
  <c r="UQW73" i="74"/>
  <c r="UPB73" i="74"/>
  <c r="ULY73" i="74"/>
  <c r="UKD73" i="74"/>
  <c r="UHA73" i="74"/>
  <c r="UFF73" i="74"/>
  <c r="UCC73" i="74"/>
  <c r="UAH73" i="74"/>
  <c r="TXE73" i="74"/>
  <c r="TVJ73" i="74"/>
  <c r="TSG73" i="74"/>
  <c r="TQL73" i="74"/>
  <c r="TNI73" i="74"/>
  <c r="TLN73" i="74"/>
  <c r="TIK73" i="74"/>
  <c r="TGP73" i="74"/>
  <c r="TDM73" i="74"/>
  <c r="TBR73" i="74"/>
  <c r="SYO73" i="74"/>
  <c r="SWT73" i="74"/>
  <c r="STQ73" i="74"/>
  <c r="SRV73" i="74"/>
  <c r="SOS73" i="74"/>
  <c r="SMX73" i="74"/>
  <c r="SJU73" i="74"/>
  <c r="SHZ73" i="74"/>
  <c r="SEW73" i="74"/>
  <c r="SDQ73" i="74"/>
  <c r="SCK73" i="74"/>
  <c r="SBE73" i="74"/>
  <c r="RZY73" i="74"/>
  <c r="RYS73" i="74"/>
  <c r="RXM73" i="74"/>
  <c r="RWG73" i="74"/>
  <c r="RVA73" i="74"/>
  <c r="RTU73" i="74"/>
  <c r="RSO73" i="74"/>
  <c r="RRI73" i="74"/>
  <c r="RQC73" i="74"/>
  <c r="ROW73" i="74"/>
  <c r="RNQ73" i="74"/>
  <c r="RMK73" i="74"/>
  <c r="RLE73" i="74"/>
  <c r="RJY73" i="74"/>
  <c r="RIS73" i="74"/>
  <c r="RHM73" i="74"/>
  <c r="RGG73" i="74"/>
  <c r="RFA73" i="74"/>
  <c r="RDU73" i="74"/>
  <c r="RCO73" i="74"/>
  <c r="RBI73" i="74"/>
  <c r="RAC73" i="74"/>
  <c r="QYW73" i="74"/>
  <c r="QXQ73" i="74"/>
  <c r="QWK73" i="74"/>
  <c r="QVE73" i="74"/>
  <c r="QTY73" i="74"/>
  <c r="QSS73" i="74"/>
  <c r="QRM73" i="74"/>
  <c r="QQG73" i="74"/>
  <c r="QPA73" i="74"/>
  <c r="QNU73" i="74"/>
  <c r="QMO73" i="74"/>
  <c r="QLI73" i="74"/>
  <c r="QKC73" i="74"/>
  <c r="QIW73" i="74"/>
  <c r="VIT73" i="74"/>
  <c r="VGX73" i="74"/>
  <c r="VDU73" i="74"/>
  <c r="VBZ73" i="74"/>
  <c r="UYW73" i="74"/>
  <c r="UXB73" i="74"/>
  <c r="UTY73" i="74"/>
  <c r="USD73" i="74"/>
  <c r="UPA73" i="74"/>
  <c r="UNF73" i="74"/>
  <c r="UKC73" i="74"/>
  <c r="UIH73" i="74"/>
  <c r="UFE73" i="74"/>
  <c r="UDJ73" i="74"/>
  <c r="UAG73" i="74"/>
  <c r="TYL73" i="74"/>
  <c r="TVI73" i="74"/>
  <c r="XBB73" i="74"/>
  <c r="WHJ73" i="74"/>
  <c r="VNR73" i="74"/>
  <c r="TTN73" i="74"/>
  <c r="TQK73" i="74"/>
  <c r="TFI73" i="74"/>
  <c r="TCG73" i="74"/>
  <c r="SZV73" i="74"/>
  <c r="SWS73" i="74"/>
  <c r="SWW73" i="74" s="1"/>
  <c r="SWW74" i="74" s="1"/>
  <c r="SLQ73" i="74"/>
  <c r="SIO73" i="74"/>
  <c r="SIS73" i="74" s="1"/>
  <c r="SIS74" i="74" s="1"/>
  <c r="SGD73" i="74"/>
  <c r="QGL73" i="74"/>
  <c r="QFE73" i="74"/>
  <c r="QAX73" i="74"/>
  <c r="PZQ73" i="74"/>
  <c r="PWP73" i="74"/>
  <c r="PVI73" i="74"/>
  <c r="PRB73" i="74"/>
  <c r="PPU73" i="74"/>
  <c r="PMT73" i="74"/>
  <c r="PLM73" i="74"/>
  <c r="PHF73" i="74"/>
  <c r="PFY73" i="74"/>
  <c r="PCX73" i="74"/>
  <c r="PBQ73" i="74"/>
  <c r="OXJ73" i="74"/>
  <c r="OWC73" i="74"/>
  <c r="OTB73" i="74"/>
  <c r="ORU73" i="74"/>
  <c r="ONN73" i="74"/>
  <c r="OMG73" i="74"/>
  <c r="OJF73" i="74"/>
  <c r="OHY73" i="74"/>
  <c r="ODR73" i="74"/>
  <c r="OCK73" i="74"/>
  <c r="NZJ73" i="74"/>
  <c r="NYC73" i="74"/>
  <c r="NTV73" i="74"/>
  <c r="NSO73" i="74"/>
  <c r="NPN73" i="74"/>
  <c r="NOG73" i="74"/>
  <c r="NJZ73" i="74"/>
  <c r="NIS73" i="74"/>
  <c r="NFR73" i="74"/>
  <c r="NEK73" i="74"/>
  <c r="NAD73" i="74"/>
  <c r="MYW73" i="74"/>
  <c r="WOT73" i="74"/>
  <c r="VVB73" i="74"/>
  <c r="VJJ73" i="74"/>
  <c r="VCP73" i="74"/>
  <c r="UZM73" i="74"/>
  <c r="UST73" i="74"/>
  <c r="UPQ73" i="74"/>
  <c r="UIX73" i="74"/>
  <c r="UFU73" i="74"/>
  <c r="UFY73" i="74" s="1"/>
  <c r="UFY74" i="74" s="1"/>
  <c r="TZB73" i="74"/>
  <c r="TVY73" i="74"/>
  <c r="TWC73" i="74" s="1"/>
  <c r="TWC74" i="74" s="1"/>
  <c r="TNJ73" i="74"/>
  <c r="TKH73" i="74"/>
  <c r="STR73" i="74"/>
  <c r="SQP73" i="74"/>
  <c r="QGK73" i="74"/>
  <c r="QCD73" i="74"/>
  <c r="QAW73" i="74"/>
  <c r="PXV73" i="74"/>
  <c r="PWO73" i="74"/>
  <c r="PSH73" i="74"/>
  <c r="PRA73" i="74"/>
  <c r="PNZ73" i="74"/>
  <c r="PMS73" i="74"/>
  <c r="PIL73" i="74"/>
  <c r="PHE73" i="74"/>
  <c r="PED73" i="74"/>
  <c r="PCW73" i="74"/>
  <c r="OYP73" i="74"/>
  <c r="OXI73" i="74"/>
  <c r="OUH73" i="74"/>
  <c r="OTA73" i="74"/>
  <c r="OOT73" i="74"/>
  <c r="ONM73" i="74"/>
  <c r="OKL73" i="74"/>
  <c r="OJE73" i="74"/>
  <c r="OEX73" i="74"/>
  <c r="ODQ73" i="74"/>
  <c r="OAP73" i="74"/>
  <c r="NZI73" i="74"/>
  <c r="NVB73" i="74"/>
  <c r="NTU73" i="74"/>
  <c r="NQT73" i="74"/>
  <c r="NPM73" i="74"/>
  <c r="NLF73" i="74"/>
  <c r="NJY73" i="74"/>
  <c r="NGX73" i="74"/>
  <c r="NFQ73" i="74"/>
  <c r="NBJ73" i="74"/>
  <c r="NAC73" i="74"/>
  <c r="MXB73" i="74"/>
  <c r="MVV73" i="74"/>
  <c r="MUP73" i="74"/>
  <c r="MTJ73" i="74"/>
  <c r="MSD73" i="74"/>
  <c r="MQX73" i="74"/>
  <c r="MPR73" i="74"/>
  <c r="MOL73" i="74"/>
  <c r="MNF73" i="74"/>
  <c r="MLZ73" i="74"/>
  <c r="MKT73" i="74"/>
  <c r="MJN73" i="74"/>
  <c r="MIH73" i="74"/>
  <c r="MHB73" i="74"/>
  <c r="MFV73" i="74"/>
  <c r="MEP73" i="74"/>
  <c r="MDJ73" i="74"/>
  <c r="MCD73" i="74"/>
  <c r="WWD73" i="74"/>
  <c r="WCL73" i="74"/>
  <c r="VFR73" i="74"/>
  <c r="VCO73" i="74"/>
  <c r="VCS73" i="74" s="1"/>
  <c r="VCS74" i="74" s="1"/>
  <c r="UVV73" i="74"/>
  <c r="USS73" i="74"/>
  <c r="ULZ73" i="74"/>
  <c r="UIW73" i="74"/>
  <c r="UCD73" i="74"/>
  <c r="TZA73" i="74"/>
  <c r="TZE73" i="74" s="1"/>
  <c r="TZE74" i="74" s="1"/>
  <c r="TKG73" i="74"/>
  <c r="THE73" i="74"/>
  <c r="TET73" i="74"/>
  <c r="TBQ73" i="74"/>
  <c r="SQO73" i="74"/>
  <c r="SNM73" i="74"/>
  <c r="SLB73" i="74"/>
  <c r="SHY73" i="74"/>
  <c r="QDJ73" i="74"/>
  <c r="QCC73" i="74"/>
  <c r="PZB73" i="74"/>
  <c r="PXU73" i="74"/>
  <c r="PTN73" i="74"/>
  <c r="PSG73" i="74"/>
  <c r="PPF73" i="74"/>
  <c r="PNY73" i="74"/>
  <c r="PJR73" i="74"/>
  <c r="PIK73" i="74"/>
  <c r="PFJ73" i="74"/>
  <c r="PEC73" i="74"/>
  <c r="OZV73" i="74"/>
  <c r="OYO73" i="74"/>
  <c r="OVN73" i="74"/>
  <c r="OUG73" i="74"/>
  <c r="OPZ73" i="74"/>
  <c r="OOS73" i="74"/>
  <c r="OLR73" i="74"/>
  <c r="OKK73" i="74"/>
  <c r="OGD73" i="74"/>
  <c r="OEW73" i="74"/>
  <c r="OBV73" i="74"/>
  <c r="OAO73" i="74"/>
  <c r="NWH73" i="74"/>
  <c r="NVA73" i="74"/>
  <c r="NRZ73" i="74"/>
  <c r="NQS73" i="74"/>
  <c r="NML73" i="74"/>
  <c r="NLE73" i="74"/>
  <c r="NID73" i="74"/>
  <c r="NGW73" i="74"/>
  <c r="NCP73" i="74"/>
  <c r="NBI73" i="74"/>
  <c r="MYH73" i="74"/>
  <c r="MXA73" i="74"/>
  <c r="MVU73" i="74"/>
  <c r="MVY73" i="74" s="1"/>
  <c r="MVY74" i="74" s="1"/>
  <c r="MUO73" i="74"/>
  <c r="MTI73" i="74"/>
  <c r="MTM73" i="74" s="1"/>
  <c r="MTM74" i="74" s="1"/>
  <c r="MSC73" i="74"/>
  <c r="MQW73" i="74"/>
  <c r="MPQ73" i="74"/>
  <c r="MOK73" i="74"/>
  <c r="MOO73" i="74" s="1"/>
  <c r="MOO74" i="74" s="1"/>
  <c r="MNE73" i="74"/>
  <c r="MLY73" i="74"/>
  <c r="MMC73" i="74" s="1"/>
  <c r="MMC74" i="74" s="1"/>
  <c r="MKS73" i="74"/>
  <c r="MJM73" i="74"/>
  <c r="MJQ73" i="74" s="1"/>
  <c r="MJQ74" i="74" s="1"/>
  <c r="MIG73" i="74"/>
  <c r="XDN73" i="74"/>
  <c r="WJV73" i="74"/>
  <c r="VQD73" i="74"/>
  <c r="TSH73" i="74"/>
  <c r="TPF73" i="74"/>
  <c r="SYP73" i="74"/>
  <c r="SVN73" i="74"/>
  <c r="SEX73" i="74"/>
  <c r="SCL73" i="74"/>
  <c r="RZZ73" i="74"/>
  <c r="RXN73" i="74"/>
  <c r="RVB73" i="74"/>
  <c r="RSP73" i="74"/>
  <c r="RQD73" i="74"/>
  <c r="RNR73" i="74"/>
  <c r="RLF73" i="74"/>
  <c r="RIT73" i="74"/>
  <c r="RGH73" i="74"/>
  <c r="RDV73" i="74"/>
  <c r="RBJ73" i="74"/>
  <c r="QYX73" i="74"/>
  <c r="QWL73" i="74"/>
  <c r="QTZ73" i="74"/>
  <c r="QRN73" i="74"/>
  <c r="QPB73" i="74"/>
  <c r="QMP73" i="74"/>
  <c r="QKD73" i="74"/>
  <c r="QHR73" i="74"/>
  <c r="QEP73" i="74"/>
  <c r="QDI73" i="74"/>
  <c r="QAH73" i="74"/>
  <c r="PZA73" i="74"/>
  <c r="PUT73" i="74"/>
  <c r="PTM73" i="74"/>
  <c r="PQL73" i="74"/>
  <c r="PPE73" i="74"/>
  <c r="PKX73" i="74"/>
  <c r="PJQ73" i="74"/>
  <c r="PGP73" i="74"/>
  <c r="PFI73" i="74"/>
  <c r="PBB73" i="74"/>
  <c r="OZU73" i="74"/>
  <c r="OWT73" i="74"/>
  <c r="OVM73" i="74"/>
  <c r="ORF73" i="74"/>
  <c r="ORI73" i="74" s="1"/>
  <c r="ORI74" i="74" s="1"/>
  <c r="OPY73" i="74"/>
  <c r="OMX73" i="74"/>
  <c r="OLQ73" i="74"/>
  <c r="OHJ73" i="74"/>
  <c r="OGC73" i="74"/>
  <c r="ODB73" i="74"/>
  <c r="OBU73" i="74"/>
  <c r="NXN73" i="74"/>
  <c r="NWG73" i="74"/>
  <c r="NTF73" i="74"/>
  <c r="NRY73" i="74"/>
  <c r="NNR73" i="74"/>
  <c r="NMK73" i="74"/>
  <c r="NJJ73" i="74"/>
  <c r="NIC73" i="74"/>
  <c r="NDV73" i="74"/>
  <c r="NDY73" i="74" s="1"/>
  <c r="NDY74" i="74" s="1"/>
  <c r="NCO73" i="74"/>
  <c r="MZN73" i="74"/>
  <c r="MYG73" i="74"/>
  <c r="WMH73" i="74"/>
  <c r="VSP73" i="74"/>
  <c r="VHM73" i="74"/>
  <c r="VAT73" i="74"/>
  <c r="UXQ73" i="74"/>
  <c r="UQX73" i="74"/>
  <c r="UNU73" i="74"/>
  <c r="UHB73" i="74"/>
  <c r="UDY73" i="74"/>
  <c r="TXF73" i="74"/>
  <c r="TUC73" i="74"/>
  <c r="TRA73" i="74"/>
  <c r="TOP73" i="74"/>
  <c r="TLM73" i="74"/>
  <c r="TAK73" i="74"/>
  <c r="SXI73" i="74"/>
  <c r="SUX73" i="74"/>
  <c r="SRU73" i="74"/>
  <c r="SGS73" i="74"/>
  <c r="QDZ73" i="74"/>
  <c r="QCS73" i="74"/>
  <c r="PYL73" i="74"/>
  <c r="PXE73" i="74"/>
  <c r="PUD73" i="74"/>
  <c r="PSW73" i="74"/>
  <c r="POP73" i="74"/>
  <c r="PNI73" i="74"/>
  <c r="PKH73" i="74"/>
  <c r="PJA73" i="74"/>
  <c r="PET73" i="74"/>
  <c r="PDM73" i="74"/>
  <c r="PAL73" i="74"/>
  <c r="OZE73" i="74"/>
  <c r="OUX73" i="74"/>
  <c r="OTQ73" i="74"/>
  <c r="OQP73" i="74"/>
  <c r="OPI73" i="74"/>
  <c r="OLB73" i="74"/>
  <c r="OJU73" i="74"/>
  <c r="OGT73" i="74"/>
  <c r="OFM73" i="74"/>
  <c r="OBF73" i="74"/>
  <c r="NZY73" i="74"/>
  <c r="NWX73" i="74"/>
  <c r="NVQ73" i="74"/>
  <c r="NVU73" i="74" s="1"/>
  <c r="NVU74" i="74" s="1"/>
  <c r="NRJ73" i="74"/>
  <c r="NQC73" i="74"/>
  <c r="NNB73" i="74"/>
  <c r="NLU73" i="74"/>
  <c r="NHN73" i="74"/>
  <c r="NGG73" i="74"/>
  <c r="NDF73" i="74"/>
  <c r="NBY73" i="74"/>
  <c r="MXR73" i="74"/>
  <c r="MWK73" i="74"/>
  <c r="MVE73" i="74"/>
  <c r="MVI73" i="74" s="1"/>
  <c r="MVI74" i="74" s="1"/>
  <c r="MTY73" i="74"/>
  <c r="MSS73" i="74"/>
  <c r="MRM73" i="74"/>
  <c r="MQG73" i="74"/>
  <c r="MPA73" i="74"/>
  <c r="MNU73" i="74"/>
  <c r="WTR73" i="74"/>
  <c r="VZZ73" i="74"/>
  <c r="TIL73" i="74"/>
  <c r="TFJ73" i="74"/>
  <c r="SOT73" i="74"/>
  <c r="SLR73" i="74"/>
  <c r="SDR73" i="74"/>
  <c r="SBF73" i="74"/>
  <c r="RYT73" i="74"/>
  <c r="RWH73" i="74"/>
  <c r="RTV73" i="74"/>
  <c r="RRJ73" i="74"/>
  <c r="ROX73" i="74"/>
  <c r="RML73" i="74"/>
  <c r="RJZ73" i="74"/>
  <c r="RHN73" i="74"/>
  <c r="RFB73" i="74"/>
  <c r="RCP73" i="74"/>
  <c r="RAD73" i="74"/>
  <c r="QXR73" i="74"/>
  <c r="QVF73" i="74"/>
  <c r="QST73" i="74"/>
  <c r="QQH73" i="74"/>
  <c r="QNV73" i="74"/>
  <c r="QLJ73" i="74"/>
  <c r="QIX73" i="74"/>
  <c r="QFF73" i="74"/>
  <c r="QDY73" i="74"/>
  <c r="QEC73" i="74" s="1"/>
  <c r="QEC74" i="74" s="1"/>
  <c r="PZR73" i="74"/>
  <c r="PYK73" i="74"/>
  <c r="PYO73" i="74" s="1"/>
  <c r="PYO74" i="74" s="1"/>
  <c r="PVJ73" i="74"/>
  <c r="PUC73" i="74"/>
  <c r="PPV73" i="74"/>
  <c r="POO73" i="74"/>
  <c r="PLN73" i="74"/>
  <c r="PKG73" i="74"/>
  <c r="PKK73" i="74" s="1"/>
  <c r="PKK74" i="74" s="1"/>
  <c r="PFZ73" i="74"/>
  <c r="PES73" i="74"/>
  <c r="PEW73" i="74" s="1"/>
  <c r="PEW74" i="74" s="1"/>
  <c r="PBR73" i="74"/>
  <c r="PAK73" i="74"/>
  <c r="OWD73" i="74"/>
  <c r="OUW73" i="74"/>
  <c r="ORV73" i="74"/>
  <c r="OQO73" i="74"/>
  <c r="OQS73" i="74" s="1"/>
  <c r="OQS74" i="74" s="1"/>
  <c r="OMH73" i="74"/>
  <c r="OLA73" i="74"/>
  <c r="OLE73" i="74" s="1"/>
  <c r="OLE74" i="74" s="1"/>
  <c r="OHZ73" i="74"/>
  <c r="OGS73" i="74"/>
  <c r="OCL73" i="74"/>
  <c r="OBE73" i="74"/>
  <c r="NYD73" i="74"/>
  <c r="NWW73" i="74"/>
  <c r="NXA73" i="74" s="1"/>
  <c r="NXA74" i="74" s="1"/>
  <c r="NSP73" i="74"/>
  <c r="NRI73" i="74"/>
  <c r="NRM73" i="74" s="1"/>
  <c r="NRM74" i="74" s="1"/>
  <c r="NOH73" i="74"/>
  <c r="NNA73" i="74"/>
  <c r="NIT73" i="74"/>
  <c r="NHM73" i="74"/>
  <c r="NEL73" i="74"/>
  <c r="NDE73" i="74"/>
  <c r="NDI73" i="74" s="1"/>
  <c r="NDI74" i="74" s="1"/>
  <c r="MYX73" i="74"/>
  <c r="MXQ73" i="74"/>
  <c r="MXU73" i="74" s="1"/>
  <c r="MXU74" i="74" s="1"/>
  <c r="VEK73" i="74"/>
  <c r="UDZ73" i="74"/>
  <c r="TAL73" i="74"/>
  <c r="SJV73" i="74"/>
  <c r="PRR73" i="74"/>
  <c r="PMC73" i="74"/>
  <c r="PMG73" i="74" s="1"/>
  <c r="PMG74" i="74" s="1"/>
  <c r="OWS73" i="74"/>
  <c r="OWW73" i="74" s="1"/>
  <c r="OWW74" i="74" s="1"/>
  <c r="OTR73" i="74"/>
  <c r="OEH73" i="74"/>
  <c r="NYS73" i="74"/>
  <c r="NJI73" i="74"/>
  <c r="NGH73" i="74"/>
  <c r="MTZ73" i="74"/>
  <c r="MLI73" i="74"/>
  <c r="MFU73" i="74"/>
  <c r="MFY73" i="74" s="1"/>
  <c r="MFY74" i="74" s="1"/>
  <c r="MDZ73" i="74"/>
  <c r="MAX73" i="74"/>
  <c r="LZQ73" i="74"/>
  <c r="WEX73" i="74"/>
  <c r="TMC73" i="74"/>
  <c r="SVM73" i="74"/>
  <c r="PUS73" i="74"/>
  <c r="PRQ73" i="74"/>
  <c r="PRU73" i="74" s="1"/>
  <c r="PRU74" i="74" s="1"/>
  <c r="PCH73" i="74"/>
  <c r="OZF73" i="74"/>
  <c r="OHI73" i="74"/>
  <c r="OEG73" i="74"/>
  <c r="NOX73" i="74"/>
  <c r="NLV73" i="74"/>
  <c r="MQH73" i="74"/>
  <c r="MIX73" i="74"/>
  <c r="MDY73" i="74"/>
  <c r="MEC73" i="74" s="1"/>
  <c r="MEC74" i="74" s="1"/>
  <c r="MAW73" i="74"/>
  <c r="MBA73" i="74" s="1"/>
  <c r="MBA74" i="74" s="1"/>
  <c r="VHN73" i="74"/>
  <c r="UUO73" i="74"/>
  <c r="TUD73" i="74"/>
  <c r="TDN73" i="74"/>
  <c r="SMW73" i="74"/>
  <c r="QAG73" i="74"/>
  <c r="PXF73" i="74"/>
  <c r="PHV73" i="74"/>
  <c r="PCG73" i="74"/>
  <c r="OMW73" i="74"/>
  <c r="ONA73" i="74" s="1"/>
  <c r="ONA74" i="74" s="1"/>
  <c r="OJV73" i="74"/>
  <c r="NUL73" i="74"/>
  <c r="NOW73" i="74"/>
  <c r="NPA73" i="74" s="1"/>
  <c r="NPA74" i="74" s="1"/>
  <c r="MZM73" i="74"/>
  <c r="MWL73" i="74"/>
  <c r="MMP73" i="74"/>
  <c r="MIW73" i="74"/>
  <c r="MHA73" i="74"/>
  <c r="MFF73" i="74"/>
  <c r="MCC73" i="74"/>
  <c r="MCG73" i="74" s="1"/>
  <c r="MCG74" i="74" s="1"/>
  <c r="LZB73" i="74"/>
  <c r="LXV73" i="74"/>
  <c r="LWP73" i="74"/>
  <c r="LVJ73" i="74"/>
  <c r="LUD73" i="74"/>
  <c r="LSX73" i="74"/>
  <c r="LRR73" i="74"/>
  <c r="LQL73" i="74"/>
  <c r="LPF73" i="74"/>
  <c r="LNZ73" i="74"/>
  <c r="LMT73" i="74"/>
  <c r="LLN73" i="74"/>
  <c r="LKH73" i="74"/>
  <c r="LJB73" i="74"/>
  <c r="LHV73" i="74"/>
  <c r="LGP73" i="74"/>
  <c r="LFJ73" i="74"/>
  <c r="LED73" i="74"/>
  <c r="LCX73" i="74"/>
  <c r="LBR73" i="74"/>
  <c r="LAL73" i="74"/>
  <c r="KZF73" i="74"/>
  <c r="KXZ73" i="74"/>
  <c r="KWT73" i="74"/>
  <c r="KVN73" i="74"/>
  <c r="KUH73" i="74"/>
  <c r="KTB73" i="74"/>
  <c r="KRV73" i="74"/>
  <c r="KQP73" i="74"/>
  <c r="KPJ73" i="74"/>
  <c r="KOD73" i="74"/>
  <c r="KMX73" i="74"/>
  <c r="KLR73" i="74"/>
  <c r="KKL73" i="74"/>
  <c r="KJF73" i="74"/>
  <c r="KHZ73" i="74"/>
  <c r="KGT73" i="74"/>
  <c r="KFN73" i="74"/>
  <c r="KEH73" i="74"/>
  <c r="KDB73" i="74"/>
  <c r="KBV73" i="74"/>
  <c r="KAP73" i="74"/>
  <c r="JZJ73" i="74"/>
  <c r="JYD73" i="74"/>
  <c r="JWX73" i="74"/>
  <c r="JVR73" i="74"/>
  <c r="JUL73" i="74"/>
  <c r="JTF73" i="74"/>
  <c r="JRZ73" i="74"/>
  <c r="JQT73" i="74"/>
  <c r="JPN73" i="74"/>
  <c r="JOH73" i="74"/>
  <c r="JNB73" i="74"/>
  <c r="JLV73" i="74"/>
  <c r="JKP73" i="74"/>
  <c r="JJJ73" i="74"/>
  <c r="JID73" i="74"/>
  <c r="JGX73" i="74"/>
  <c r="JFR73" i="74"/>
  <c r="JEL73" i="74"/>
  <c r="JDF73" i="74"/>
  <c r="JBZ73" i="74"/>
  <c r="JAT73" i="74"/>
  <c r="IZN73" i="74"/>
  <c r="IYH73" i="74"/>
  <c r="IXB73" i="74"/>
  <c r="IVV73" i="74"/>
  <c r="IUP73" i="74"/>
  <c r="ITJ73" i="74"/>
  <c r="ISD73" i="74"/>
  <c r="IQX73" i="74"/>
  <c r="IPR73" i="74"/>
  <c r="IOL73" i="74"/>
  <c r="INF73" i="74"/>
  <c r="ILZ73" i="74"/>
  <c r="IKT73" i="74"/>
  <c r="IJN73" i="74"/>
  <c r="IIH73" i="74"/>
  <c r="IHB73" i="74"/>
  <c r="IFV73" i="74"/>
  <c r="IEP73" i="74"/>
  <c r="IDJ73" i="74"/>
  <c r="VLF73" i="74"/>
  <c r="TPE73" i="74"/>
  <c r="TPI73" i="74" s="1"/>
  <c r="TPI74" i="74" s="1"/>
  <c r="QFV73" i="74"/>
  <c r="QCT73" i="74"/>
  <c r="PKW73" i="74"/>
  <c r="PHU73" i="74"/>
  <c r="OSL73" i="74"/>
  <c r="OPJ73" i="74"/>
  <c r="NXM73" i="74"/>
  <c r="NUK73" i="74"/>
  <c r="NFB73" i="74"/>
  <c r="NBZ73" i="74"/>
  <c r="MST73" i="74"/>
  <c r="MMO73" i="74"/>
  <c r="MFE73" i="74"/>
  <c r="MFI73" i="74" s="1"/>
  <c r="MFI74" i="74" s="1"/>
  <c r="MAH73" i="74"/>
  <c r="LZA73" i="74"/>
  <c r="LXU73" i="74"/>
  <c r="LWO73" i="74"/>
  <c r="LVI73" i="74"/>
  <c r="LUC73" i="74"/>
  <c r="LUG73" i="74" s="1"/>
  <c r="LUG74" i="74" s="1"/>
  <c r="LSW73" i="74"/>
  <c r="LRQ73" i="74"/>
  <c r="LRU73" i="74" s="1"/>
  <c r="LRU74" i="74" s="1"/>
  <c r="LQK73" i="74"/>
  <c r="LQO73" i="74" s="1"/>
  <c r="LQO74" i="74" s="1"/>
  <c r="LPE73" i="74"/>
  <c r="LNY73" i="74"/>
  <c r="LMS73" i="74"/>
  <c r="LLM73" i="74"/>
  <c r="LKG73" i="74"/>
  <c r="LKK73" i="74" s="1"/>
  <c r="LKK74" i="74" s="1"/>
  <c r="LJA73" i="74"/>
  <c r="LHU73" i="74"/>
  <c r="LHY73" i="74" s="1"/>
  <c r="LHY74" i="74" s="1"/>
  <c r="LGO73" i="74"/>
  <c r="LGS73" i="74" s="1"/>
  <c r="LGS74" i="74" s="1"/>
  <c r="LFI73" i="74"/>
  <c r="LEC73" i="74"/>
  <c r="LCW73" i="74"/>
  <c r="LBQ73" i="74"/>
  <c r="LAK73" i="74"/>
  <c r="LAO73" i="74" s="1"/>
  <c r="LAO74" i="74" s="1"/>
  <c r="KZE73" i="74"/>
  <c r="KXY73" i="74"/>
  <c r="KYC73" i="74" s="1"/>
  <c r="KYC74" i="74" s="1"/>
  <c r="KWS73" i="74"/>
  <c r="KWW73" i="74" s="1"/>
  <c r="KWW74" i="74" s="1"/>
  <c r="KVM73" i="74"/>
  <c r="KUG73" i="74"/>
  <c r="KTA73" i="74"/>
  <c r="KRU73" i="74"/>
  <c r="KQO73" i="74"/>
  <c r="KQS73" i="74" s="1"/>
  <c r="KQS74" i="74" s="1"/>
  <c r="KPI73" i="74"/>
  <c r="KOC73" i="74"/>
  <c r="KOG73" i="74" s="1"/>
  <c r="KOG74" i="74" s="1"/>
  <c r="KMW73" i="74"/>
  <c r="KNA73" i="74" s="1"/>
  <c r="KNA74" i="74" s="1"/>
  <c r="KLQ73" i="74"/>
  <c r="KKK73" i="74"/>
  <c r="KJE73" i="74"/>
  <c r="KHY73" i="74"/>
  <c r="KGS73" i="74"/>
  <c r="KGW73" i="74" s="1"/>
  <c r="KGW74" i="74" s="1"/>
  <c r="KFM73" i="74"/>
  <c r="KEG73" i="74"/>
  <c r="KEK73" i="74" s="1"/>
  <c r="KEK74" i="74" s="1"/>
  <c r="KDA73" i="74"/>
  <c r="KDE73" i="74" s="1"/>
  <c r="KDE74" i="74" s="1"/>
  <c r="KBU73" i="74"/>
  <c r="KAO73" i="74"/>
  <c r="JZI73" i="74"/>
  <c r="JYC73" i="74"/>
  <c r="JWW73" i="74"/>
  <c r="JXA73" i="74" s="1"/>
  <c r="JXA74" i="74" s="1"/>
  <c r="JVQ73" i="74"/>
  <c r="JUK73" i="74"/>
  <c r="JUO73" i="74" s="1"/>
  <c r="JUO74" i="74" s="1"/>
  <c r="JTE73" i="74"/>
  <c r="JTI73" i="74" s="1"/>
  <c r="JTI74" i="74" s="1"/>
  <c r="JRY73" i="74"/>
  <c r="JQS73" i="74"/>
  <c r="JPM73" i="74"/>
  <c r="JOG73" i="74"/>
  <c r="JNA73" i="74"/>
  <c r="JNE73" i="74" s="1"/>
  <c r="JNE74" i="74" s="1"/>
  <c r="JLU73" i="74"/>
  <c r="JKO73" i="74"/>
  <c r="JKS73" i="74" s="1"/>
  <c r="JKS74" i="74" s="1"/>
  <c r="JJI73" i="74"/>
  <c r="JJM73" i="74" s="1"/>
  <c r="JJM74" i="74" s="1"/>
  <c r="JIC73" i="74"/>
  <c r="JGW73" i="74"/>
  <c r="JFQ73" i="74"/>
  <c r="JEK73" i="74"/>
  <c r="JDE73" i="74"/>
  <c r="JDI73" i="74" s="1"/>
  <c r="JDI74" i="74" s="1"/>
  <c r="JBY73" i="74"/>
  <c r="JAS73" i="74"/>
  <c r="JAW73" i="74" s="1"/>
  <c r="JAW74" i="74" s="1"/>
  <c r="IZM73" i="74"/>
  <c r="IZQ73" i="74" s="1"/>
  <c r="IZQ74" i="74" s="1"/>
  <c r="IYG73" i="74"/>
  <c r="IXA73" i="74"/>
  <c r="IVU73" i="74"/>
  <c r="IUO73" i="74"/>
  <c r="ITI73" i="74"/>
  <c r="ITM73" i="74" s="1"/>
  <c r="ITM74" i="74" s="1"/>
  <c r="ISC73" i="74"/>
  <c r="IQW73" i="74"/>
  <c r="IRA73" i="74" s="1"/>
  <c r="IRA74" i="74" s="1"/>
  <c r="IPQ73" i="74"/>
  <c r="IPU73" i="74" s="1"/>
  <c r="IPU74" i="74" s="1"/>
  <c r="IOK73" i="74"/>
  <c r="INE73" i="74"/>
  <c r="ILY73" i="74"/>
  <c r="IKS73" i="74"/>
  <c r="IJM73" i="74"/>
  <c r="IJQ73" i="74" s="1"/>
  <c r="IJQ74" i="74" s="1"/>
  <c r="IIG73" i="74"/>
  <c r="IHA73" i="74"/>
  <c r="IHE73" i="74" s="1"/>
  <c r="IHE74" i="74" s="1"/>
  <c r="IFU73" i="74"/>
  <c r="IFY73" i="74" s="1"/>
  <c r="IFY74" i="74" s="1"/>
  <c r="IEO73" i="74"/>
  <c r="IDI73" i="74"/>
  <c r="WRF73" i="74"/>
  <c r="UXR73" i="74"/>
  <c r="UKS73" i="74"/>
  <c r="TGO73" i="74"/>
  <c r="SPZ73" i="74"/>
  <c r="QFU73" i="74"/>
  <c r="QFY73" i="74" s="1"/>
  <c r="QFY74" i="74" s="1"/>
  <c r="PQK73" i="74"/>
  <c r="PNJ73" i="74"/>
  <c r="OXZ73" i="74"/>
  <c r="OSK73" i="74"/>
  <c r="ODA73" i="74"/>
  <c r="NZZ73" i="74"/>
  <c r="NKP73" i="74"/>
  <c r="NFA73" i="74"/>
  <c r="NFE73" i="74" s="1"/>
  <c r="NFE74" i="74" s="1"/>
  <c r="MPB73" i="74"/>
  <c r="MKD73" i="74"/>
  <c r="MGL73" i="74"/>
  <c r="MDI73" i="74"/>
  <c r="MBN73" i="74"/>
  <c r="MAG73" i="74"/>
  <c r="VXN73" i="74"/>
  <c r="UNV73" i="74"/>
  <c r="UAW73" i="74"/>
  <c r="TJR73" i="74"/>
  <c r="SGT73" i="74"/>
  <c r="QHQ73" i="74"/>
  <c r="QHU73" i="74" s="1"/>
  <c r="QHU74" i="74" s="1"/>
  <c r="QBN73" i="74"/>
  <c r="PVY73" i="74"/>
  <c r="PGO73" i="74"/>
  <c r="PDN73" i="74"/>
  <c r="OOD73" i="74"/>
  <c r="OIO73" i="74"/>
  <c r="OIS73" i="74" s="1"/>
  <c r="OIS74" i="74" s="1"/>
  <c r="NTE73" i="74"/>
  <c r="NQD73" i="74"/>
  <c r="NAT73" i="74"/>
  <c r="NAW73" i="74" s="1"/>
  <c r="NAW74" i="74" s="1"/>
  <c r="MRN73" i="74"/>
  <c r="MHR73" i="74"/>
  <c r="MEO73" i="74"/>
  <c r="MES73" i="74" s="1"/>
  <c r="MES74" i="74" s="1"/>
  <c r="MCT73" i="74"/>
  <c r="LYL73" i="74"/>
  <c r="LXF73" i="74"/>
  <c r="LVZ73" i="74"/>
  <c r="LUT73" i="74"/>
  <c r="LUW73" i="74" s="1"/>
  <c r="LUW74" i="74" s="1"/>
  <c r="LTN73" i="74"/>
  <c r="LSH73" i="74"/>
  <c r="LSK73" i="74" s="1"/>
  <c r="LSK74" i="74" s="1"/>
  <c r="LRB73" i="74"/>
  <c r="LPV73" i="74"/>
  <c r="LOP73" i="74"/>
  <c r="LNJ73" i="74"/>
  <c r="LMD73" i="74"/>
  <c r="LKX73" i="74"/>
  <c r="LJR73" i="74"/>
  <c r="LIL73" i="74"/>
  <c r="LHF73" i="74"/>
  <c r="LFZ73" i="74"/>
  <c r="LET73" i="74"/>
  <c r="LDN73" i="74"/>
  <c r="LCH73" i="74"/>
  <c r="LBB73" i="74"/>
  <c r="LBE73" i="74" s="1"/>
  <c r="LBE74" i="74" s="1"/>
  <c r="KZV73" i="74"/>
  <c r="KYP73" i="74"/>
  <c r="KXJ73" i="74"/>
  <c r="KWD73" i="74"/>
  <c r="KUX73" i="74"/>
  <c r="KTR73" i="74"/>
  <c r="KSL73" i="74"/>
  <c r="KRF73" i="74"/>
  <c r="KPZ73" i="74"/>
  <c r="KOT73" i="74"/>
  <c r="KNN73" i="74"/>
  <c r="KMH73" i="74"/>
  <c r="KLB73" i="74"/>
  <c r="KJV73" i="74"/>
  <c r="KIP73" i="74"/>
  <c r="KHJ73" i="74"/>
  <c r="KHM73" i="74" s="1"/>
  <c r="KHM74" i="74" s="1"/>
  <c r="KGD73" i="74"/>
  <c r="KEX73" i="74"/>
  <c r="KFA73" i="74" s="1"/>
  <c r="KFA74" i="74" s="1"/>
  <c r="KDR73" i="74"/>
  <c r="KCL73" i="74"/>
  <c r="KBF73" i="74"/>
  <c r="JZZ73" i="74"/>
  <c r="JYT73" i="74"/>
  <c r="JXN73" i="74"/>
  <c r="JWH73" i="74"/>
  <c r="JVB73" i="74"/>
  <c r="JTV73" i="74"/>
  <c r="JSP73" i="74"/>
  <c r="JRJ73" i="74"/>
  <c r="JQD73" i="74"/>
  <c r="JOX73" i="74"/>
  <c r="JNR73" i="74"/>
  <c r="JNU73" i="74" s="1"/>
  <c r="JNU74" i="74" s="1"/>
  <c r="JML73" i="74"/>
  <c r="JLF73" i="74"/>
  <c r="JJZ73" i="74"/>
  <c r="JIT73" i="74"/>
  <c r="JHN73" i="74"/>
  <c r="JGH73" i="74"/>
  <c r="JFB73" i="74"/>
  <c r="JDV73" i="74"/>
  <c r="JCP73" i="74"/>
  <c r="JBJ73" i="74"/>
  <c r="JBM73" i="74" s="1"/>
  <c r="JBM74" i="74" s="1"/>
  <c r="JAD73" i="74"/>
  <c r="IYX73" i="74"/>
  <c r="IXR73" i="74"/>
  <c r="IWL73" i="74"/>
  <c r="IVF73" i="74"/>
  <c r="ITZ73" i="74"/>
  <c r="IST73" i="74"/>
  <c r="IRN73" i="74"/>
  <c r="IRQ73" i="74" s="1"/>
  <c r="IRQ74" i="74" s="1"/>
  <c r="IQH73" i="74"/>
  <c r="IPB73" i="74"/>
  <c r="INV73" i="74"/>
  <c r="IMP73" i="74"/>
  <c r="FFQ73" i="74"/>
  <c r="FGX73" i="74"/>
  <c r="FHA73" i="74" s="1"/>
  <c r="FHA74" i="74" s="1"/>
  <c r="FLE73" i="74"/>
  <c r="FOH73" i="74"/>
  <c r="FOK73" i="74" s="1"/>
  <c r="FOK74" i="74" s="1"/>
  <c r="FQC73" i="74"/>
  <c r="FTF73" i="74"/>
  <c r="FTI73" i="74" s="1"/>
  <c r="FTI74" i="74" s="1"/>
  <c r="FVA73" i="74"/>
  <c r="FYD73" i="74"/>
  <c r="FZY73" i="74"/>
  <c r="GDB73" i="74"/>
  <c r="GDE73" i="74" s="1"/>
  <c r="GDE74" i="74" s="1"/>
  <c r="GEW73" i="74"/>
  <c r="GHZ73" i="74"/>
  <c r="GJU73" i="74"/>
  <c r="GMX73" i="74"/>
  <c r="GOS73" i="74"/>
  <c r="GRV73" i="74"/>
  <c r="GTQ73" i="74"/>
  <c r="GWT73" i="74"/>
  <c r="GWW73" i="74" s="1"/>
  <c r="GWW74" i="74" s="1"/>
  <c r="GYO73" i="74"/>
  <c r="HBR73" i="74"/>
  <c r="HBU73" i="74" s="1"/>
  <c r="HBU74" i="74" s="1"/>
  <c r="HDM73" i="74"/>
  <c r="HGP73" i="74"/>
  <c r="HGS73" i="74" s="1"/>
  <c r="HGS74" i="74" s="1"/>
  <c r="HIK73" i="74"/>
  <c r="HLN73" i="74"/>
  <c r="HLQ73" i="74" s="1"/>
  <c r="HLQ74" i="74" s="1"/>
  <c r="HNI73" i="74"/>
  <c r="HQL73" i="74"/>
  <c r="HSG73" i="74"/>
  <c r="HVJ73" i="74"/>
  <c r="HVM73" i="74" s="1"/>
  <c r="HVM74" i="74" s="1"/>
  <c r="HXE73" i="74"/>
  <c r="IAH73" i="74"/>
  <c r="IAK73" i="74" s="1"/>
  <c r="IAK74" i="74" s="1"/>
  <c r="ICC73" i="74"/>
  <c r="IDZ73" i="74"/>
  <c r="IEC73" i="74" s="1"/>
  <c r="IEC74" i="74" s="1"/>
  <c r="IGL73" i="74"/>
  <c r="IIX73" i="74"/>
  <c r="IJA73" i="74" s="1"/>
  <c r="IJA74" i="74" s="1"/>
  <c r="ILJ73" i="74"/>
  <c r="IVE73" i="74"/>
  <c r="JFA73" i="74"/>
  <c r="JOW73" i="74"/>
  <c r="JYS73" i="74"/>
  <c r="KIO73" i="74"/>
  <c r="KSK73" i="74"/>
  <c r="KSO73" i="74" s="1"/>
  <c r="KSO74" i="74" s="1"/>
  <c r="LCG73" i="74"/>
  <c r="LMC73" i="74"/>
  <c r="LVY73" i="74"/>
  <c r="MGK73" i="74"/>
  <c r="MGO73" i="74" s="1"/>
  <c r="MGO74" i="74" s="1"/>
  <c r="MKC73" i="74"/>
  <c r="MNV73" i="74"/>
  <c r="PJB73" i="74"/>
  <c r="HDA73" i="74"/>
  <c r="HDA74" i="74" s="1"/>
  <c r="GNA73" i="74"/>
  <c r="GNA74" i="74" s="1"/>
  <c r="GRY73" i="74"/>
  <c r="GRY74" i="74" s="1"/>
  <c r="ILM73" i="74"/>
  <c r="ILM74" i="74" s="1"/>
  <c r="FEK73" i="74"/>
  <c r="FFR73" i="74"/>
  <c r="FJY73" i="74"/>
  <c r="FLF73" i="74"/>
  <c r="FNA73" i="74"/>
  <c r="FQD73" i="74"/>
  <c r="FRY73" i="74"/>
  <c r="FVB73" i="74"/>
  <c r="FWW73" i="74"/>
  <c r="FZZ73" i="74"/>
  <c r="GBU73" i="74"/>
  <c r="GEX73" i="74"/>
  <c r="GGS73" i="74"/>
  <c r="GJV73" i="74"/>
  <c r="GLQ73" i="74"/>
  <c r="GOT73" i="74"/>
  <c r="GQO73" i="74"/>
  <c r="GTR73" i="74"/>
  <c r="GVM73" i="74"/>
  <c r="GYP73" i="74"/>
  <c r="HAK73" i="74"/>
  <c r="HDN73" i="74"/>
  <c r="HFI73" i="74"/>
  <c r="HIL73" i="74"/>
  <c r="HKG73" i="74"/>
  <c r="HNJ73" i="74"/>
  <c r="HPE73" i="74"/>
  <c r="HSH73" i="74"/>
  <c r="HUC73" i="74"/>
  <c r="HXF73" i="74"/>
  <c r="HZA73" i="74"/>
  <c r="ICD73" i="74"/>
  <c r="IPA73" i="74"/>
  <c r="IYW73" i="74"/>
  <c r="JIS73" i="74"/>
  <c r="JIW73" i="74" s="1"/>
  <c r="JIW74" i="74" s="1"/>
  <c r="JSO73" i="74"/>
  <c r="KCK73" i="74"/>
  <c r="KMG73" i="74"/>
  <c r="KMK73" i="74" s="1"/>
  <c r="KMK74" i="74" s="1"/>
  <c r="KWC73" i="74"/>
  <c r="KWG73" i="74" s="1"/>
  <c r="KWG74" i="74" s="1"/>
  <c r="LFY73" i="74"/>
  <c r="LPU73" i="74"/>
  <c r="LZR73" i="74"/>
  <c r="MCS73" i="74"/>
  <c r="MCW73" i="74" s="1"/>
  <c r="MCW74" i="74" s="1"/>
  <c r="NKO73" i="74"/>
  <c r="OFN73" i="74"/>
  <c r="OOC73" i="74"/>
  <c r="OOG73" i="74" s="1"/>
  <c r="OOG74" i="74" s="1"/>
  <c r="PBA73" i="74"/>
  <c r="PVZ73" i="74"/>
  <c r="QEO73" i="74"/>
  <c r="FPQ73" i="74"/>
  <c r="FPQ74" i="74" s="1"/>
  <c r="HWS73" i="74"/>
  <c r="HWS74" i="74" s="1"/>
  <c r="CBE73" i="74"/>
  <c r="CCK73" i="74"/>
  <c r="CDQ73" i="74"/>
  <c r="CDU73" i="74" s="1"/>
  <c r="CDU74" i="74" s="1"/>
  <c r="CEW73" i="74"/>
  <c r="CGC73" i="74"/>
  <c r="CHI73" i="74"/>
  <c r="CIO73" i="74"/>
  <c r="CJU73" i="74"/>
  <c r="CLA73" i="74"/>
  <c r="CMG73" i="74"/>
  <c r="CNM73" i="74"/>
  <c r="COS73" i="74"/>
  <c r="CPY73" i="74"/>
  <c r="CRE73" i="74"/>
  <c r="CSK73" i="74"/>
  <c r="CSO73" i="74" s="1"/>
  <c r="CSO74" i="74" s="1"/>
  <c r="CTQ73" i="74"/>
  <c r="CUW73" i="74"/>
  <c r="CWC73" i="74"/>
  <c r="CXI73" i="74"/>
  <c r="CYO73" i="74"/>
  <c r="CZU73" i="74"/>
  <c r="DBA73" i="74"/>
  <c r="DCG73" i="74"/>
  <c r="DDM73" i="74"/>
  <c r="DES73" i="74"/>
  <c r="DFY73" i="74"/>
  <c r="DHE73" i="74"/>
  <c r="DIK73" i="74"/>
  <c r="DJQ73" i="74"/>
  <c r="DKW73" i="74"/>
  <c r="DMC73" i="74"/>
  <c r="DNI73" i="74"/>
  <c r="DOO73" i="74"/>
  <c r="DPU73" i="74"/>
  <c r="DRA73" i="74"/>
  <c r="DSG73" i="74"/>
  <c r="DTM73" i="74"/>
  <c r="DUS73" i="74"/>
  <c r="DVY73" i="74"/>
  <c r="DXE73" i="74"/>
  <c r="DYK73" i="74"/>
  <c r="DZQ73" i="74"/>
  <c r="EAW73" i="74"/>
  <c r="ECC73" i="74"/>
  <c r="EDI73" i="74"/>
  <c r="EEO73" i="74"/>
  <c r="EFU73" i="74"/>
  <c r="EHA73" i="74"/>
  <c r="EIG73" i="74"/>
  <c r="EJM73" i="74"/>
  <c r="EKS73" i="74"/>
  <c r="ELY73" i="74"/>
  <c r="ENE73" i="74"/>
  <c r="EOK73" i="74"/>
  <c r="EPQ73" i="74"/>
  <c r="EQW73" i="74"/>
  <c r="ESC73" i="74"/>
  <c r="ETI73" i="74"/>
  <c r="EUO73" i="74"/>
  <c r="EVU73" i="74"/>
  <c r="EXA73" i="74"/>
  <c r="EYG73" i="74"/>
  <c r="EZM73" i="74"/>
  <c r="FAS73" i="74"/>
  <c r="FBY73" i="74"/>
  <c r="FDE73" i="74"/>
  <c r="FEL73" i="74"/>
  <c r="FIS73" i="74"/>
  <c r="FJZ73" i="74"/>
  <c r="FNB73" i="74"/>
  <c r="FOW73" i="74"/>
  <c r="FRZ73" i="74"/>
  <c r="FTU73" i="74"/>
  <c r="FWX73" i="74"/>
  <c r="FYS73" i="74"/>
  <c r="GBV73" i="74"/>
  <c r="GDQ73" i="74"/>
  <c r="GGT73" i="74"/>
  <c r="GIO73" i="74"/>
  <c r="GLR73" i="74"/>
  <c r="GNM73" i="74"/>
  <c r="GQP73" i="74"/>
  <c r="GSK73" i="74"/>
  <c r="GVN73" i="74"/>
  <c r="GXI73" i="74"/>
  <c r="HAL73" i="74"/>
  <c r="HCG73" i="74"/>
  <c r="HFJ73" i="74"/>
  <c r="HHE73" i="74"/>
  <c r="HKH73" i="74"/>
  <c r="HMC73" i="74"/>
  <c r="HPF73" i="74"/>
  <c r="HRA73" i="74"/>
  <c r="HUD73" i="74"/>
  <c r="HVY73" i="74"/>
  <c r="HZB73" i="74"/>
  <c r="IAW73" i="74"/>
  <c r="ISS73" i="74"/>
  <c r="JCO73" i="74"/>
  <c r="JMK73" i="74"/>
  <c r="JWG73" i="74"/>
  <c r="KGC73" i="74"/>
  <c r="KGG73" i="74" s="1"/>
  <c r="KGG74" i="74" s="1"/>
  <c r="KPY73" i="74"/>
  <c r="KZU73" i="74"/>
  <c r="KZY73" i="74" s="1"/>
  <c r="KZY74" i="74" s="1"/>
  <c r="LJQ73" i="74"/>
  <c r="LTM73" i="74"/>
  <c r="CBF73" i="74"/>
  <c r="CCL73" i="74"/>
  <c r="CEX73" i="74"/>
  <c r="CGD73" i="74"/>
  <c r="CHJ73" i="74"/>
  <c r="CIP73" i="74"/>
  <c r="CJV73" i="74"/>
  <c r="CLB73" i="74"/>
  <c r="CMH73" i="74"/>
  <c r="CNN73" i="74"/>
  <c r="COT73" i="74"/>
  <c r="CPZ73" i="74"/>
  <c r="CRF73" i="74"/>
  <c r="CTR73" i="74"/>
  <c r="CUX73" i="74"/>
  <c r="CWD73" i="74"/>
  <c r="CXJ73" i="74"/>
  <c r="CYP73" i="74"/>
  <c r="CZV73" i="74"/>
  <c r="DBB73" i="74"/>
  <c r="DCH73" i="74"/>
  <c r="DDN73" i="74"/>
  <c r="DET73" i="74"/>
  <c r="DFZ73" i="74"/>
  <c r="DHF73" i="74"/>
  <c r="DIL73" i="74"/>
  <c r="DJR73" i="74"/>
  <c r="DKX73" i="74"/>
  <c r="DMD73" i="74"/>
  <c r="DNJ73" i="74"/>
  <c r="DOP73" i="74"/>
  <c r="DPV73" i="74"/>
  <c r="DRB73" i="74"/>
  <c r="DSH73" i="74"/>
  <c r="DTN73" i="74"/>
  <c r="DUT73" i="74"/>
  <c r="DVZ73" i="74"/>
  <c r="DXF73" i="74"/>
  <c r="DYL73" i="74"/>
  <c r="DZR73" i="74"/>
  <c r="EAX73" i="74"/>
  <c r="ECD73" i="74"/>
  <c r="EDJ73" i="74"/>
  <c r="EEP73" i="74"/>
  <c r="EFV73" i="74"/>
  <c r="EHB73" i="74"/>
  <c r="EIH73" i="74"/>
  <c r="EJN73" i="74"/>
  <c r="EKT73" i="74"/>
  <c r="ELZ73" i="74"/>
  <c r="ENF73" i="74"/>
  <c r="EOL73" i="74"/>
  <c r="EPR73" i="74"/>
  <c r="EQX73" i="74"/>
  <c r="ESD73" i="74"/>
  <c r="ETJ73" i="74"/>
  <c r="EUP73" i="74"/>
  <c r="EVV73" i="74"/>
  <c r="EXB73" i="74"/>
  <c r="EYH73" i="74"/>
  <c r="EZN73" i="74"/>
  <c r="FAT73" i="74"/>
  <c r="FBZ73" i="74"/>
  <c r="FDF73" i="74"/>
  <c r="FHM73" i="74"/>
  <c r="FIT73" i="74"/>
  <c r="FLU73" i="74"/>
  <c r="FOX73" i="74"/>
  <c r="FQS73" i="74"/>
  <c r="FTV73" i="74"/>
  <c r="FVQ73" i="74"/>
  <c r="FYT73" i="74"/>
  <c r="GAO73" i="74"/>
  <c r="GDR73" i="74"/>
  <c r="GFM73" i="74"/>
  <c r="GIP73" i="74"/>
  <c r="GKK73" i="74"/>
  <c r="GNN73" i="74"/>
  <c r="GPI73" i="74"/>
  <c r="GSL73" i="74"/>
  <c r="GUG73" i="74"/>
  <c r="GXJ73" i="74"/>
  <c r="GZE73" i="74"/>
  <c r="HCH73" i="74"/>
  <c r="HEC73" i="74"/>
  <c r="HHF73" i="74"/>
  <c r="HJA73" i="74"/>
  <c r="HMD73" i="74"/>
  <c r="HNY73" i="74"/>
  <c r="HRB73" i="74"/>
  <c r="HSW73" i="74"/>
  <c r="HVZ73" i="74"/>
  <c r="HXU73" i="74"/>
  <c r="IAX73" i="74"/>
  <c r="ICS73" i="74"/>
  <c r="IFE73" i="74"/>
  <c r="IHQ73" i="74"/>
  <c r="IKC73" i="74"/>
  <c r="IMO73" i="74"/>
  <c r="IMS73" i="74" s="1"/>
  <c r="IMS74" i="74" s="1"/>
  <c r="IWK73" i="74"/>
  <c r="IWO73" i="74" s="1"/>
  <c r="IWO74" i="74" s="1"/>
  <c r="JGG73" i="74"/>
  <c r="JGK73" i="74" s="1"/>
  <c r="JGK74" i="74" s="1"/>
  <c r="JQC73" i="74"/>
  <c r="JQG73" i="74" s="1"/>
  <c r="JQG74" i="74" s="1"/>
  <c r="JZY73" i="74"/>
  <c r="KAC73" i="74" s="1"/>
  <c r="KAC74" i="74" s="1"/>
  <c r="KJU73" i="74"/>
  <c r="KJY73" i="74" s="1"/>
  <c r="KJY74" i="74" s="1"/>
  <c r="KTQ73" i="74"/>
  <c r="KTU73" i="74" s="1"/>
  <c r="KTU74" i="74" s="1"/>
  <c r="LDM73" i="74"/>
  <c r="LDQ73" i="74" s="1"/>
  <c r="LDQ74" i="74" s="1"/>
  <c r="LNI73" i="74"/>
  <c r="LNM73" i="74" s="1"/>
  <c r="LNM74" i="74" s="1"/>
  <c r="LXE73" i="74"/>
  <c r="LXI73" i="74" s="1"/>
  <c r="LXI74" i="74" s="1"/>
  <c r="MHQ73" i="74"/>
  <c r="MLJ73" i="74"/>
  <c r="OXY73" i="74"/>
  <c r="OYC73" i="74" s="1"/>
  <c r="OYC74" i="74" s="1"/>
  <c r="PSX73" i="74"/>
  <c r="QBM73" i="74"/>
  <c r="QBQ73" i="74" s="1"/>
  <c r="QBQ74" i="74" s="1"/>
  <c r="SSK73" i="74"/>
  <c r="FGG73" i="74"/>
  <c r="FGK73" i="74" s="1"/>
  <c r="FGK74" i="74" s="1"/>
  <c r="FHN73" i="74"/>
  <c r="FKO73" i="74"/>
  <c r="FKS73" i="74" s="1"/>
  <c r="FKS74" i="74" s="1"/>
  <c r="FLV73" i="74"/>
  <c r="FNQ73" i="74"/>
  <c r="FNU73" i="74" s="1"/>
  <c r="FNU74" i="74" s="1"/>
  <c r="FQT73" i="74"/>
  <c r="FSO73" i="74"/>
  <c r="FVR73" i="74"/>
  <c r="FXM73" i="74"/>
  <c r="FXQ73" i="74" s="1"/>
  <c r="FXQ74" i="74" s="1"/>
  <c r="GAP73" i="74"/>
  <c r="GCK73" i="74"/>
  <c r="GFN73" i="74"/>
  <c r="GHI73" i="74"/>
  <c r="GHM73" i="74" s="1"/>
  <c r="GHM74" i="74" s="1"/>
  <c r="GKL73" i="74"/>
  <c r="GMG73" i="74"/>
  <c r="GMK73" i="74" s="1"/>
  <c r="GMK74" i="74" s="1"/>
  <c r="GPJ73" i="74"/>
  <c r="GRE73" i="74"/>
  <c r="GRI73" i="74" s="1"/>
  <c r="GRI74" i="74" s="1"/>
  <c r="GUH73" i="74"/>
  <c r="GWC73" i="74"/>
  <c r="GWG73" i="74" s="1"/>
  <c r="GWG74" i="74" s="1"/>
  <c r="GZF73" i="74"/>
  <c r="HBA73" i="74"/>
  <c r="HED73" i="74"/>
  <c r="HFY73" i="74"/>
  <c r="HGC73" i="74" s="1"/>
  <c r="HGC74" i="74" s="1"/>
  <c r="HJB73" i="74"/>
  <c r="HKW73" i="74"/>
  <c r="HLA73" i="74" s="1"/>
  <c r="HLA74" i="74" s="1"/>
  <c r="HNZ73" i="74"/>
  <c r="HPU73" i="74"/>
  <c r="HPY73" i="74" s="1"/>
  <c r="HPY74" i="74" s="1"/>
  <c r="HSX73" i="74"/>
  <c r="HUS73" i="74"/>
  <c r="HXV73" i="74"/>
  <c r="HZQ73" i="74"/>
  <c r="HZU73" i="74" s="1"/>
  <c r="HZU74" i="74" s="1"/>
  <c r="ICT73" i="74"/>
  <c r="IFF73" i="74"/>
  <c r="IHR73" i="74"/>
  <c r="IKD73" i="74"/>
  <c r="IQG73" i="74"/>
  <c r="JAC73" i="74"/>
  <c r="JJY73" i="74"/>
  <c r="JTU73" i="74"/>
  <c r="KDQ73" i="74"/>
  <c r="KNM73" i="74"/>
  <c r="KXI73" i="74"/>
  <c r="LHE73" i="74"/>
  <c r="LRA73" i="74"/>
  <c r="NYT73" i="74"/>
  <c r="O19" i="74"/>
  <c r="E39" i="74" s="1"/>
  <c r="O20" i="74"/>
  <c r="F32" i="74" s="1"/>
  <c r="E68" i="74"/>
  <c r="E79" i="74"/>
  <c r="B85" i="74"/>
  <c r="O60" i="74"/>
  <c r="B86" i="74" s="1"/>
  <c r="O18" i="74"/>
  <c r="E26" i="74" s="1"/>
  <c r="F68" i="74"/>
  <c r="N18" i="74"/>
  <c r="M62" i="74" a="1"/>
  <c r="M62" i="74" s="1"/>
  <c r="N62" i="74" s="1"/>
  <c r="E74" i="74" s="1"/>
  <c r="B83" i="73"/>
  <c r="B85" i="73" s="1"/>
  <c r="O54" i="73"/>
  <c r="D74" i="73" s="1"/>
  <c r="D73" i="73"/>
  <c r="E62" i="73"/>
  <c r="H30" i="73" a="1"/>
  <c r="H30" i="73" s="1"/>
  <c r="J30" i="73" s="1"/>
  <c r="O21" i="73"/>
  <c r="I29" i="73" a="1"/>
  <c r="I29" i="73" s="1"/>
  <c r="I28" i="73" a="1"/>
  <c r="I28" i="73" s="1"/>
  <c r="I27" i="73" a="1"/>
  <c r="I27" i="73" s="1"/>
  <c r="H29" i="73" a="1"/>
  <c r="H29" i="73" s="1"/>
  <c r="J29" i="73" s="1"/>
  <c r="H28" i="73" a="1"/>
  <c r="H28" i="73" s="1"/>
  <c r="J28" i="73" s="1"/>
  <c r="H27" i="73" a="1"/>
  <c r="H27" i="73" s="1"/>
  <c r="J27" i="73" s="1"/>
  <c r="I30" i="73" a="1"/>
  <c r="I30" i="73" s="1"/>
  <c r="F30" i="73"/>
  <c r="O20" i="73"/>
  <c r="F27" i="73"/>
  <c r="F28" i="73"/>
  <c r="F29" i="73"/>
  <c r="F64" i="73"/>
  <c r="E61" i="73"/>
  <c r="F62" i="73"/>
  <c r="E64" i="73"/>
  <c r="F61" i="73"/>
  <c r="E63" i="73"/>
  <c r="E30" i="73"/>
  <c r="F63" i="73"/>
  <c r="C11" i="72"/>
  <c r="N29" i="72"/>
  <c r="N30" i="72"/>
  <c r="B92" i="72"/>
  <c r="B94" i="72" s="1"/>
  <c r="O63" i="72"/>
  <c r="E70" i="72"/>
  <c r="F70" i="72"/>
  <c r="M64" i="72" a="1"/>
  <c r="M64" i="72" s="1"/>
  <c r="N64" i="72" s="1"/>
  <c r="C82" i="72" s="1"/>
  <c r="B87" i="71"/>
  <c r="E63" i="71"/>
  <c r="F63" i="71"/>
  <c r="M57" i="71" a="1"/>
  <c r="M57" i="71" s="1"/>
  <c r="N57" i="71" s="1"/>
  <c r="O19" i="71"/>
  <c r="E35" i="71" s="1"/>
  <c r="N19" i="71"/>
  <c r="E71" i="71"/>
  <c r="O56" i="71"/>
  <c r="B78" i="71" s="1"/>
  <c r="B77" i="71"/>
  <c r="B89" i="71"/>
  <c r="O18" i="71"/>
  <c r="B78" i="70"/>
  <c r="B80" i="70" s="1"/>
  <c r="O18" i="70"/>
  <c r="E31" i="70" s="1"/>
  <c r="O50" i="70"/>
  <c r="B69" i="70" s="1"/>
  <c r="C69" i="70" s="1"/>
  <c r="E62" i="70"/>
  <c r="F57" i="70"/>
  <c r="E57" i="70"/>
  <c r="B68" i="70"/>
  <c r="C68" i="70" s="1"/>
  <c r="G77" i="64"/>
  <c r="G77" i="65"/>
  <c r="F77" i="65"/>
  <c r="G84" i="66"/>
  <c r="G90" i="68"/>
  <c r="G102" i="69"/>
  <c r="G103" i="69"/>
  <c r="G104" i="69"/>
  <c r="G105" i="69"/>
  <c r="G106" i="69"/>
  <c r="G107" i="69"/>
  <c r="G108" i="69"/>
  <c r="G109" i="69"/>
  <c r="G101" i="69"/>
  <c r="G111" i="69"/>
  <c r="D101" i="69"/>
  <c r="D102" i="69"/>
  <c r="D103" i="69"/>
  <c r="D104" i="69"/>
  <c r="D105" i="69"/>
  <c r="D106" i="69"/>
  <c r="D107" i="69"/>
  <c r="D108" i="69"/>
  <c r="D109" i="69"/>
  <c r="C102" i="69"/>
  <c r="C103" i="69"/>
  <c r="C104" i="69"/>
  <c r="C105" i="69"/>
  <c r="C106" i="69"/>
  <c r="C107" i="69"/>
  <c r="C108" i="69"/>
  <c r="C109" i="69"/>
  <c r="C101" i="69"/>
  <c r="F102" i="69"/>
  <c r="F103" i="69"/>
  <c r="F104" i="69"/>
  <c r="F105" i="69"/>
  <c r="F106" i="69"/>
  <c r="F107" i="69"/>
  <c r="F108" i="69"/>
  <c r="F109" i="69"/>
  <c r="H78" i="69"/>
  <c r="H75" i="69"/>
  <c r="L65" i="69"/>
  <c r="D10" i="69"/>
  <c r="D11" i="69" s="1"/>
  <c r="C10" i="69"/>
  <c r="C11" i="69" s="1"/>
  <c r="E47" i="69" s="1" a="1"/>
  <c r="E47" i="69" s="1"/>
  <c r="B10" i="69"/>
  <c r="B11" i="69" s="1"/>
  <c r="O17" i="69" s="1"/>
  <c r="E37" i="69" s="1"/>
  <c r="L17" i="69"/>
  <c r="N17" i="69"/>
  <c r="F101" i="69"/>
  <c r="B96" i="69"/>
  <c r="B93" i="69"/>
  <c r="H72" i="69"/>
  <c r="L66" i="69"/>
  <c r="L64" i="69"/>
  <c r="AC55" i="69"/>
  <c r="AC54" i="69" s="1"/>
  <c r="AB55" i="69"/>
  <c r="AB54" i="69" s="1"/>
  <c r="M65" i="69" s="1" a="1"/>
  <c r="M65" i="69" s="1"/>
  <c r="N65" i="69" s="1"/>
  <c r="O65" i="69" s="1"/>
  <c r="C91" i="69" s="1"/>
  <c r="AA55" i="69"/>
  <c r="AA54" i="69" s="1"/>
  <c r="Z55" i="69"/>
  <c r="Z54" i="69" s="1"/>
  <c r="Y55" i="69"/>
  <c r="Y54" i="69" s="1"/>
  <c r="X55" i="69"/>
  <c r="X54" i="69" s="1"/>
  <c r="W55" i="69"/>
  <c r="W54" i="69" s="1"/>
  <c r="V55" i="69"/>
  <c r="V54" i="69" s="1"/>
  <c r="U55" i="69"/>
  <c r="U54" i="69" s="1"/>
  <c r="T55" i="69"/>
  <c r="T54" i="69" s="1"/>
  <c r="S55" i="69"/>
  <c r="S54" i="69" s="1"/>
  <c r="R54" i="69"/>
  <c r="N18" i="69"/>
  <c r="L18" i="69"/>
  <c r="N16" i="69"/>
  <c r="L16" i="69"/>
  <c r="F10" i="69"/>
  <c r="F11" i="69" s="1"/>
  <c r="E10" i="69"/>
  <c r="E11" i="69" s="1"/>
  <c r="B70" i="64"/>
  <c r="B77" i="66"/>
  <c r="B83" i="68"/>
  <c r="G67" i="68"/>
  <c r="G66" i="68"/>
  <c r="G33" i="68"/>
  <c r="G32" i="68"/>
  <c r="F90" i="68"/>
  <c r="B85" i="68"/>
  <c r="B82" i="68"/>
  <c r="H68" i="68"/>
  <c r="H67" i="68"/>
  <c r="H66" i="68"/>
  <c r="H65" i="68"/>
  <c r="M59" i="68" a="1"/>
  <c r="M59" i="68" s="1"/>
  <c r="N59" i="68" s="1"/>
  <c r="L59" i="68"/>
  <c r="M58" i="68" a="1"/>
  <c r="M58" i="68" s="1"/>
  <c r="L58" i="68"/>
  <c r="AC55" i="68"/>
  <c r="AC54" i="68" s="1"/>
  <c r="AB55" i="68"/>
  <c r="AB54" i="68" s="1"/>
  <c r="AA55" i="68"/>
  <c r="AA54" i="68" s="1"/>
  <c r="Z55" i="68"/>
  <c r="Y55" i="68"/>
  <c r="X55" i="68"/>
  <c r="W55" i="68"/>
  <c r="V55" i="68"/>
  <c r="U55" i="68"/>
  <c r="U54" i="68" s="1"/>
  <c r="T55" i="68"/>
  <c r="T54" i="68" s="1"/>
  <c r="S55" i="68"/>
  <c r="S54" i="68" s="1"/>
  <c r="Z54" i="68"/>
  <c r="Y54" i="68"/>
  <c r="X54" i="68"/>
  <c r="W54" i="68"/>
  <c r="V54" i="68"/>
  <c r="R54" i="68"/>
  <c r="L25" i="68"/>
  <c r="L24" i="68"/>
  <c r="E11" i="68"/>
  <c r="D11" i="68"/>
  <c r="C11" i="68"/>
  <c r="F10" i="68"/>
  <c r="F11" i="68" s="1"/>
  <c r="E10" i="68"/>
  <c r="D10" i="68"/>
  <c r="C10" i="68"/>
  <c r="H63" i="67"/>
  <c r="H64" i="67"/>
  <c r="H65" i="67"/>
  <c r="H62" i="67"/>
  <c r="L56" i="67"/>
  <c r="L55" i="67"/>
  <c r="M55" i="66" a="1"/>
  <c r="M55" i="66" s="1"/>
  <c r="L55" i="66"/>
  <c r="L24" i="66"/>
  <c r="F31" i="66" s="1"/>
  <c r="M48" i="65" a="1"/>
  <c r="M48" i="65" s="1"/>
  <c r="L48" i="65"/>
  <c r="L17" i="65"/>
  <c r="M48" i="64" a="1"/>
  <c r="M48" i="64" s="1"/>
  <c r="L48" i="64"/>
  <c r="L17" i="64"/>
  <c r="L22" i="67"/>
  <c r="L21" i="67"/>
  <c r="K22" i="67"/>
  <c r="N22" i="67" s="1"/>
  <c r="I22" i="67"/>
  <c r="N21" i="67"/>
  <c r="I21" i="67"/>
  <c r="F87" i="67"/>
  <c r="B82" i="67"/>
  <c r="B79" i="67"/>
  <c r="AC55" i="67"/>
  <c r="AC54" i="67" s="1"/>
  <c r="AB55" i="67"/>
  <c r="AB54" i="67" s="1"/>
  <c r="AA55" i="67"/>
  <c r="AA54" i="67" s="1"/>
  <c r="Z55" i="67"/>
  <c r="Z54" i="67" s="1"/>
  <c r="Y55" i="67"/>
  <c r="Y54" i="67" s="1"/>
  <c r="M56" i="67" s="1" a="1"/>
  <c r="M56" i="67" s="1"/>
  <c r="X55" i="67"/>
  <c r="X54" i="67" s="1"/>
  <c r="W55" i="67"/>
  <c r="W54" i="67" s="1"/>
  <c r="V55" i="67"/>
  <c r="V54" i="67" s="1"/>
  <c r="U55" i="67"/>
  <c r="U54" i="67" s="1"/>
  <c r="T55" i="67"/>
  <c r="S55" i="67"/>
  <c r="S54" i="67" s="1"/>
  <c r="T54" i="67"/>
  <c r="R54" i="67"/>
  <c r="F10" i="67"/>
  <c r="F11" i="67" s="1"/>
  <c r="E10" i="67"/>
  <c r="E11" i="67" s="1"/>
  <c r="D10" i="67"/>
  <c r="D11" i="67" s="1"/>
  <c r="C10" i="67"/>
  <c r="C11" i="67" s="1"/>
  <c r="F24" i="65"/>
  <c r="E24" i="65"/>
  <c r="F24" i="64"/>
  <c r="E24" i="64"/>
  <c r="K24" i="66"/>
  <c r="N24" i="66" s="1"/>
  <c r="I24" i="66"/>
  <c r="F84" i="66"/>
  <c r="B79" i="66"/>
  <c r="B76" i="66"/>
  <c r="AC55" i="66"/>
  <c r="AB55" i="66"/>
  <c r="AB54" i="66" s="1"/>
  <c r="AA55" i="66"/>
  <c r="AA54" i="66" s="1"/>
  <c r="Z55" i="66"/>
  <c r="Y55" i="66"/>
  <c r="X55" i="66"/>
  <c r="X54" i="66" s="1"/>
  <c r="W55" i="66"/>
  <c r="W54" i="66" s="1"/>
  <c r="V55" i="66"/>
  <c r="V54" i="66" s="1"/>
  <c r="U55" i="66"/>
  <c r="T55" i="66"/>
  <c r="T54" i="66" s="1"/>
  <c r="S55" i="66"/>
  <c r="H62" i="66"/>
  <c r="AC54" i="66"/>
  <c r="Z54" i="66"/>
  <c r="Y54" i="66"/>
  <c r="U54" i="66"/>
  <c r="S54" i="66"/>
  <c r="R54" i="66"/>
  <c r="F10" i="66"/>
  <c r="F11" i="66" s="1"/>
  <c r="E10" i="66"/>
  <c r="E11" i="66" s="1"/>
  <c r="D10" i="66"/>
  <c r="D11" i="66" s="1"/>
  <c r="C10" i="66"/>
  <c r="C11" i="66" s="1"/>
  <c r="B72" i="65"/>
  <c r="B69" i="65"/>
  <c r="AC55" i="65"/>
  <c r="AC54" i="65" s="1"/>
  <c r="AB55" i="65"/>
  <c r="AB54" i="65" s="1"/>
  <c r="AA55" i="65"/>
  <c r="Z55" i="65"/>
  <c r="Y55" i="65"/>
  <c r="X55" i="65"/>
  <c r="X54" i="65" s="1"/>
  <c r="W55" i="65"/>
  <c r="V55" i="65"/>
  <c r="U55" i="65"/>
  <c r="U54" i="65" s="1"/>
  <c r="T55" i="65"/>
  <c r="T54" i="65" s="1"/>
  <c r="S55" i="65"/>
  <c r="H55" i="65"/>
  <c r="AA54" i="65"/>
  <c r="Z54" i="65"/>
  <c r="Y54" i="65"/>
  <c r="W54" i="65"/>
  <c r="V54" i="65"/>
  <c r="S54" i="65"/>
  <c r="R54" i="65"/>
  <c r="N17" i="65"/>
  <c r="F11" i="65"/>
  <c r="E11" i="65"/>
  <c r="D11" i="65"/>
  <c r="C11" i="65"/>
  <c r="B11" i="65"/>
  <c r="O17" i="65" s="1"/>
  <c r="E30" i="65" s="1"/>
  <c r="F10" i="65"/>
  <c r="E10" i="65"/>
  <c r="D10" i="65"/>
  <c r="C10" i="65"/>
  <c r="B10" i="65"/>
  <c r="B72" i="64"/>
  <c r="F77" i="64"/>
  <c r="B69" i="64"/>
  <c r="H55" i="64"/>
  <c r="AA55" i="64"/>
  <c r="AA54" i="64" s="1"/>
  <c r="R54" i="64"/>
  <c r="AC55" i="64"/>
  <c r="AC54" i="64" s="1"/>
  <c r="AB55" i="64"/>
  <c r="AB54" i="64" s="1"/>
  <c r="Z55" i="64"/>
  <c r="Z54" i="64" s="1"/>
  <c r="Y55" i="64"/>
  <c r="Y54" i="64" s="1"/>
  <c r="X55" i="64"/>
  <c r="X54" i="64" s="1"/>
  <c r="W55" i="64"/>
  <c r="W54" i="64" s="1"/>
  <c r="V55" i="64"/>
  <c r="V54" i="64" s="1"/>
  <c r="U55" i="64"/>
  <c r="U54" i="64" s="1"/>
  <c r="T55" i="64"/>
  <c r="T54" i="64" s="1"/>
  <c r="S55" i="64"/>
  <c r="S54" i="64" s="1"/>
  <c r="B10" i="64"/>
  <c r="B11" i="64" s="1"/>
  <c r="O17" i="64" s="1"/>
  <c r="N17" i="64"/>
  <c r="F10" i="64"/>
  <c r="F11" i="64" s="1"/>
  <c r="E10" i="64"/>
  <c r="E11" i="64" s="1"/>
  <c r="D10" i="64"/>
  <c r="D11" i="64" s="1"/>
  <c r="C10" i="64"/>
  <c r="C11" i="64" s="1"/>
  <c r="E27" i="97" l="1"/>
  <c r="B94" i="78"/>
  <c r="B96" i="78" s="1"/>
  <c r="G106" i="78" s="1"/>
  <c r="J30" i="97"/>
  <c r="K30" i="97" s="1"/>
  <c r="K31" i="97" s="1"/>
  <c r="C40" i="97" s="1"/>
  <c r="D40" i="97" s="1"/>
  <c r="J33" i="97"/>
  <c r="D87" i="97"/>
  <c r="F87" i="97"/>
  <c r="E41" i="97"/>
  <c r="F33" i="97"/>
  <c r="E33" i="97"/>
  <c r="D85" i="97"/>
  <c r="F27" i="97"/>
  <c r="K27" i="97" s="1"/>
  <c r="K28" i="97" s="1"/>
  <c r="C39" i="97" s="1"/>
  <c r="B93" i="97"/>
  <c r="B95" i="97" s="1"/>
  <c r="J25" i="92"/>
  <c r="J38" i="96"/>
  <c r="B87" i="96"/>
  <c r="C87" i="96" s="1"/>
  <c r="B88" i="96" s="1"/>
  <c r="B90" i="96" s="1"/>
  <c r="J39" i="96"/>
  <c r="J40" i="96"/>
  <c r="D80" i="96"/>
  <c r="G98" i="96" s="1"/>
  <c r="F40" i="96"/>
  <c r="F38" i="96"/>
  <c r="E40" i="96"/>
  <c r="K40" i="96" s="1"/>
  <c r="E39" i="96"/>
  <c r="J37" i="96"/>
  <c r="E46" i="96"/>
  <c r="F39" i="96"/>
  <c r="E38" i="96"/>
  <c r="F37" i="96"/>
  <c r="E37" i="96"/>
  <c r="D96" i="96"/>
  <c r="C96" i="96"/>
  <c r="I63" i="95"/>
  <c r="C67" i="95" s="1"/>
  <c r="D67" i="95" s="1"/>
  <c r="G84" i="95" s="1"/>
  <c r="F67" i="95"/>
  <c r="S18" i="95"/>
  <c r="S22" i="95"/>
  <c r="E34" i="95" s="1"/>
  <c r="S19" i="95"/>
  <c r="C79" i="94"/>
  <c r="D79" i="94" s="1"/>
  <c r="B80" i="94" s="1"/>
  <c r="B82" i="94" s="1"/>
  <c r="D72" i="94"/>
  <c r="G93" i="94" s="1"/>
  <c r="F72" i="94"/>
  <c r="J26" i="94"/>
  <c r="F73" i="94"/>
  <c r="S19" i="94"/>
  <c r="E36" i="94" s="1"/>
  <c r="E35" i="94"/>
  <c r="D72" i="93"/>
  <c r="G90" i="93" s="1"/>
  <c r="F72" i="93"/>
  <c r="J36" i="93"/>
  <c r="K36" i="93" s="1"/>
  <c r="K37" i="93" s="1"/>
  <c r="C42" i="93" s="1"/>
  <c r="D61" i="92"/>
  <c r="G79" i="92" s="1"/>
  <c r="K25" i="92"/>
  <c r="K26" i="92" s="1"/>
  <c r="C31" i="92" s="1"/>
  <c r="F31" i="92" s="1"/>
  <c r="D77" i="92"/>
  <c r="C77" i="92"/>
  <c r="B81" i="91"/>
  <c r="B83" i="91" s="1"/>
  <c r="F72" i="91"/>
  <c r="D73" i="91"/>
  <c r="G94" i="91" s="1"/>
  <c r="J25" i="91"/>
  <c r="J28" i="91"/>
  <c r="E35" i="91"/>
  <c r="E28" i="91"/>
  <c r="F28" i="91"/>
  <c r="E34" i="91"/>
  <c r="E25" i="91"/>
  <c r="F25" i="91"/>
  <c r="D92" i="91"/>
  <c r="C92" i="91"/>
  <c r="D90" i="91"/>
  <c r="C91" i="91"/>
  <c r="I76" i="90"/>
  <c r="I77" i="90" s="1"/>
  <c r="G111" i="90" s="1"/>
  <c r="B90" i="90"/>
  <c r="B92" i="90" s="1"/>
  <c r="S17" i="90"/>
  <c r="E38" i="90" s="1"/>
  <c r="E45" i="90" a="1"/>
  <c r="E45" i="90" s="1"/>
  <c r="F47" i="90" a="1"/>
  <c r="F47" i="90" s="1"/>
  <c r="E46" i="90" a="1"/>
  <c r="E46" i="90" s="1"/>
  <c r="F45" i="90" a="1"/>
  <c r="F45" i="90" s="1"/>
  <c r="I26" i="90" a="1"/>
  <c r="I26" i="90" s="1"/>
  <c r="J26" i="90" s="1"/>
  <c r="S19" i="90"/>
  <c r="F32" i="90" s="1"/>
  <c r="I32" i="90" a="1"/>
  <c r="I32" i="90" s="1"/>
  <c r="H32" i="90" a="1"/>
  <c r="H32" i="90" s="1"/>
  <c r="I71" i="90"/>
  <c r="S18" i="90"/>
  <c r="E39" i="90" s="1"/>
  <c r="I29" i="90" a="1"/>
  <c r="I29" i="90" s="1"/>
  <c r="H29" i="90" a="1"/>
  <c r="H29" i="90" s="1"/>
  <c r="E26" i="90"/>
  <c r="F26" i="90"/>
  <c r="F68" i="89"/>
  <c r="D84" i="89" s="1"/>
  <c r="E34" i="89"/>
  <c r="E26" i="89"/>
  <c r="E25" i="89"/>
  <c r="F25" i="89"/>
  <c r="F27" i="89"/>
  <c r="F26" i="89"/>
  <c r="E27" i="89"/>
  <c r="K27" i="89" s="1"/>
  <c r="K28" i="89"/>
  <c r="K47" i="88"/>
  <c r="K48" i="88" s="1"/>
  <c r="C53" i="88" s="1"/>
  <c r="D83" i="88"/>
  <c r="G101" i="88" s="1"/>
  <c r="F83" i="88"/>
  <c r="D53" i="87"/>
  <c r="I61" i="87" s="1"/>
  <c r="C59" i="87"/>
  <c r="D59" i="87"/>
  <c r="D83" i="87"/>
  <c r="G101" i="87" s="1"/>
  <c r="F83" i="87"/>
  <c r="K24" i="86"/>
  <c r="K25" i="86" s="1"/>
  <c r="C30" i="86" s="1"/>
  <c r="D60" i="86"/>
  <c r="G78" i="86" s="1"/>
  <c r="F30" i="86"/>
  <c r="D30" i="86"/>
  <c r="I38" i="86" s="1"/>
  <c r="C76" i="86"/>
  <c r="D76" i="86"/>
  <c r="E30" i="85"/>
  <c r="E24" i="85"/>
  <c r="K24" i="85" s="1"/>
  <c r="K25" i="85" s="1"/>
  <c r="C30" i="85" s="1"/>
  <c r="D30" i="85" s="1"/>
  <c r="I38" i="85" s="1"/>
  <c r="F24" i="85"/>
  <c r="D60" i="85"/>
  <c r="G78" i="85" s="1"/>
  <c r="F60" i="85"/>
  <c r="K38" i="84"/>
  <c r="K39" i="84" s="1"/>
  <c r="C47" i="84" s="1"/>
  <c r="D47" i="84" s="1"/>
  <c r="K42" i="84"/>
  <c r="K43" i="84" s="1"/>
  <c r="C48" i="84" s="1"/>
  <c r="D103" i="84"/>
  <c r="G103" i="84" s="1"/>
  <c r="C104" i="84"/>
  <c r="G104" i="84" s="1"/>
  <c r="D105" i="84"/>
  <c r="C105" i="84"/>
  <c r="K29" i="83"/>
  <c r="K30" i="83" s="1"/>
  <c r="C35" i="83" s="1"/>
  <c r="F35" i="83" s="1"/>
  <c r="G94" i="83"/>
  <c r="C90" i="83"/>
  <c r="D91" i="83"/>
  <c r="D89" i="83"/>
  <c r="C89" i="83"/>
  <c r="D90" i="83"/>
  <c r="C91" i="83"/>
  <c r="C92" i="83"/>
  <c r="D92" i="83"/>
  <c r="K25" i="83"/>
  <c r="K26" i="83" s="1"/>
  <c r="C34" i="83" s="1"/>
  <c r="F63" i="82"/>
  <c r="E27" i="82"/>
  <c r="K27" i="82" s="1"/>
  <c r="K28" i="82" s="1"/>
  <c r="C33" i="82" s="1"/>
  <c r="D33" i="82" s="1"/>
  <c r="I41" i="82" s="1"/>
  <c r="B71" i="82"/>
  <c r="B73" i="82" s="1"/>
  <c r="G81" i="82"/>
  <c r="D73" i="81"/>
  <c r="C72" i="81"/>
  <c r="J29" i="81"/>
  <c r="F29" i="81"/>
  <c r="E29" i="81"/>
  <c r="F25" i="81"/>
  <c r="E25" i="81"/>
  <c r="E24" i="79"/>
  <c r="F72" i="80"/>
  <c r="D42" i="80"/>
  <c r="I50" i="80" s="1"/>
  <c r="D48" i="80"/>
  <c r="C48" i="80"/>
  <c r="D88" i="80"/>
  <c r="C88" i="80"/>
  <c r="G88" i="80" s="1"/>
  <c r="G89" i="80" s="1"/>
  <c r="G91" i="80" s="1"/>
  <c r="J24" i="79"/>
  <c r="E30" i="79"/>
  <c r="E60" i="79"/>
  <c r="R48" i="79"/>
  <c r="B67" i="79" s="1"/>
  <c r="C67" i="79" s="1"/>
  <c r="B66" i="79"/>
  <c r="C66" i="79" s="1"/>
  <c r="J40" i="77"/>
  <c r="K39" i="77"/>
  <c r="E73" i="78"/>
  <c r="I73" i="78" s="1"/>
  <c r="O59" i="78"/>
  <c r="E78" i="78"/>
  <c r="E69" i="78"/>
  <c r="F69" i="78"/>
  <c r="E34" i="78"/>
  <c r="E39" i="78"/>
  <c r="J34" i="78"/>
  <c r="E70" i="78"/>
  <c r="F68" i="78"/>
  <c r="E67" i="78"/>
  <c r="F70" i="78"/>
  <c r="C84" i="78"/>
  <c r="O58" i="78"/>
  <c r="C85" i="78" s="1"/>
  <c r="F34" i="78"/>
  <c r="E68" i="78"/>
  <c r="F67" i="78"/>
  <c r="E30" i="78"/>
  <c r="K30" i="78" s="1"/>
  <c r="F28" i="78"/>
  <c r="F27" i="78"/>
  <c r="F29" i="78"/>
  <c r="J29" i="78"/>
  <c r="J27" i="78"/>
  <c r="J28" i="78"/>
  <c r="I84" i="77"/>
  <c r="O25" i="77"/>
  <c r="H35" i="77" a="1"/>
  <c r="H35" i="77" s="1"/>
  <c r="J35" i="77" s="1"/>
  <c r="E54" i="77" a="1"/>
  <c r="E54" i="77" s="1"/>
  <c r="H36" i="77" a="1"/>
  <c r="H36" i="77" s="1"/>
  <c r="J36" i="77" s="1"/>
  <c r="I37" i="77" a="1"/>
  <c r="I37" i="77" s="1"/>
  <c r="J37" i="77" s="1"/>
  <c r="E38" i="77"/>
  <c r="F38" i="77"/>
  <c r="F35" i="77"/>
  <c r="I82" i="77"/>
  <c r="J34" i="77"/>
  <c r="I76" i="77"/>
  <c r="K42" i="77"/>
  <c r="B96" i="77"/>
  <c r="C96" i="77" s="1"/>
  <c r="B97" i="77" s="1"/>
  <c r="B99" i="77" s="1"/>
  <c r="I83" i="77"/>
  <c r="F41" i="77"/>
  <c r="K41" i="77" s="1"/>
  <c r="E48" i="77"/>
  <c r="F34" i="77"/>
  <c r="E40" i="77"/>
  <c r="F47" i="76" a="1"/>
  <c r="F47" i="76" s="1"/>
  <c r="I71" i="76"/>
  <c r="C76" i="76" s="1"/>
  <c r="I34" i="76" a="1"/>
  <c r="I34" i="76" s="1"/>
  <c r="J34" i="76" s="1"/>
  <c r="H32" i="76" a="1"/>
  <c r="H32" i="76" s="1"/>
  <c r="I32" i="76" a="1"/>
  <c r="I32" i="76" s="1"/>
  <c r="E33" i="76"/>
  <c r="K33" i="76" s="1"/>
  <c r="F32" i="76"/>
  <c r="E32" i="76"/>
  <c r="E41" i="76"/>
  <c r="F34" i="76"/>
  <c r="CDE73" i="74"/>
  <c r="CDE74" i="74" s="1"/>
  <c r="MKG73" i="74"/>
  <c r="MKG74" i="74" s="1"/>
  <c r="NXQ73" i="74"/>
  <c r="NXQ74" i="74" s="1"/>
  <c r="MNI73" i="74"/>
  <c r="MNI74" i="74" s="1"/>
  <c r="MXE73" i="74"/>
  <c r="MXE74" i="74" s="1"/>
  <c r="NQW73" i="74"/>
  <c r="NQW74" i="74" s="1"/>
  <c r="OKO73" i="74"/>
  <c r="OKO74" i="74" s="1"/>
  <c r="PEG73" i="74"/>
  <c r="PEG74" i="74" s="1"/>
  <c r="PXY73" i="74"/>
  <c r="PXY74" i="74" s="1"/>
  <c r="USW73" i="74"/>
  <c r="USW74" i="74" s="1"/>
  <c r="QHE73" i="74"/>
  <c r="QHE74" i="74" s="1"/>
  <c r="QRA73" i="74"/>
  <c r="QRA74" i="74" s="1"/>
  <c r="RAW73" i="74"/>
  <c r="RAW74" i="74" s="1"/>
  <c r="RKS73" i="74"/>
  <c r="RKS74" i="74" s="1"/>
  <c r="RUO73" i="74"/>
  <c r="RUO74" i="74" s="1"/>
  <c r="SEK73" i="74"/>
  <c r="SEK74" i="74" s="1"/>
  <c r="IBQ73" i="74"/>
  <c r="IBQ74" i="74" s="1"/>
  <c r="GOG73" i="74"/>
  <c r="GOG74" i="74" s="1"/>
  <c r="FCS73" i="74"/>
  <c r="FCS74" i="74" s="1"/>
  <c r="EJA73" i="74"/>
  <c r="EJA74" i="74" s="1"/>
  <c r="DPI73" i="74"/>
  <c r="DPI74" i="74" s="1"/>
  <c r="CLU73" i="74"/>
  <c r="CLU74" i="74" s="1"/>
  <c r="BGK73" i="74"/>
  <c r="BGK74" i="74" s="1"/>
  <c r="BYW73" i="74"/>
  <c r="BYW74" i="74" s="1"/>
  <c r="JU73" i="74"/>
  <c r="JU74" i="74" s="1"/>
  <c r="ADM73" i="74"/>
  <c r="ADM74" i="74" s="1"/>
  <c r="AXE73" i="74"/>
  <c r="AXE74" i="74" s="1"/>
  <c r="BQW73" i="74"/>
  <c r="BQW74" i="74" s="1"/>
  <c r="GIC73" i="74"/>
  <c r="GIC74" i="74" s="1"/>
  <c r="JVE73" i="74"/>
  <c r="JVE74" i="74" s="1"/>
  <c r="KOW73" i="74"/>
  <c r="KOW74" i="74" s="1"/>
  <c r="LIO73" i="74"/>
  <c r="LIO74" i="74" s="1"/>
  <c r="SRY73" i="74"/>
  <c r="SRY74" i="74" s="1"/>
  <c r="NMO73" i="74"/>
  <c r="NMO74" i="74" s="1"/>
  <c r="OGG73" i="74"/>
  <c r="OGG74" i="74" s="1"/>
  <c r="OZY73" i="74"/>
  <c r="OZY74" i="74" s="1"/>
  <c r="PTQ73" i="74"/>
  <c r="PTQ74" i="74" s="1"/>
  <c r="VNE73" i="74"/>
  <c r="VNE74" i="74" s="1"/>
  <c r="VXA73" i="74"/>
  <c r="VXA74" i="74" s="1"/>
  <c r="WGW73" i="74"/>
  <c r="WGW74" i="74" s="1"/>
  <c r="WQS73" i="74"/>
  <c r="WQS74" i="74" s="1"/>
  <c r="XAO73" i="74"/>
  <c r="XAO74" i="74" s="1"/>
  <c r="CTE73" i="74"/>
  <c r="CTE74" i="74" s="1"/>
  <c r="WC73" i="74"/>
  <c r="WC74" i="74" s="1"/>
  <c r="KYS73" i="74"/>
  <c r="KYS74" i="74" s="1"/>
  <c r="KDU73" i="74"/>
  <c r="KDU74" i="74" s="1"/>
  <c r="MMS73" i="74"/>
  <c r="MMS74" i="74" s="1"/>
  <c r="PHY73" i="74"/>
  <c r="PHY74" i="74" s="1"/>
  <c r="UPU73" i="74"/>
  <c r="UPU74" i="74" s="1"/>
  <c r="TCK73" i="74"/>
  <c r="TCK74" i="74" s="1"/>
  <c r="WDU73" i="74"/>
  <c r="WDU74" i="74" s="1"/>
  <c r="WXM73" i="74"/>
  <c r="WXM74" i="74" s="1"/>
  <c r="HTQ73" i="74"/>
  <c r="HTQ74" i="74" s="1"/>
  <c r="GZY73" i="74"/>
  <c r="GZY74" i="74" s="1"/>
  <c r="GGG73" i="74"/>
  <c r="GGG74" i="74" s="1"/>
  <c r="EFI73" i="74"/>
  <c r="EFI74" i="74" s="1"/>
  <c r="JE73" i="74"/>
  <c r="JE74" i="74" s="1"/>
  <c r="DQ73" i="74"/>
  <c r="DQ74" i="74" s="1"/>
  <c r="LQ73" i="74"/>
  <c r="LQ74" i="74" s="1"/>
  <c r="ASG73" i="74"/>
  <c r="ASG74" i="74" s="1"/>
  <c r="IUC73" i="74"/>
  <c r="IUC74" i="74" s="1"/>
  <c r="KRI73" i="74"/>
  <c r="KRI74" i="74" s="1"/>
  <c r="LLA73" i="74"/>
  <c r="LLA74" i="74" s="1"/>
  <c r="PLA73" i="74"/>
  <c r="PLA74" i="74" s="1"/>
  <c r="NKC73" i="74"/>
  <c r="NKC74" i="74" s="1"/>
  <c r="SUK73" i="74"/>
  <c r="SUK74" i="74" s="1"/>
  <c r="TOC73" i="74"/>
  <c r="TOC74" i="74" s="1"/>
  <c r="UHU73" i="74"/>
  <c r="UHU74" i="74" s="1"/>
  <c r="VBM73" i="74"/>
  <c r="VBM74" i="74" s="1"/>
  <c r="FJM73" i="74"/>
  <c r="FJM74" i="74" s="1"/>
  <c r="EXU73" i="74"/>
  <c r="EXU74" i="74" s="1"/>
  <c r="ENY73" i="74"/>
  <c r="ENY74" i="74" s="1"/>
  <c r="AAK73" i="74"/>
  <c r="AAK74" i="74" s="1"/>
  <c r="QES73" i="74"/>
  <c r="QES74" i="74" s="1"/>
  <c r="FSS73" i="74"/>
  <c r="FSS74" i="74" s="1"/>
  <c r="MDM73" i="74"/>
  <c r="MDM74" i="74" s="1"/>
  <c r="IUS73" i="74"/>
  <c r="IUS74" i="74" s="1"/>
  <c r="JEO73" i="74"/>
  <c r="JEO74" i="74" s="1"/>
  <c r="JOK73" i="74"/>
  <c r="JOK74" i="74" s="1"/>
  <c r="JYG73" i="74"/>
  <c r="JYG74" i="74" s="1"/>
  <c r="KIC73" i="74"/>
  <c r="KIC74" i="74" s="1"/>
  <c r="KRY73" i="74"/>
  <c r="KRY74" i="74" s="1"/>
  <c r="LBU73" i="74"/>
  <c r="LBU74" i="74" s="1"/>
  <c r="LLQ73" i="74"/>
  <c r="LLQ74" i="74" s="1"/>
  <c r="LVM73" i="74"/>
  <c r="LVM74" i="74" s="1"/>
  <c r="GVA73" i="74"/>
  <c r="GVA74" i="74" s="1"/>
  <c r="IKW73" i="74"/>
  <c r="IKW74" i="74" s="1"/>
  <c r="HUW73" i="74"/>
  <c r="HUW74" i="74" s="1"/>
  <c r="JSS73" i="74"/>
  <c r="JSS74" i="74" s="1"/>
  <c r="TLQ73" i="74"/>
  <c r="TLQ74" i="74" s="1"/>
  <c r="GTE73" i="74"/>
  <c r="GTE74" i="74" s="1"/>
  <c r="EBQ73" i="74"/>
  <c r="EBQ74" i="74" s="1"/>
  <c r="DRU73" i="74"/>
  <c r="DRU74" i="74" s="1"/>
  <c r="MG73" i="74"/>
  <c r="MG74" i="74" s="1"/>
  <c r="HTA73" i="74"/>
  <c r="HTA74" i="74" s="1"/>
  <c r="FAW73" i="74"/>
  <c r="FAW74" i="74" s="1"/>
  <c r="ERA73" i="74"/>
  <c r="ERA74" i="74" s="1"/>
  <c r="EHE73" i="74"/>
  <c r="EHE74" i="74" s="1"/>
  <c r="DXI73" i="74"/>
  <c r="DXI74" i="74" s="1"/>
  <c r="DNM73" i="74"/>
  <c r="DNM74" i="74" s="1"/>
  <c r="DDQ73" i="74"/>
  <c r="DDQ74" i="74" s="1"/>
  <c r="CTU73" i="74"/>
  <c r="CTU74" i="74" s="1"/>
  <c r="MRA73" i="74"/>
  <c r="MRA74" i="74" s="1"/>
  <c r="QKW73" i="74"/>
  <c r="QKW74" i="74" s="1"/>
  <c r="QUS73" i="74"/>
  <c r="QUS74" i="74" s="1"/>
  <c r="REO73" i="74"/>
  <c r="REO74" i="74" s="1"/>
  <c r="ROK73" i="74"/>
  <c r="ROK74" i="74" s="1"/>
  <c r="RYG73" i="74"/>
  <c r="RYG74" i="74" s="1"/>
  <c r="CKO73" i="74"/>
  <c r="CKO74" i="74" s="1"/>
  <c r="JDY73" i="74"/>
  <c r="JDY74" i="74" s="1"/>
  <c r="PI73" i="74"/>
  <c r="PI74" i="74" s="1"/>
  <c r="NKS73" i="74"/>
  <c r="NKS74" i="74" s="1"/>
  <c r="NHQ73" i="74"/>
  <c r="NHQ74" i="74" s="1"/>
  <c r="OBI73" i="74"/>
  <c r="OBI74" i="74" s="1"/>
  <c r="OVA73" i="74"/>
  <c r="OVA74" i="74" s="1"/>
  <c r="POS73" i="74"/>
  <c r="POS74" i="74" s="1"/>
  <c r="SMK73" i="74"/>
  <c r="SMK74" i="74" s="1"/>
  <c r="TGC73" i="74"/>
  <c r="TGC74" i="74" s="1"/>
  <c r="TZU73" i="74"/>
  <c r="TZU74" i="74" s="1"/>
  <c r="UTM73" i="74"/>
  <c r="UTM74" i="74" s="1"/>
  <c r="FAG73" i="74"/>
  <c r="FAG74" i="74" s="1"/>
  <c r="FM73" i="74"/>
  <c r="FM74" i="74" s="1"/>
  <c r="HOC73" i="74"/>
  <c r="HOC74" i="74" s="1"/>
  <c r="GAS73" i="74"/>
  <c r="GAS74" i="74" s="1"/>
  <c r="CRI73" i="74"/>
  <c r="CRI74" i="74" s="1"/>
  <c r="IGO73" i="74"/>
  <c r="IGO74" i="74" s="1"/>
  <c r="OSO73" i="74"/>
  <c r="OSO74" i="74" s="1"/>
  <c r="MHE73" i="74"/>
  <c r="MHE74" i="74" s="1"/>
  <c r="OEK73" i="74"/>
  <c r="OEK74" i="74" s="1"/>
  <c r="VQW73" i="74"/>
  <c r="VQW74" i="74" s="1"/>
  <c r="WAS73" i="74"/>
  <c r="WAS74" i="74" s="1"/>
  <c r="WKO73" i="74"/>
  <c r="WKO74" i="74" s="1"/>
  <c r="WUK73" i="74"/>
  <c r="WUK74" i="74" s="1"/>
  <c r="XEG73" i="74"/>
  <c r="XEG74" i="74" s="1"/>
  <c r="FMO73" i="74"/>
  <c r="FMO74" i="74" s="1"/>
  <c r="IKG73" i="74"/>
  <c r="IKG74" i="74" s="1"/>
  <c r="IHU73" i="74"/>
  <c r="IHU74" i="74" s="1"/>
  <c r="GUK73" i="74"/>
  <c r="GUK74" i="74" s="1"/>
  <c r="FHQ73" i="74"/>
  <c r="FHQ74" i="74" s="1"/>
  <c r="IZA73" i="74"/>
  <c r="IZA74" i="74" s="1"/>
  <c r="IMC73" i="74"/>
  <c r="IMC74" i="74" s="1"/>
  <c r="IVY73" i="74"/>
  <c r="IVY74" i="74" s="1"/>
  <c r="JFU73" i="74"/>
  <c r="JFU74" i="74" s="1"/>
  <c r="JPQ73" i="74"/>
  <c r="JPQ74" i="74" s="1"/>
  <c r="JZM73" i="74"/>
  <c r="JZM74" i="74" s="1"/>
  <c r="KJI73" i="74"/>
  <c r="KJI74" i="74" s="1"/>
  <c r="KTE73" i="74"/>
  <c r="KTE74" i="74" s="1"/>
  <c r="LDA73" i="74"/>
  <c r="LDA74" i="74" s="1"/>
  <c r="LMW73" i="74"/>
  <c r="LMW74" i="74" s="1"/>
  <c r="LWS73" i="74"/>
  <c r="LWS74" i="74" s="1"/>
  <c r="NNE73" i="74"/>
  <c r="NNE74" i="74" s="1"/>
  <c r="OGW73" i="74"/>
  <c r="OGW74" i="74" s="1"/>
  <c r="PAO73" i="74"/>
  <c r="PAO74" i="74" s="1"/>
  <c r="PUG73" i="74"/>
  <c r="PUG74" i="74" s="1"/>
  <c r="UJA73" i="74"/>
  <c r="UJA74" i="74" s="1"/>
  <c r="UFI73" i="74"/>
  <c r="UFI74" i="74" s="1"/>
  <c r="UZA73" i="74"/>
  <c r="UZA74" i="74" s="1"/>
  <c r="VRM73" i="74"/>
  <c r="VRM74" i="74" s="1"/>
  <c r="WLE73" i="74"/>
  <c r="WLE74" i="74" s="1"/>
  <c r="XEW73" i="74"/>
  <c r="XEW74" i="74" s="1"/>
  <c r="HRU73" i="74"/>
  <c r="HRU74" i="74" s="1"/>
  <c r="DUG73" i="74"/>
  <c r="DUG74" i="74" s="1"/>
  <c r="BXA73" i="74"/>
  <c r="BXA74" i="74" s="1"/>
  <c r="AMS73" i="74"/>
  <c r="AMS74" i="74" s="1"/>
  <c r="HMW73" i="74"/>
  <c r="HMW74" i="74" s="1"/>
  <c r="AJQ73" i="74"/>
  <c r="AJQ74" i="74" s="1"/>
  <c r="ASW73" i="74"/>
  <c r="ASW74" i="74" s="1"/>
  <c r="BMO73" i="74"/>
  <c r="BMO74" i="74" s="1"/>
  <c r="HBE73" i="74"/>
  <c r="HBE74" i="74" s="1"/>
  <c r="SYC73" i="74"/>
  <c r="SYC74" i="74" s="1"/>
  <c r="TRU73" i="74"/>
  <c r="TRU74" i="74" s="1"/>
  <c r="ULM73" i="74"/>
  <c r="ULM74" i="74" s="1"/>
  <c r="VFE73" i="74"/>
  <c r="VFE74" i="74" s="1"/>
  <c r="EWO73" i="74"/>
  <c r="EWO74" i="74" s="1"/>
  <c r="CPM73" i="74"/>
  <c r="CPM74" i="74" s="1"/>
  <c r="NM73" i="74"/>
  <c r="NM74" i="74" s="1"/>
  <c r="AHE73" i="74"/>
  <c r="AHE74" i="74" s="1"/>
  <c r="IES73" i="74"/>
  <c r="IES74" i="74" s="1"/>
  <c r="IOO73" i="74"/>
  <c r="IOO74" i="74" s="1"/>
  <c r="IYK73" i="74"/>
  <c r="IYK74" i="74" s="1"/>
  <c r="JIG73" i="74"/>
  <c r="JIG74" i="74" s="1"/>
  <c r="JSC73" i="74"/>
  <c r="JSC74" i="74" s="1"/>
  <c r="KBY73" i="74"/>
  <c r="KBY74" i="74" s="1"/>
  <c r="KLU73" i="74"/>
  <c r="KLU74" i="74" s="1"/>
  <c r="KVQ73" i="74"/>
  <c r="KVQ74" i="74" s="1"/>
  <c r="LFM73" i="74"/>
  <c r="LFM74" i="74" s="1"/>
  <c r="LPI73" i="74"/>
  <c r="LPI74" i="74" s="1"/>
  <c r="LZE73" i="74"/>
  <c r="LZE74" i="74" s="1"/>
  <c r="CYC73" i="74"/>
  <c r="CYC74" i="74" s="1"/>
  <c r="BAW73" i="74"/>
  <c r="BAW74" i="74" s="1"/>
  <c r="ZE73" i="74"/>
  <c r="ZE74" i="74" s="1"/>
  <c r="GCO73" i="74"/>
  <c r="GCO74" i="74" s="1"/>
  <c r="MHU73" i="74"/>
  <c r="MHU74" i="74" s="1"/>
  <c r="GQC73" i="74"/>
  <c r="GQC74" i="74" s="1"/>
  <c r="EKG73" i="74"/>
  <c r="EKG74" i="74" s="1"/>
  <c r="XI73" i="74"/>
  <c r="XI74" i="74" s="1"/>
  <c r="RU73" i="74"/>
  <c r="RU74" i="74" s="1"/>
  <c r="UG73" i="74"/>
  <c r="UG74" i="74" s="1"/>
  <c r="AFY73" i="74"/>
  <c r="AFY74" i="74" s="1"/>
  <c r="GZI73" i="74"/>
  <c r="GZI74" i="74" s="1"/>
  <c r="GFQ73" i="74"/>
  <c r="GFQ74" i="74" s="1"/>
  <c r="FLY73" i="74"/>
  <c r="FLY74" i="74" s="1"/>
  <c r="CJY73" i="74"/>
  <c r="CJY74" i="74" s="1"/>
  <c r="KIS73" i="74"/>
  <c r="KIS74" i="74" s="1"/>
  <c r="FYG73" i="74"/>
  <c r="FYG74" i="74" s="1"/>
  <c r="NTI73" i="74"/>
  <c r="NTI74" i="74" s="1"/>
  <c r="PCK73" i="74"/>
  <c r="PCK74" i="74" s="1"/>
  <c r="MKW73" i="74"/>
  <c r="MKW74" i="74" s="1"/>
  <c r="MUS73" i="74"/>
  <c r="MUS74" i="74" s="1"/>
  <c r="NLI73" i="74"/>
  <c r="NLI74" i="74" s="1"/>
  <c r="OFA73" i="74"/>
  <c r="OFA74" i="74" s="1"/>
  <c r="OYS73" i="74"/>
  <c r="OYS74" i="74" s="1"/>
  <c r="PSK73" i="74"/>
  <c r="PSK74" i="74" s="1"/>
  <c r="QOO73" i="74"/>
  <c r="QOO74" i="74" s="1"/>
  <c r="QYK73" i="74"/>
  <c r="QYK74" i="74" s="1"/>
  <c r="RIG73" i="74"/>
  <c r="RIG74" i="74" s="1"/>
  <c r="RSC73" i="74"/>
  <c r="RSC74" i="74" s="1"/>
  <c r="SBY73" i="74"/>
  <c r="SBY74" i="74" s="1"/>
  <c r="EUC73" i="74"/>
  <c r="EUC74" i="74" s="1"/>
  <c r="BPA73" i="74"/>
  <c r="BPA74" i="74" s="1"/>
  <c r="HI73" i="74"/>
  <c r="HI74" i="74" s="1"/>
  <c r="BOK73" i="74"/>
  <c r="BOK74" i="74" s="1"/>
  <c r="BWK73" i="74"/>
  <c r="BWK74" i="74" s="1"/>
  <c r="AIK73" i="74"/>
  <c r="AIK74" i="74" s="1"/>
  <c r="F29" i="74"/>
  <c r="HWC73" i="74"/>
  <c r="HWC74" i="74" s="1"/>
  <c r="HCK73" i="74"/>
  <c r="HCK74" i="74" s="1"/>
  <c r="GIS73" i="74"/>
  <c r="GIS74" i="74" s="1"/>
  <c r="FPA73" i="74"/>
  <c r="FPA74" i="74" s="1"/>
  <c r="EZQ73" i="74"/>
  <c r="EZQ74" i="74" s="1"/>
  <c r="EPU73" i="74"/>
  <c r="EPU74" i="74" s="1"/>
  <c r="EFY73" i="74"/>
  <c r="EFY74" i="74" s="1"/>
  <c r="DWC73" i="74"/>
  <c r="DWC74" i="74" s="1"/>
  <c r="DMG73" i="74"/>
  <c r="DMG74" i="74" s="1"/>
  <c r="DCK73" i="74"/>
  <c r="DCK74" i="74" s="1"/>
  <c r="KCO73" i="74"/>
  <c r="KCO74" i="74" s="1"/>
  <c r="VEO73" i="74"/>
  <c r="VEO74" i="74" s="1"/>
  <c r="ZU73" i="74"/>
  <c r="ZU74" i="74" s="1"/>
  <c r="OS73" i="74"/>
  <c r="OS74" i="74" s="1"/>
  <c r="CAC73" i="74"/>
  <c r="CAC74" i="74" s="1"/>
  <c r="BQG73" i="74"/>
  <c r="BQG74" i="74" s="1"/>
  <c r="YO73" i="74"/>
  <c r="YO74" i="74" s="1"/>
  <c r="EYK73" i="74"/>
  <c r="EYK74" i="74" s="1"/>
  <c r="EOO73" i="74"/>
  <c r="EOO74" i="74" s="1"/>
  <c r="EES73" i="74"/>
  <c r="EES74" i="74" s="1"/>
  <c r="DUW73" i="74"/>
  <c r="DUW74" i="74" s="1"/>
  <c r="DLA73" i="74"/>
  <c r="DLA74" i="74" s="1"/>
  <c r="DBE73" i="74"/>
  <c r="DBE74" i="74" s="1"/>
  <c r="CHM73" i="74"/>
  <c r="CHM74" i="74" s="1"/>
  <c r="JPA73" i="74"/>
  <c r="JPA74" i="74" s="1"/>
  <c r="TRE73" i="74"/>
  <c r="TRE74" i="74" s="1"/>
  <c r="NIG73" i="74"/>
  <c r="NIG74" i="74" s="1"/>
  <c r="OBY73" i="74"/>
  <c r="OBY74" i="74" s="1"/>
  <c r="OVQ73" i="74"/>
  <c r="OVQ74" i="74" s="1"/>
  <c r="PPI73" i="74"/>
  <c r="PPI74" i="74" s="1"/>
  <c r="HYO73" i="74"/>
  <c r="HYO74" i="74" s="1"/>
  <c r="GLE73" i="74"/>
  <c r="GLE74" i="74" s="1"/>
  <c r="CUK73" i="74"/>
  <c r="CUK74" i="74" s="1"/>
  <c r="BRM73" i="74"/>
  <c r="BRM74" i="74" s="1"/>
  <c r="BDI73" i="74"/>
  <c r="BDI74" i="74" s="1"/>
  <c r="F74" i="74"/>
  <c r="I74" i="74" s="1"/>
  <c r="I75" i="74" s="1"/>
  <c r="AFI73" i="74"/>
  <c r="AFI74" i="74" s="1"/>
  <c r="AZA73" i="74"/>
  <c r="AZA74" i="74" s="1"/>
  <c r="BNE73" i="74"/>
  <c r="BNE74" i="74" s="1"/>
  <c r="JFE73" i="74"/>
  <c r="JFE74" i="74" s="1"/>
  <c r="MZQ73" i="74"/>
  <c r="MZQ74" i="74" s="1"/>
  <c r="QAK73" i="74"/>
  <c r="QAK74" i="74" s="1"/>
  <c r="MRQ73" i="74"/>
  <c r="MRQ74" i="74" s="1"/>
  <c r="NGK73" i="74"/>
  <c r="NGK74" i="74" s="1"/>
  <c r="OAC73" i="74"/>
  <c r="OAC74" i="74" s="1"/>
  <c r="OTU73" i="74"/>
  <c r="OTU74" i="74" s="1"/>
  <c r="PNM73" i="74"/>
  <c r="PNM74" i="74" s="1"/>
  <c r="SGW73" i="74"/>
  <c r="SGW74" i="74" s="1"/>
  <c r="TUG73" i="74"/>
  <c r="TUG74" i="74" s="1"/>
  <c r="VHQ73" i="74"/>
  <c r="VHQ74" i="74" s="1"/>
  <c r="QQK73" i="74"/>
  <c r="QQK74" i="74" s="1"/>
  <c r="RAG73" i="74"/>
  <c r="RAG74" i="74" s="1"/>
  <c r="RKC73" i="74"/>
  <c r="RKC74" i="74" s="1"/>
  <c r="RTY73" i="74"/>
  <c r="RTY74" i="74" s="1"/>
  <c r="SDU73" i="74"/>
  <c r="SDU74" i="74" s="1"/>
  <c r="WAC73" i="74"/>
  <c r="WAC74" i="74" s="1"/>
  <c r="WTU73" i="74"/>
  <c r="WTU74" i="74" s="1"/>
  <c r="VYW73" i="74"/>
  <c r="VYW74" i="74" s="1"/>
  <c r="WSO73" i="74"/>
  <c r="WSO74" i="74" s="1"/>
  <c r="SVA73" i="74"/>
  <c r="SVA74" i="74" s="1"/>
  <c r="TOS73" i="74"/>
  <c r="TOS74" i="74" s="1"/>
  <c r="UIK73" i="74"/>
  <c r="UIK74" i="74" s="1"/>
  <c r="VCC73" i="74"/>
  <c r="VCC74" i="74" s="1"/>
  <c r="VLY73" i="74"/>
  <c r="VLY74" i="74" s="1"/>
  <c r="VVU73" i="74"/>
  <c r="VVU74" i="74" s="1"/>
  <c r="WFQ73" i="74"/>
  <c r="WFQ74" i="74" s="1"/>
  <c r="WPM73" i="74"/>
  <c r="WPM74" i="74" s="1"/>
  <c r="WZI73" i="74"/>
  <c r="WZI74" i="74" s="1"/>
  <c r="CJI73" i="74"/>
  <c r="CJI74" i="74" s="1"/>
  <c r="BZM73" i="74"/>
  <c r="BZM74" i="74" s="1"/>
  <c r="KK73" i="74"/>
  <c r="KK74" i="74" s="1"/>
  <c r="BKS73" i="74"/>
  <c r="BKS74" i="74" s="1"/>
  <c r="LWC73" i="74"/>
  <c r="LWC74" i="74" s="1"/>
  <c r="IVI73" i="74"/>
  <c r="IVI74" i="74" s="1"/>
  <c r="PGS73" i="74"/>
  <c r="PGS74" i="74" s="1"/>
  <c r="SNA73" i="74"/>
  <c r="SNA74" i="74" s="1"/>
  <c r="NFU73" i="74"/>
  <c r="NFU74" i="74" s="1"/>
  <c r="NZM73" i="74"/>
  <c r="NZM74" i="74" s="1"/>
  <c r="OTE73" i="74"/>
  <c r="OTE74" i="74" s="1"/>
  <c r="PMW73" i="74"/>
  <c r="PMW74" i="74" s="1"/>
  <c r="QGO73" i="74"/>
  <c r="QGO74" i="74" s="1"/>
  <c r="SPM73" i="74"/>
  <c r="SPM74" i="74" s="1"/>
  <c r="TJE73" i="74"/>
  <c r="TJE74" i="74" s="1"/>
  <c r="UCW73" i="74"/>
  <c r="UCW74" i="74" s="1"/>
  <c r="UWO73" i="74"/>
  <c r="UWO74" i="74" s="1"/>
  <c r="KBI73" i="74"/>
  <c r="KBI74" i="74" s="1"/>
  <c r="EPE73" i="74"/>
  <c r="EPE74" i="74" s="1"/>
  <c r="DBU73" i="74"/>
  <c r="DBU74" i="74" s="1"/>
  <c r="CRY73" i="74"/>
  <c r="CRY74" i="74" s="1"/>
  <c r="BLY73" i="74"/>
  <c r="BLY74" i="74" s="1"/>
  <c r="AYK73" i="74"/>
  <c r="AYK74" i="74" s="1"/>
  <c r="RE73" i="74"/>
  <c r="RE74" i="74" s="1"/>
  <c r="AKW73" i="74"/>
  <c r="AKW74" i="74" s="1"/>
  <c r="BEO73" i="74"/>
  <c r="BEO74" i="74" s="1"/>
  <c r="LPY73" i="74"/>
  <c r="LPY74" i="74" s="1"/>
  <c r="IPE73" i="74"/>
  <c r="IPE74" i="74" s="1"/>
  <c r="HKK73" i="74"/>
  <c r="HKK74" i="74" s="1"/>
  <c r="GQS73" i="74"/>
  <c r="GQS74" i="74" s="1"/>
  <c r="FXA73" i="74"/>
  <c r="FXA74" i="74" s="1"/>
  <c r="LMG73" i="74"/>
  <c r="LMG74" i="74" s="1"/>
  <c r="PWC73" i="74"/>
  <c r="PWC74" i="74" s="1"/>
  <c r="TGS73" i="74"/>
  <c r="TGS74" i="74" s="1"/>
  <c r="IIK73" i="74"/>
  <c r="IIK74" i="74" s="1"/>
  <c r="ISG73" i="74"/>
  <c r="ISG74" i="74" s="1"/>
  <c r="JCC73" i="74"/>
  <c r="JCC74" i="74" s="1"/>
  <c r="JLY73" i="74"/>
  <c r="JLY74" i="74" s="1"/>
  <c r="JVU73" i="74"/>
  <c r="JVU74" i="74" s="1"/>
  <c r="KFQ73" i="74"/>
  <c r="KFQ74" i="74" s="1"/>
  <c r="KPM73" i="74"/>
  <c r="KPM74" i="74" s="1"/>
  <c r="KZI73" i="74"/>
  <c r="KZI74" i="74" s="1"/>
  <c r="LJE73" i="74"/>
  <c r="LJE74" i="74" s="1"/>
  <c r="LTA73" i="74"/>
  <c r="LTA74" i="74" s="1"/>
  <c r="SVQ73" i="74"/>
  <c r="SVQ74" i="74" s="1"/>
  <c r="OFQ73" i="74"/>
  <c r="OFQ74" i="74" s="1"/>
  <c r="OZI73" i="74"/>
  <c r="OZI74" i="74" s="1"/>
  <c r="PTA73" i="74"/>
  <c r="PTA74" i="74" s="1"/>
  <c r="UEC73" i="74"/>
  <c r="UEC74" i="74" s="1"/>
  <c r="NNU73" i="74"/>
  <c r="NNU74" i="74" s="1"/>
  <c r="TKK73" i="74"/>
  <c r="TKK74" i="74" s="1"/>
  <c r="QJA73" i="74"/>
  <c r="QJA74" i="74" s="1"/>
  <c r="QSW73" i="74"/>
  <c r="QSW74" i="74" s="1"/>
  <c r="RCS73" i="74"/>
  <c r="RCS74" i="74" s="1"/>
  <c r="RMO73" i="74"/>
  <c r="RMO74" i="74" s="1"/>
  <c r="RWK73" i="74"/>
  <c r="RWK74" i="74" s="1"/>
  <c r="VLI73" i="74"/>
  <c r="VLI74" i="74" s="1"/>
  <c r="WFA73" i="74"/>
  <c r="WFA74" i="74" s="1"/>
  <c r="SOG73" i="74"/>
  <c r="SOG74" i="74" s="1"/>
  <c r="THY73" i="74"/>
  <c r="THY74" i="74" s="1"/>
  <c r="UBQ73" i="74"/>
  <c r="UBQ74" i="74" s="1"/>
  <c r="UVI73" i="74"/>
  <c r="UVI74" i="74" s="1"/>
  <c r="SGG73" i="74"/>
  <c r="SGG74" i="74" s="1"/>
  <c r="SZY73" i="74"/>
  <c r="SZY74" i="74" s="1"/>
  <c r="TTQ73" i="74"/>
  <c r="TTQ74" i="74" s="1"/>
  <c r="VOK73" i="74"/>
  <c r="VOK74" i="74" s="1"/>
  <c r="VYG73" i="74"/>
  <c r="VYG74" i="74" s="1"/>
  <c r="WIC73" i="74"/>
  <c r="WIC74" i="74" s="1"/>
  <c r="WRY73" i="74"/>
  <c r="WRY74" i="74" s="1"/>
  <c r="XBU73" i="74"/>
  <c r="XBU74" i="74" s="1"/>
  <c r="EEC73" i="74"/>
  <c r="EEC74" i="74" s="1"/>
  <c r="AO73" i="74"/>
  <c r="AO74" i="74" s="1"/>
  <c r="BFE73" i="74"/>
  <c r="BFE74" i="74" s="1"/>
  <c r="AWO73" i="74"/>
  <c r="AWO74" i="74" s="1"/>
  <c r="ALM73" i="74"/>
  <c r="ALM74" i="74" s="1"/>
  <c r="AES73" i="74"/>
  <c r="AES74" i="74" s="1"/>
  <c r="BTY73" i="74"/>
  <c r="BTY74" i="74" s="1"/>
  <c r="EG73" i="74"/>
  <c r="EG74" i="74" s="1"/>
  <c r="XY73" i="74"/>
  <c r="XY74" i="74" s="1"/>
  <c r="ARQ73" i="74"/>
  <c r="ARQ74" i="74" s="1"/>
  <c r="BLI73" i="74"/>
  <c r="BLI74" i="74" s="1"/>
  <c r="AVI73" i="74"/>
  <c r="AVI74" i="74" s="1"/>
  <c r="E71" i="74"/>
  <c r="B93" i="74"/>
  <c r="C93" i="74" s="1"/>
  <c r="LCK73" i="74"/>
  <c r="LCK74" i="74" s="1"/>
  <c r="HQO73" i="74"/>
  <c r="HQO74" i="74" s="1"/>
  <c r="JXQ73" i="74"/>
  <c r="JXQ74" i="74" s="1"/>
  <c r="UKW73" i="74"/>
  <c r="UKW74" i="74" s="1"/>
  <c r="SXM73" i="74"/>
  <c r="SXM74" i="74" s="1"/>
  <c r="ODU73" i="74"/>
  <c r="ODU74" i="74" s="1"/>
  <c r="OXM73" i="74"/>
  <c r="OXM74" i="74" s="1"/>
  <c r="PRE73" i="74"/>
  <c r="PRE74" i="74" s="1"/>
  <c r="UAK73" i="74"/>
  <c r="UAK74" i="74" s="1"/>
  <c r="UUC73" i="74"/>
  <c r="UUC74" i="74" s="1"/>
  <c r="MBQ73" i="74"/>
  <c r="MBQ74" i="74" s="1"/>
  <c r="JHQ73" i="74"/>
  <c r="JHQ74" i="74" s="1"/>
  <c r="ECW73" i="74"/>
  <c r="ECW74" i="74" s="1"/>
  <c r="AEC73" i="74"/>
  <c r="AEC74" i="74" s="1"/>
  <c r="LA73" i="74"/>
  <c r="LA74" i="74" s="1"/>
  <c r="DA73" i="74"/>
  <c r="DA74" i="74" s="1"/>
  <c r="WS73" i="74"/>
  <c r="WS74" i="74" s="1"/>
  <c r="AQK73" i="74"/>
  <c r="AQK74" i="74" s="1"/>
  <c r="BKC73" i="74"/>
  <c r="BKC74" i="74" s="1"/>
  <c r="APE73" i="74"/>
  <c r="APE74" i="74" s="1"/>
  <c r="BIW73" i="74"/>
  <c r="BIW74" i="74" s="1"/>
  <c r="ANY73" i="74"/>
  <c r="ANY74" i="74" s="1"/>
  <c r="E35" i="76"/>
  <c r="D76" i="76"/>
  <c r="G102" i="76" s="1"/>
  <c r="F76" i="76"/>
  <c r="F35" i="76"/>
  <c r="B84" i="76"/>
  <c r="B86" i="76" s="1"/>
  <c r="I57" i="75"/>
  <c r="I58" i="75" s="1"/>
  <c r="C62" i="75" s="1"/>
  <c r="F62" i="75" s="1"/>
  <c r="H37" i="75"/>
  <c r="E25" i="75"/>
  <c r="F25" i="75"/>
  <c r="B70" i="75"/>
  <c r="B72" i="75" s="1"/>
  <c r="HDQ73" i="74"/>
  <c r="HDQ74" i="74" s="1"/>
  <c r="JTY73" i="74"/>
  <c r="JTY74" i="74" s="1"/>
  <c r="SSO73" i="74"/>
  <c r="SSO74" i="74" s="1"/>
  <c r="KQC73" i="74"/>
  <c r="KQC74" i="74" s="1"/>
  <c r="CIS73" i="74"/>
  <c r="CIS74" i="74" s="1"/>
  <c r="HUG73" i="74"/>
  <c r="HUG74" i="74" s="1"/>
  <c r="HAO73" i="74"/>
  <c r="HAO74" i="74" s="1"/>
  <c r="GGW73" i="74"/>
  <c r="GGW74" i="74" s="1"/>
  <c r="FNE73" i="74"/>
  <c r="FNE74" i="74" s="1"/>
  <c r="PUW73" i="74"/>
  <c r="PUW74" i="74" s="1"/>
  <c r="MLM73" i="74"/>
  <c r="MLM74" i="74" s="1"/>
  <c r="MSW73" i="74"/>
  <c r="MSW74" i="74" s="1"/>
  <c r="MPU73" i="74"/>
  <c r="MPU74" i="74" s="1"/>
  <c r="NBM73" i="74"/>
  <c r="NBM74" i="74" s="1"/>
  <c r="NVE73" i="74"/>
  <c r="NVE74" i="74" s="1"/>
  <c r="OOW73" i="74"/>
  <c r="OOW74" i="74" s="1"/>
  <c r="PIO73" i="74"/>
  <c r="PIO74" i="74" s="1"/>
  <c r="QCG73" i="74"/>
  <c r="QCG74" i="74" s="1"/>
  <c r="THI73" i="74"/>
  <c r="THI74" i="74" s="1"/>
  <c r="MZA73" i="74"/>
  <c r="MZA74" i="74" s="1"/>
  <c r="NSS73" i="74"/>
  <c r="NSS74" i="74" s="1"/>
  <c r="OMK73" i="74"/>
  <c r="OMK74" i="74" s="1"/>
  <c r="PGC73" i="74"/>
  <c r="PGC74" i="74" s="1"/>
  <c r="PZU73" i="74"/>
  <c r="PZU74" i="74" s="1"/>
  <c r="TVM73" i="74"/>
  <c r="TVM74" i="74" s="1"/>
  <c r="UPE73" i="74"/>
  <c r="UPE74" i="74" s="1"/>
  <c r="QRQ73" i="74"/>
  <c r="QRQ74" i="74" s="1"/>
  <c r="RBM73" i="74"/>
  <c r="RBM74" i="74" s="1"/>
  <c r="RLI73" i="74"/>
  <c r="RLI74" i="74" s="1"/>
  <c r="RVE73" i="74"/>
  <c r="RVE74" i="74" s="1"/>
  <c r="SFA73" i="74"/>
  <c r="SFA74" i="74" s="1"/>
  <c r="SYS73" i="74"/>
  <c r="SYS74" i="74" s="1"/>
  <c r="TSK73" i="74"/>
  <c r="TSK74" i="74" s="1"/>
  <c r="UMC73" i="74"/>
  <c r="UMC74" i="74" s="1"/>
  <c r="VFU73" i="74"/>
  <c r="VFU74" i="74" s="1"/>
  <c r="WCO73" i="74"/>
  <c r="WCO74" i="74" s="1"/>
  <c r="WWG73" i="74"/>
  <c r="WWG74" i="74" s="1"/>
  <c r="QJQ73" i="74"/>
  <c r="QJQ74" i="74" s="1"/>
  <c r="QTM73" i="74"/>
  <c r="QTM74" i="74" s="1"/>
  <c r="RDI73" i="74"/>
  <c r="RDI74" i="74" s="1"/>
  <c r="RNE73" i="74"/>
  <c r="RNE74" i="74" s="1"/>
  <c r="RXA73" i="74"/>
  <c r="RXA74" i="74" s="1"/>
  <c r="JRM73" i="74"/>
  <c r="JRM74" i="74" s="1"/>
  <c r="GYS73" i="74"/>
  <c r="GYS74" i="74" s="1"/>
  <c r="JAG73" i="74"/>
  <c r="JAG74" i="74" s="1"/>
  <c r="IFI73" i="74"/>
  <c r="IFI74" i="74" s="1"/>
  <c r="JWK73" i="74"/>
  <c r="JWK74" i="74" s="1"/>
  <c r="HRE73" i="74"/>
  <c r="HRE74" i="74" s="1"/>
  <c r="GXM73" i="74"/>
  <c r="GXM74" i="74" s="1"/>
  <c r="GDU73" i="74"/>
  <c r="GDU74" i="74" s="1"/>
  <c r="EXE73" i="74"/>
  <c r="EXE74" i="74" s="1"/>
  <c r="ENI73" i="74"/>
  <c r="ENI74" i="74" s="1"/>
  <c r="EDM73" i="74"/>
  <c r="EDM74" i="74" s="1"/>
  <c r="DTQ73" i="74"/>
  <c r="DTQ74" i="74" s="1"/>
  <c r="DJU73" i="74"/>
  <c r="DJU74" i="74" s="1"/>
  <c r="CZY73" i="74"/>
  <c r="CZY74" i="74" s="1"/>
  <c r="CQC73" i="74"/>
  <c r="CQC74" i="74" s="1"/>
  <c r="CGG73" i="74"/>
  <c r="CGG74" i="74" s="1"/>
  <c r="HPI73" i="74"/>
  <c r="HPI74" i="74" s="1"/>
  <c r="GVQ73" i="74"/>
  <c r="GVQ74" i="74" s="1"/>
  <c r="GBY73" i="74"/>
  <c r="GBY74" i="74" s="1"/>
  <c r="FKC73" i="74"/>
  <c r="FKC74" i="74" s="1"/>
  <c r="ODE73" i="74"/>
  <c r="ODE74" i="74" s="1"/>
  <c r="TMG73" i="74"/>
  <c r="TMG74" i="74" s="1"/>
  <c r="MYK73" i="74"/>
  <c r="MYK74" i="74" s="1"/>
  <c r="NSC73" i="74"/>
  <c r="NSC74" i="74" s="1"/>
  <c r="OLU73" i="74"/>
  <c r="OLU74" i="74" s="1"/>
  <c r="PFM73" i="74"/>
  <c r="PFM74" i="74" s="1"/>
  <c r="PZE73" i="74"/>
  <c r="PZE74" i="74" s="1"/>
  <c r="MIK73" i="74"/>
  <c r="MIK74" i="74" s="1"/>
  <c r="MSG73" i="74"/>
  <c r="MSG74" i="74" s="1"/>
  <c r="NHA73" i="74"/>
  <c r="NHA74" i="74" s="1"/>
  <c r="OAS73" i="74"/>
  <c r="OAS74" i="74" s="1"/>
  <c r="OUK73" i="74"/>
  <c r="OUK74" i="74" s="1"/>
  <c r="POC73" i="74"/>
  <c r="POC74" i="74" s="1"/>
  <c r="SIC73" i="74"/>
  <c r="SIC74" i="74" s="1"/>
  <c r="NEO73" i="74"/>
  <c r="NEO74" i="74" s="1"/>
  <c r="NYG73" i="74"/>
  <c r="NYG74" i="74" s="1"/>
  <c r="ORY73" i="74"/>
  <c r="ORY74" i="74" s="1"/>
  <c r="PLQ73" i="74"/>
  <c r="PLQ74" i="74" s="1"/>
  <c r="QFI73" i="74"/>
  <c r="QFI74" i="74" s="1"/>
  <c r="TFM73" i="74"/>
  <c r="TFM74" i="74" s="1"/>
  <c r="QKG73" i="74"/>
  <c r="QKG74" i="74" s="1"/>
  <c r="QUC73" i="74"/>
  <c r="QUC74" i="74" s="1"/>
  <c r="RDY73" i="74"/>
  <c r="RDY74" i="74" s="1"/>
  <c r="RNU73" i="74"/>
  <c r="RNU74" i="74" s="1"/>
  <c r="RXQ73" i="74"/>
  <c r="RXQ74" i="74" s="1"/>
  <c r="SJY73" i="74"/>
  <c r="SJY74" i="74" s="1"/>
  <c r="TDQ73" i="74"/>
  <c r="TDQ74" i="74" s="1"/>
  <c r="TXI73" i="74"/>
  <c r="TXI74" i="74" s="1"/>
  <c r="URA73" i="74"/>
  <c r="URA74" i="74" s="1"/>
  <c r="VNU73" i="74"/>
  <c r="VNU74" i="74" s="1"/>
  <c r="WHM73" i="74"/>
  <c r="WHM74" i="74" s="1"/>
  <c r="XBE73" i="74"/>
  <c r="XBE74" i="74" s="1"/>
  <c r="QMC73" i="74"/>
  <c r="QMC74" i="74" s="1"/>
  <c r="QVY73" i="74"/>
  <c r="QVY74" i="74" s="1"/>
  <c r="RFU73" i="74"/>
  <c r="RFU74" i="74" s="1"/>
  <c r="RPQ73" i="74"/>
  <c r="RPQ74" i="74" s="1"/>
  <c r="RZM73" i="74"/>
  <c r="RZM74" i="74" s="1"/>
  <c r="VIW73" i="74"/>
  <c r="VIW74" i="74" s="1"/>
  <c r="VPQ73" i="74"/>
  <c r="VPQ74" i="74" s="1"/>
  <c r="VZM73" i="74"/>
  <c r="VZM74" i="74" s="1"/>
  <c r="WJI73" i="74"/>
  <c r="WJI74" i="74" s="1"/>
  <c r="WTE73" i="74"/>
  <c r="WTE74" i="74" s="1"/>
  <c r="XDA73" i="74"/>
  <c r="XDA74" i="74" s="1"/>
  <c r="LYO73" i="74"/>
  <c r="LYO74" i="74" s="1"/>
  <c r="IXU73" i="74"/>
  <c r="IXU74" i="74" s="1"/>
  <c r="HXI73" i="74"/>
  <c r="HXI74" i="74" s="1"/>
  <c r="JKC73" i="74"/>
  <c r="JKC74" i="74" s="1"/>
  <c r="FLI73" i="74"/>
  <c r="FLI74" i="74" s="1"/>
  <c r="UNI73" i="74"/>
  <c r="UNI74" i="74" s="1"/>
  <c r="LRE73" i="74"/>
  <c r="LRE74" i="74" s="1"/>
  <c r="IQK73" i="74"/>
  <c r="IQK74" i="74" s="1"/>
  <c r="ICW73" i="74"/>
  <c r="ICW74" i="74" s="1"/>
  <c r="HJE73" i="74"/>
  <c r="HJE74" i="74" s="1"/>
  <c r="GPM73" i="74"/>
  <c r="GPM74" i="74" s="1"/>
  <c r="FVU73" i="74"/>
  <c r="FVU74" i="74" s="1"/>
  <c r="JMO73" i="74"/>
  <c r="JMO74" i="74" s="1"/>
  <c r="FIW73" i="74"/>
  <c r="FIW74" i="74" s="1"/>
  <c r="EVY73" i="74"/>
  <c r="EVY74" i="74" s="1"/>
  <c r="EMC73" i="74"/>
  <c r="EMC74" i="74" s="1"/>
  <c r="ECG73" i="74"/>
  <c r="ECG74" i="74" s="1"/>
  <c r="DSK73" i="74"/>
  <c r="DSK74" i="74" s="1"/>
  <c r="DIO73" i="74"/>
  <c r="DIO74" i="74" s="1"/>
  <c r="CYS73" i="74"/>
  <c r="CYS74" i="74" s="1"/>
  <c r="COW73" i="74"/>
  <c r="COW74" i="74" s="1"/>
  <c r="CFA73" i="74"/>
  <c r="CFA74" i="74" s="1"/>
  <c r="HNM73" i="74"/>
  <c r="HNM74" i="74" s="1"/>
  <c r="GTU73" i="74"/>
  <c r="GTU74" i="74" s="1"/>
  <c r="GAC73" i="74"/>
  <c r="GAC74" i="74" s="1"/>
  <c r="FFU73" i="74"/>
  <c r="FFU74" i="74" s="1"/>
  <c r="UUS73" i="74"/>
  <c r="UUS74" i="74" s="1"/>
  <c r="NJM73" i="74"/>
  <c r="NJM74" i="74" s="1"/>
  <c r="MWO73" i="74"/>
  <c r="MWO74" i="74" s="1"/>
  <c r="NQG73" i="74"/>
  <c r="NQG74" i="74" s="1"/>
  <c r="OJY73" i="74"/>
  <c r="OJY74" i="74" s="1"/>
  <c r="PDQ73" i="74"/>
  <c r="PDQ74" i="74" s="1"/>
  <c r="PXI73" i="74"/>
  <c r="PXI74" i="74" s="1"/>
  <c r="TAO73" i="74"/>
  <c r="TAO74" i="74" s="1"/>
  <c r="UNY73" i="74"/>
  <c r="UNY74" i="74" s="1"/>
  <c r="UZQ73" i="74"/>
  <c r="UZQ74" i="74" s="1"/>
  <c r="TQO73" i="74"/>
  <c r="TQO74" i="74" s="1"/>
  <c r="QLM73" i="74"/>
  <c r="QLM74" i="74" s="1"/>
  <c r="QVI73" i="74"/>
  <c r="QVI74" i="74" s="1"/>
  <c r="RFE73" i="74"/>
  <c r="RFE74" i="74" s="1"/>
  <c r="RPA73" i="74"/>
  <c r="RPA74" i="74" s="1"/>
  <c r="RYW73" i="74"/>
  <c r="RYW74" i="74" s="1"/>
  <c r="VQG73" i="74"/>
  <c r="VQG74" i="74" s="1"/>
  <c r="WJY73" i="74"/>
  <c r="WJY74" i="74" s="1"/>
  <c r="XDQ73" i="74"/>
  <c r="XDQ74" i="74" s="1"/>
  <c r="VPA73" i="74"/>
  <c r="VPA74" i="74" s="1"/>
  <c r="WIS73" i="74"/>
  <c r="WIS74" i="74" s="1"/>
  <c r="XCK73" i="74"/>
  <c r="XCK74" i="74" s="1"/>
  <c r="SLE73" i="74"/>
  <c r="SLE74" i="74" s="1"/>
  <c r="TEW73" i="74"/>
  <c r="TEW74" i="74" s="1"/>
  <c r="TYO73" i="74"/>
  <c r="TYO74" i="74" s="1"/>
  <c r="USG73" i="74"/>
  <c r="USG74" i="74" s="1"/>
  <c r="LOS73" i="74"/>
  <c r="LOS74" i="74" s="1"/>
  <c r="INY73" i="74"/>
  <c r="INY74" i="74" s="1"/>
  <c r="FQG73" i="74"/>
  <c r="FQG74" i="74" s="1"/>
  <c r="HSK73" i="74"/>
  <c r="HSK74" i="74" s="1"/>
  <c r="NLY73" i="74"/>
  <c r="NLY74" i="74" s="1"/>
  <c r="VHA73" i="74"/>
  <c r="VHA74" i="74" s="1"/>
  <c r="LHI73" i="74"/>
  <c r="LHI74" i="74" s="1"/>
  <c r="JCS73" i="74"/>
  <c r="JCS74" i="74" s="1"/>
  <c r="HMG73" i="74"/>
  <c r="HMG74" i="74" s="1"/>
  <c r="GSO73" i="74"/>
  <c r="GSO74" i="74" s="1"/>
  <c r="FYW73" i="74"/>
  <c r="FYW74" i="74" s="1"/>
  <c r="EUS73" i="74"/>
  <c r="EUS74" i="74" s="1"/>
  <c r="EKW73" i="74"/>
  <c r="EKW74" i="74" s="1"/>
  <c r="EBA73" i="74"/>
  <c r="EBA74" i="74" s="1"/>
  <c r="DRE73" i="74"/>
  <c r="DRE74" i="74" s="1"/>
  <c r="DHI73" i="74"/>
  <c r="DHI74" i="74" s="1"/>
  <c r="CXM73" i="74"/>
  <c r="CXM74" i="74" s="1"/>
  <c r="CNQ73" i="74"/>
  <c r="CNQ74" i="74" s="1"/>
  <c r="FEO73" i="74"/>
  <c r="FEO74" i="74" s="1"/>
  <c r="MJA73" i="74"/>
  <c r="MJA74" i="74" s="1"/>
  <c r="OHM73" i="74"/>
  <c r="OHM74" i="74" s="1"/>
  <c r="LZU73" i="74"/>
  <c r="LZU74" i="74" s="1"/>
  <c r="NYW73" i="74"/>
  <c r="NYW74" i="74" s="1"/>
  <c r="MNY73" i="74"/>
  <c r="MNY74" i="74" s="1"/>
  <c r="NCS73" i="74"/>
  <c r="NCS74" i="74" s="1"/>
  <c r="NWK73" i="74"/>
  <c r="NWK74" i="74" s="1"/>
  <c r="OQC73" i="74"/>
  <c r="OQC74" i="74" s="1"/>
  <c r="PJU73" i="74"/>
  <c r="PJU74" i="74" s="1"/>
  <c r="QDM73" i="74"/>
  <c r="QDM74" i="74" s="1"/>
  <c r="SNQ73" i="74"/>
  <c r="SNQ74" i="74" s="1"/>
  <c r="NPQ73" i="74"/>
  <c r="NPQ74" i="74" s="1"/>
  <c r="OJI73" i="74"/>
  <c r="OJI74" i="74" s="1"/>
  <c r="PDA73" i="74"/>
  <c r="PDA74" i="74" s="1"/>
  <c r="PWS73" i="74"/>
  <c r="PWS74" i="74" s="1"/>
  <c r="NIW73" i="74"/>
  <c r="NIW74" i="74" s="1"/>
  <c r="OCO73" i="74"/>
  <c r="OCO74" i="74" s="1"/>
  <c r="OWG73" i="74"/>
  <c r="OWG74" i="74" s="1"/>
  <c r="PPY73" i="74"/>
  <c r="PPY74" i="74" s="1"/>
  <c r="QMS73" i="74"/>
  <c r="QMS74" i="74" s="1"/>
  <c r="QWO73" i="74"/>
  <c r="QWO74" i="74" s="1"/>
  <c r="RGK73" i="74"/>
  <c r="RGK74" i="74" s="1"/>
  <c r="RQG73" i="74"/>
  <c r="RQG74" i="74" s="1"/>
  <c r="SAC73" i="74"/>
  <c r="SAC74" i="74" s="1"/>
  <c r="SOW73" i="74"/>
  <c r="SOW74" i="74" s="1"/>
  <c r="TIO73" i="74"/>
  <c r="TIO74" i="74" s="1"/>
  <c r="UCG73" i="74"/>
  <c r="UCG74" i="74" s="1"/>
  <c r="UVY73" i="74"/>
  <c r="UVY74" i="74" s="1"/>
  <c r="VSS73" i="74"/>
  <c r="VSS74" i="74" s="1"/>
  <c r="WMK73" i="74"/>
  <c r="WMK74" i="74" s="1"/>
  <c r="SFQ73" i="74"/>
  <c r="SFQ74" i="74" s="1"/>
  <c r="SZI73" i="74"/>
  <c r="SZI74" i="74" s="1"/>
  <c r="TTA73" i="74"/>
  <c r="TTA74" i="74" s="1"/>
  <c r="UMS73" i="74"/>
  <c r="UMS74" i="74" s="1"/>
  <c r="VGK73" i="74"/>
  <c r="VGK74" i="74" s="1"/>
  <c r="VIG73" i="74"/>
  <c r="VIG74" i="74" s="1"/>
  <c r="VSC73" i="74"/>
  <c r="VSC74" i="74" s="1"/>
  <c r="WBY73" i="74"/>
  <c r="WBY74" i="74" s="1"/>
  <c r="WLU73" i="74"/>
  <c r="WLU74" i="74" s="1"/>
  <c r="WVQ73" i="74"/>
  <c r="WVQ74" i="74" s="1"/>
  <c r="LEW73" i="74"/>
  <c r="LEW74" i="74" s="1"/>
  <c r="GFA73" i="74"/>
  <c r="GFA74" i="74" s="1"/>
  <c r="MUC73" i="74"/>
  <c r="MUC74" i="74" s="1"/>
  <c r="KXM73" i="74"/>
  <c r="KXM74" i="74" s="1"/>
  <c r="HXY73" i="74"/>
  <c r="HXY74" i="74" s="1"/>
  <c r="HEG73" i="74"/>
  <c r="HEG74" i="74" s="1"/>
  <c r="GKO73" i="74"/>
  <c r="GKO74" i="74" s="1"/>
  <c r="FQW73" i="74"/>
  <c r="FQW74" i="74" s="1"/>
  <c r="LTQ73" i="74"/>
  <c r="LTQ74" i="74" s="1"/>
  <c r="ISW73" i="74"/>
  <c r="ISW74" i="74" s="1"/>
  <c r="FDI73" i="74"/>
  <c r="FDI74" i="74" s="1"/>
  <c r="ETM73" i="74"/>
  <c r="ETM74" i="74" s="1"/>
  <c r="EJQ73" i="74"/>
  <c r="EJQ74" i="74" s="1"/>
  <c r="DZU73" i="74"/>
  <c r="DZU74" i="74" s="1"/>
  <c r="DPY73" i="74"/>
  <c r="DPY74" i="74" s="1"/>
  <c r="DGC73" i="74"/>
  <c r="DGC74" i="74" s="1"/>
  <c r="CWG73" i="74"/>
  <c r="CWG74" i="74" s="1"/>
  <c r="CMK73" i="74"/>
  <c r="CMK74" i="74" s="1"/>
  <c r="CCO73" i="74"/>
  <c r="CCO74" i="74" s="1"/>
  <c r="LGC73" i="74"/>
  <c r="LGC74" i="74" s="1"/>
  <c r="JYW73" i="74"/>
  <c r="JYW74" i="74" s="1"/>
  <c r="ICG73" i="74"/>
  <c r="ICG74" i="74" s="1"/>
  <c r="HIO73" i="74"/>
  <c r="HIO74" i="74" s="1"/>
  <c r="GOW73" i="74"/>
  <c r="GOW74" i="74" s="1"/>
  <c r="FVE73" i="74"/>
  <c r="FVE74" i="74" s="1"/>
  <c r="IDM73" i="74"/>
  <c r="IDM74" i="74" s="1"/>
  <c r="INI73" i="74"/>
  <c r="INI74" i="74" s="1"/>
  <c r="IXE73" i="74"/>
  <c r="IXE74" i="74" s="1"/>
  <c r="JHA73" i="74"/>
  <c r="JHA74" i="74" s="1"/>
  <c r="JQW73" i="74"/>
  <c r="JQW74" i="74" s="1"/>
  <c r="KAS73" i="74"/>
  <c r="KAS74" i="74" s="1"/>
  <c r="KKO73" i="74"/>
  <c r="KKO74" i="74" s="1"/>
  <c r="KUK73" i="74"/>
  <c r="KUK74" i="74" s="1"/>
  <c r="LEG73" i="74"/>
  <c r="LEG74" i="74" s="1"/>
  <c r="LOC73" i="74"/>
  <c r="LOC74" i="74" s="1"/>
  <c r="LXY73" i="74"/>
  <c r="LXY74" i="74" s="1"/>
  <c r="NUO73" i="74"/>
  <c r="NUO74" i="74" s="1"/>
  <c r="MPE73" i="74"/>
  <c r="MPE74" i="74" s="1"/>
  <c r="NCC73" i="74"/>
  <c r="NCC74" i="74" s="1"/>
  <c r="OPM73" i="74"/>
  <c r="OPM74" i="74" s="1"/>
  <c r="PJE73" i="74"/>
  <c r="PJE74" i="74" s="1"/>
  <c r="QCW73" i="74"/>
  <c r="QCW74" i="74" s="1"/>
  <c r="UXU73" i="74"/>
  <c r="UXU74" i="74" s="1"/>
  <c r="SQS73" i="74"/>
  <c r="SQS74" i="74" s="1"/>
  <c r="QNY73" i="74"/>
  <c r="QNY74" i="74" s="1"/>
  <c r="QXU73" i="74"/>
  <c r="QXU74" i="74" s="1"/>
  <c r="RHQ73" i="74"/>
  <c r="RHQ74" i="74" s="1"/>
  <c r="RRM73" i="74"/>
  <c r="RRM74" i="74" s="1"/>
  <c r="SBI73" i="74"/>
  <c r="SBI74" i="74" s="1"/>
  <c r="VVE73" i="74"/>
  <c r="VVE74" i="74" s="1"/>
  <c r="WOW73" i="74"/>
  <c r="WOW74" i="74" s="1"/>
  <c r="VKC73" i="74"/>
  <c r="VKC74" i="74" s="1"/>
  <c r="VTY73" i="74"/>
  <c r="VTY74" i="74" s="1"/>
  <c r="WNQ73" i="74"/>
  <c r="WNQ74" i="74" s="1"/>
  <c r="SQC73" i="74"/>
  <c r="SQC74" i="74" s="1"/>
  <c r="TJU73" i="74"/>
  <c r="TJU74" i="74" s="1"/>
  <c r="UDM73" i="74"/>
  <c r="UDM74" i="74" s="1"/>
  <c r="UXE73" i="74"/>
  <c r="UXE74" i="74" s="1"/>
  <c r="VJM73" i="74"/>
  <c r="VJM74" i="74" s="1"/>
  <c r="KVA73" i="74"/>
  <c r="KVA74" i="74" s="1"/>
  <c r="GJY73" i="74"/>
  <c r="GJY74" i="74" s="1"/>
  <c r="MAK73" i="74"/>
  <c r="MAK74" i="74" s="1"/>
  <c r="E29" i="74"/>
  <c r="K29" i="74" s="1"/>
  <c r="K30" i="74" s="1"/>
  <c r="C39" i="74" s="1"/>
  <c r="D39" i="74" s="1"/>
  <c r="KNQ73" i="74"/>
  <c r="KNQ74" i="74" s="1"/>
  <c r="LJU73" i="74"/>
  <c r="LJU74" i="74" s="1"/>
  <c r="IBA73" i="74"/>
  <c r="IBA74" i="74" s="1"/>
  <c r="HHI73" i="74"/>
  <c r="HHI74" i="74" s="1"/>
  <c r="GNQ73" i="74"/>
  <c r="GNQ74" i="74" s="1"/>
  <c r="FTY73" i="74"/>
  <c r="FTY74" i="74" s="1"/>
  <c r="FCC73" i="74"/>
  <c r="FCC74" i="74" s="1"/>
  <c r="ESG73" i="74"/>
  <c r="ESG74" i="74" s="1"/>
  <c r="EIK73" i="74"/>
  <c r="EIK74" i="74" s="1"/>
  <c r="DYO73" i="74"/>
  <c r="DYO74" i="74" s="1"/>
  <c r="DOS73" i="74"/>
  <c r="DOS74" i="74" s="1"/>
  <c r="DEW73" i="74"/>
  <c r="DEW74" i="74" s="1"/>
  <c r="CVA73" i="74"/>
  <c r="CVA74" i="74" s="1"/>
  <c r="CLE73" i="74"/>
  <c r="CLE74" i="74" s="1"/>
  <c r="CBI73" i="74"/>
  <c r="CBI74" i="74" s="1"/>
  <c r="PBE73" i="74"/>
  <c r="PBE74" i="74" s="1"/>
  <c r="HZE73" i="74"/>
  <c r="HZE74" i="74" s="1"/>
  <c r="HFM73" i="74"/>
  <c r="HFM74" i="74" s="1"/>
  <c r="GLU73" i="74"/>
  <c r="GLU74" i="74" s="1"/>
  <c r="FSC73" i="74"/>
  <c r="FSC74" i="74" s="1"/>
  <c r="UBA73" i="74"/>
  <c r="UBA74" i="74" s="1"/>
  <c r="PQO73" i="74"/>
  <c r="PQO74" i="74" s="1"/>
  <c r="MQK73" i="74"/>
  <c r="MQK74" i="74" s="1"/>
  <c r="TBU73" i="74"/>
  <c r="TBU74" i="74" s="1"/>
  <c r="NAG73" i="74"/>
  <c r="NAG74" i="74" s="1"/>
  <c r="NTY73" i="74"/>
  <c r="NTY74" i="74" s="1"/>
  <c r="ONQ73" i="74"/>
  <c r="ONQ74" i="74" s="1"/>
  <c r="PHI73" i="74"/>
  <c r="PHI74" i="74" s="1"/>
  <c r="QBA73" i="74"/>
  <c r="QBA74" i="74" s="1"/>
  <c r="NOK73" i="74"/>
  <c r="NOK74" i="74" s="1"/>
  <c r="OIC73" i="74"/>
  <c r="OIC74" i="74" s="1"/>
  <c r="PBU73" i="74"/>
  <c r="PBU74" i="74" s="1"/>
  <c r="PVM73" i="74"/>
  <c r="PVM74" i="74" s="1"/>
  <c r="SLU73" i="74"/>
  <c r="SLU74" i="74" s="1"/>
  <c r="UKG73" i="74"/>
  <c r="UKG74" i="74" s="1"/>
  <c r="VDY73" i="74"/>
  <c r="VDY74" i="74" s="1"/>
  <c r="QPE73" i="74"/>
  <c r="QPE74" i="74" s="1"/>
  <c r="QZA73" i="74"/>
  <c r="QZA74" i="74" s="1"/>
  <c r="RIW73" i="74"/>
  <c r="RIW74" i="74" s="1"/>
  <c r="RSS73" i="74"/>
  <c r="RSS74" i="74" s="1"/>
  <c r="SCO73" i="74"/>
  <c r="SCO74" i="74" s="1"/>
  <c r="STU73" i="74"/>
  <c r="STU74" i="74" s="1"/>
  <c r="TNM73" i="74"/>
  <c r="TNM74" i="74" s="1"/>
  <c r="UHE73" i="74"/>
  <c r="UHE74" i="74" s="1"/>
  <c r="VAW73" i="74"/>
  <c r="VAW74" i="74" s="1"/>
  <c r="VXQ73" i="74"/>
  <c r="VXQ74" i="74" s="1"/>
  <c r="WRI73" i="74"/>
  <c r="WRI74" i="74" s="1"/>
  <c r="SKO73" i="74"/>
  <c r="SKO74" i="74" s="1"/>
  <c r="TEG73" i="74"/>
  <c r="TEG74" i="74" s="1"/>
  <c r="TXY73" i="74"/>
  <c r="TXY74" i="74" s="1"/>
  <c r="URQ73" i="74"/>
  <c r="URQ74" i="74" s="1"/>
  <c r="VKS73" i="74"/>
  <c r="VKS74" i="74" s="1"/>
  <c r="VUO73" i="74"/>
  <c r="VUO74" i="74" s="1"/>
  <c r="WEK73" i="74"/>
  <c r="WEK74" i="74" s="1"/>
  <c r="WOG73" i="74"/>
  <c r="WOG74" i="74" s="1"/>
  <c r="WYC73" i="74"/>
  <c r="WYC74" i="74" s="1"/>
  <c r="KLE73" i="74"/>
  <c r="KLE74" i="74" s="1"/>
  <c r="E32" i="74"/>
  <c r="K32" i="74" s="1"/>
  <c r="K33" i="74" s="1"/>
  <c r="I50" i="74" s="1"/>
  <c r="F71" i="74"/>
  <c r="I71" i="74" s="1"/>
  <c r="I72" i="74" s="1"/>
  <c r="C80" i="74" s="1"/>
  <c r="E38" i="74"/>
  <c r="F26" i="74"/>
  <c r="K26" i="74" s="1"/>
  <c r="K27" i="74" s="1"/>
  <c r="C38" i="74" s="1"/>
  <c r="O62" i="74"/>
  <c r="D85" i="74"/>
  <c r="I68" i="74"/>
  <c r="I69" i="74" s="1"/>
  <c r="C79" i="74" s="1"/>
  <c r="I61" i="73"/>
  <c r="K30" i="73"/>
  <c r="I62" i="73"/>
  <c r="I63" i="73"/>
  <c r="E27" i="73"/>
  <c r="K27" i="73" s="1"/>
  <c r="E28" i="73"/>
  <c r="K28" i="73" s="1"/>
  <c r="B77" i="73"/>
  <c r="I64" i="73"/>
  <c r="E29" i="73"/>
  <c r="K29" i="73" s="1"/>
  <c r="F73" i="72"/>
  <c r="E77" i="72"/>
  <c r="F71" i="72"/>
  <c r="I71" i="72" s="1"/>
  <c r="I72" i="72"/>
  <c r="I73" i="72"/>
  <c r="C12" i="72"/>
  <c r="I70" i="72"/>
  <c r="C77" i="72" s="1"/>
  <c r="O64" i="72"/>
  <c r="D82" i="72"/>
  <c r="F66" i="71"/>
  <c r="C77" i="71"/>
  <c r="D77" i="71" s="1"/>
  <c r="E25" i="70"/>
  <c r="K25" i="70" s="1"/>
  <c r="K26" i="70" s="1"/>
  <c r="C31" i="70" s="1"/>
  <c r="D31" i="70" s="1"/>
  <c r="I39" i="70" s="1"/>
  <c r="F25" i="70"/>
  <c r="E66" i="71"/>
  <c r="O57" i="71"/>
  <c r="C78" i="71" s="1"/>
  <c r="D78" i="71" s="1"/>
  <c r="E72" i="71"/>
  <c r="E25" i="71"/>
  <c r="F25" i="71"/>
  <c r="I63" i="71"/>
  <c r="I64" i="71" s="1"/>
  <c r="C71" i="71" s="1"/>
  <c r="F71" i="71" s="1"/>
  <c r="E28" i="71"/>
  <c r="F28" i="71"/>
  <c r="E34" i="71"/>
  <c r="B70" i="70"/>
  <c r="B72" i="70" s="1"/>
  <c r="I57" i="70"/>
  <c r="I58" i="70" s="1"/>
  <c r="C62" i="70" s="1"/>
  <c r="G110" i="69"/>
  <c r="C90" i="69"/>
  <c r="M64" i="69" a="1"/>
  <c r="M64" i="69" s="1"/>
  <c r="N64" i="69" s="1"/>
  <c r="E84" i="69"/>
  <c r="M66" i="69" a="1"/>
  <c r="M66" i="69" s="1"/>
  <c r="N66" i="69" s="1"/>
  <c r="E78" i="69"/>
  <c r="F75" i="69"/>
  <c r="E75" i="69"/>
  <c r="E50" i="69" a="1"/>
  <c r="E50" i="69" s="1"/>
  <c r="F52" i="69" a="1"/>
  <c r="F52" i="69" s="1"/>
  <c r="E48" i="69" a="1"/>
  <c r="E48" i="69" s="1"/>
  <c r="F47" i="69" a="1"/>
  <c r="F47" i="69" s="1"/>
  <c r="H47" i="69" s="1"/>
  <c r="E44" i="69" a="1"/>
  <c r="E44" i="69" s="1"/>
  <c r="E45" i="69" a="1"/>
  <c r="E45" i="69" s="1"/>
  <c r="F48" i="69" a="1"/>
  <c r="F48" i="69" s="1"/>
  <c r="H48" i="69" s="1"/>
  <c r="E49" i="69" a="1"/>
  <c r="E49" i="69" s="1"/>
  <c r="F46" i="69" a="1"/>
  <c r="F46" i="69" s="1"/>
  <c r="E52" i="69" a="1"/>
  <c r="E52" i="69" s="1"/>
  <c r="F51" i="69" a="1"/>
  <c r="F51" i="69" s="1"/>
  <c r="F45" i="69" a="1"/>
  <c r="F45" i="69" s="1"/>
  <c r="F50" i="69" a="1"/>
  <c r="F50" i="69" s="1"/>
  <c r="E51" i="69" a="1"/>
  <c r="E51" i="69" s="1"/>
  <c r="E46" i="69" a="1"/>
  <c r="E46" i="69" s="1"/>
  <c r="F49" i="69" a="1"/>
  <c r="F49" i="69" s="1"/>
  <c r="F44" i="69" a="1"/>
  <c r="F44" i="69" s="1"/>
  <c r="O64" i="69"/>
  <c r="B91" i="69" s="1"/>
  <c r="E72" i="69"/>
  <c r="F72" i="69"/>
  <c r="O18" i="69"/>
  <c r="E38" i="69" s="1"/>
  <c r="O16" i="69"/>
  <c r="E36" i="69" s="1"/>
  <c r="O66" i="69"/>
  <c r="D91" i="69" s="1"/>
  <c r="F67" i="68"/>
  <c r="B10" i="68"/>
  <c r="B11" i="68" s="1"/>
  <c r="O24" i="68" s="1"/>
  <c r="F31" i="68" s="1"/>
  <c r="N24" i="68"/>
  <c r="E73" i="68"/>
  <c r="O58" i="68"/>
  <c r="E65" i="68"/>
  <c r="B79" i="68"/>
  <c r="C79" i="68" s="1"/>
  <c r="E66" i="68"/>
  <c r="F66" i="68"/>
  <c r="F68" i="68"/>
  <c r="O59" i="68"/>
  <c r="E68" i="68"/>
  <c r="E67" i="68"/>
  <c r="N25" i="68"/>
  <c r="F65" i="68"/>
  <c r="B10" i="67"/>
  <c r="M55" i="67" a="1"/>
  <c r="M55" i="67" s="1"/>
  <c r="N55" i="67" s="1"/>
  <c r="F64" i="67" s="1"/>
  <c r="N56" i="67"/>
  <c r="F63" i="67" s="1"/>
  <c r="E31" i="66"/>
  <c r="I31" i="66" s="1"/>
  <c r="I32" i="66" s="1"/>
  <c r="C37" i="66" s="1"/>
  <c r="B10" i="66"/>
  <c r="B11" i="66" s="1"/>
  <c r="O24" i="66" s="1"/>
  <c r="E37" i="66" s="1"/>
  <c r="F43" i="66" a="1"/>
  <c r="F43" i="66" s="1"/>
  <c r="E43" i="66" a="1"/>
  <c r="E43" i="66" s="1"/>
  <c r="H43" i="66" s="1"/>
  <c r="N55" i="66"/>
  <c r="N48" i="65"/>
  <c r="B66" i="65" s="1"/>
  <c r="C66" i="65" s="1"/>
  <c r="I24" i="65"/>
  <c r="I25" i="65" s="1"/>
  <c r="C30" i="65" s="1"/>
  <c r="D30" i="65" s="1"/>
  <c r="I38" i="65" s="1"/>
  <c r="E36" i="65" a="1"/>
  <c r="E36" i="65" s="1"/>
  <c r="F55" i="65"/>
  <c r="E55" i="65"/>
  <c r="F36" i="65" a="1"/>
  <c r="F36" i="65" s="1"/>
  <c r="N48" i="64"/>
  <c r="E30" i="64"/>
  <c r="F36" i="64" a="1"/>
  <c r="F36" i="64" s="1"/>
  <c r="E36" i="64" a="1"/>
  <c r="E36" i="64" s="1"/>
  <c r="H36" i="64" s="1"/>
  <c r="J32" i="76" l="1"/>
  <c r="K34" i="76"/>
  <c r="G103" i="97"/>
  <c r="K33" i="97"/>
  <c r="K34" i="97" s="1"/>
  <c r="C41" i="97" s="1"/>
  <c r="D41" i="97" s="1"/>
  <c r="F40" i="97"/>
  <c r="G102" i="97"/>
  <c r="F41" i="97"/>
  <c r="G101" i="97"/>
  <c r="D39" i="97"/>
  <c r="I55" i="97" s="1"/>
  <c r="F39" i="97"/>
  <c r="G104" i="97"/>
  <c r="C89" i="94"/>
  <c r="C88" i="94"/>
  <c r="D88" i="94"/>
  <c r="D90" i="94"/>
  <c r="D91" i="94"/>
  <c r="C90" i="94"/>
  <c r="G90" i="94" s="1"/>
  <c r="C91" i="94"/>
  <c r="G91" i="94" s="1"/>
  <c r="D89" i="94"/>
  <c r="K39" i="96"/>
  <c r="K37" i="96"/>
  <c r="K38" i="96"/>
  <c r="G96" i="96"/>
  <c r="G97" i="96" s="1"/>
  <c r="G99" i="96" s="1"/>
  <c r="D82" i="95"/>
  <c r="C82" i="95"/>
  <c r="J28" i="95"/>
  <c r="F28" i="95"/>
  <c r="E28" i="95"/>
  <c r="J29" i="94"/>
  <c r="E29" i="94"/>
  <c r="F29" i="94"/>
  <c r="E26" i="94"/>
  <c r="F26" i="94"/>
  <c r="G88" i="94"/>
  <c r="F42" i="93"/>
  <c r="D42" i="93"/>
  <c r="I50" i="93" s="1"/>
  <c r="D88" i="93"/>
  <c r="C88" i="93"/>
  <c r="G88" i="93" s="1"/>
  <c r="G89" i="93" s="1"/>
  <c r="G91" i="93" s="1"/>
  <c r="D31" i="92"/>
  <c r="I39" i="92" s="1"/>
  <c r="G77" i="92"/>
  <c r="G78" i="92" s="1"/>
  <c r="G80" i="92" s="1"/>
  <c r="C37" i="92"/>
  <c r="D37" i="92"/>
  <c r="D89" i="91"/>
  <c r="C90" i="91"/>
  <c r="G90" i="91" s="1"/>
  <c r="C89" i="91"/>
  <c r="D91" i="91"/>
  <c r="G91" i="91" s="1"/>
  <c r="G92" i="91"/>
  <c r="K25" i="91"/>
  <c r="K26" i="91" s="1"/>
  <c r="C34" i="91" s="1"/>
  <c r="F34" i="91" s="1"/>
  <c r="K28" i="91"/>
  <c r="K29" i="91" s="1"/>
  <c r="C35" i="91" s="1"/>
  <c r="D82" i="90"/>
  <c r="C81" i="90"/>
  <c r="E32" i="90"/>
  <c r="J32" i="90"/>
  <c r="E29" i="90"/>
  <c r="F29" i="90"/>
  <c r="F82" i="90"/>
  <c r="J29" i="90"/>
  <c r="K26" i="90"/>
  <c r="C84" i="89"/>
  <c r="G84" i="89" s="1"/>
  <c r="G85" i="89" s="1"/>
  <c r="G87" i="89" s="1"/>
  <c r="K26" i="89"/>
  <c r="K25" i="89"/>
  <c r="D99" i="88"/>
  <c r="C99" i="88"/>
  <c r="F53" i="88"/>
  <c r="D53" i="88"/>
  <c r="I61" i="88" s="1"/>
  <c r="D99" i="87"/>
  <c r="C99" i="87"/>
  <c r="I59" i="87"/>
  <c r="I60" i="87" s="1"/>
  <c r="I62" i="87" s="1"/>
  <c r="G76" i="86"/>
  <c r="G77" i="86" s="1"/>
  <c r="G79" i="86" s="1"/>
  <c r="C36" i="86"/>
  <c r="D36" i="86"/>
  <c r="F30" i="85"/>
  <c r="D76" i="85"/>
  <c r="C76" i="85"/>
  <c r="F47" i="84"/>
  <c r="G105" i="84"/>
  <c r="G106" i="84" s="1"/>
  <c r="G108" i="84" s="1"/>
  <c r="D54" i="84"/>
  <c r="D56" i="84"/>
  <c r="C54" i="84"/>
  <c r="C55" i="84"/>
  <c r="D48" i="84"/>
  <c r="I59" i="84" s="1"/>
  <c r="G89" i="83"/>
  <c r="G92" i="83"/>
  <c r="D35" i="83"/>
  <c r="D34" i="83"/>
  <c r="I46" i="83" s="1"/>
  <c r="F34" i="83"/>
  <c r="G90" i="83"/>
  <c r="G93" i="83" s="1"/>
  <c r="G95" i="83" s="1"/>
  <c r="D44" i="83"/>
  <c r="D42" i="83"/>
  <c r="C44" i="83"/>
  <c r="C43" i="83"/>
  <c r="G91" i="83"/>
  <c r="C79" i="82"/>
  <c r="D79" i="82"/>
  <c r="F33" i="82"/>
  <c r="D39" i="82" s="1"/>
  <c r="D72" i="81"/>
  <c r="F72" i="81"/>
  <c r="K25" i="81"/>
  <c r="K29" i="81"/>
  <c r="K30" i="81" s="1"/>
  <c r="C35" i="81" s="1"/>
  <c r="D35" i="81" s="1"/>
  <c r="K26" i="81"/>
  <c r="C34" i="81" s="1"/>
  <c r="I48" i="80"/>
  <c r="I49" i="80" s="1"/>
  <c r="I51" i="80" s="1"/>
  <c r="B93" i="80" s="1"/>
  <c r="I55" i="79"/>
  <c r="K24" i="79"/>
  <c r="K25" i="79" s="1"/>
  <c r="C30" i="79" s="1"/>
  <c r="B68" i="79"/>
  <c r="B70" i="79" s="1"/>
  <c r="K38" i="77"/>
  <c r="I67" i="78"/>
  <c r="I70" i="78"/>
  <c r="I68" i="78"/>
  <c r="I74" i="78"/>
  <c r="I69" i="78"/>
  <c r="B86" i="78"/>
  <c r="B88" i="78" s="1"/>
  <c r="K34" i="78"/>
  <c r="K35" i="78" s="1"/>
  <c r="I48" i="78" s="1"/>
  <c r="K28" i="78"/>
  <c r="K27" i="78"/>
  <c r="K29" i="78"/>
  <c r="I85" i="77"/>
  <c r="C89" i="77" s="1"/>
  <c r="D89" i="77" s="1"/>
  <c r="G115" i="77" s="1"/>
  <c r="E34" i="77"/>
  <c r="K34" i="77" s="1"/>
  <c r="E35" i="77"/>
  <c r="K35" i="77" s="1"/>
  <c r="F40" i="77"/>
  <c r="K40" i="77" s="1"/>
  <c r="F37" i="77"/>
  <c r="K37" i="77" s="1"/>
  <c r="E36" i="77"/>
  <c r="K36" i="77" s="1"/>
  <c r="K32" i="76"/>
  <c r="D86" i="74"/>
  <c r="B87" i="74" s="1"/>
  <c r="B89" i="74" s="1"/>
  <c r="B94" i="74"/>
  <c r="C94" i="74" s="1"/>
  <c r="B95" i="74"/>
  <c r="B97" i="74" s="1"/>
  <c r="G110" i="74" s="1"/>
  <c r="D100" i="76"/>
  <c r="C100" i="76"/>
  <c r="K35" i="76"/>
  <c r="D62" i="75"/>
  <c r="G88" i="75" s="1"/>
  <c r="D86" i="75"/>
  <c r="C86" i="75"/>
  <c r="K25" i="75"/>
  <c r="K26" i="75" s="1"/>
  <c r="C31" i="75" s="1"/>
  <c r="B79" i="71"/>
  <c r="B81" i="71" s="1"/>
  <c r="I66" i="71"/>
  <c r="I67" i="71" s="1"/>
  <c r="C72" i="71" s="1"/>
  <c r="D72" i="71" s="1"/>
  <c r="C96" i="71"/>
  <c r="C95" i="71"/>
  <c r="D95" i="71"/>
  <c r="D97" i="71"/>
  <c r="F39" i="74"/>
  <c r="C47" i="74" s="1"/>
  <c r="F38" i="74"/>
  <c r="D38" i="74"/>
  <c r="I49" i="74" s="1"/>
  <c r="D80" i="74"/>
  <c r="F80" i="74"/>
  <c r="F79" i="74"/>
  <c r="D79" i="74"/>
  <c r="D47" i="74"/>
  <c r="K31" i="73"/>
  <c r="D36" i="73" s="1"/>
  <c r="I43" i="73" s="1"/>
  <c r="G93" i="73"/>
  <c r="F36" i="73"/>
  <c r="C83" i="72"/>
  <c r="D83" i="72" s="1"/>
  <c r="B84" i="72" s="1"/>
  <c r="B86" i="72" s="1"/>
  <c r="F50" i="72" a="1"/>
  <c r="F50" i="72" s="1"/>
  <c r="E50" i="72" a="1"/>
  <c r="E50" i="72" s="1"/>
  <c r="O30" i="72"/>
  <c r="E45" i="72" s="1"/>
  <c r="I36" i="72" a="1"/>
  <c r="I36" i="72" s="1"/>
  <c r="I37" i="72" a="1"/>
  <c r="I37" i="72" s="1"/>
  <c r="I38" i="72" a="1"/>
  <c r="I38" i="72" s="1"/>
  <c r="I39" i="72" a="1"/>
  <c r="I39" i="72" s="1"/>
  <c r="H37" i="72" a="1"/>
  <c r="H37" i="72" s="1"/>
  <c r="H36" i="72" a="1"/>
  <c r="H36" i="72" s="1"/>
  <c r="H38" i="72" a="1"/>
  <c r="H38" i="72" s="1"/>
  <c r="H39" i="72" a="1"/>
  <c r="H39" i="72" s="1"/>
  <c r="F38" i="72"/>
  <c r="E36" i="72"/>
  <c r="F36" i="72"/>
  <c r="E37" i="72"/>
  <c r="F77" i="72"/>
  <c r="D77" i="72"/>
  <c r="K28" i="71"/>
  <c r="K29" i="71" s="1"/>
  <c r="C35" i="71" s="1"/>
  <c r="D35" i="71" s="1"/>
  <c r="F72" i="71"/>
  <c r="D71" i="71"/>
  <c r="G100" i="71" s="1"/>
  <c r="K25" i="71"/>
  <c r="K26" i="71" s="1"/>
  <c r="C34" i="71" s="1"/>
  <c r="D34" i="71" s="1"/>
  <c r="F31" i="70"/>
  <c r="C37" i="70" s="1"/>
  <c r="F62" i="70"/>
  <c r="D62" i="70"/>
  <c r="G88" i="70" s="1"/>
  <c r="E85" i="69"/>
  <c r="D90" i="69"/>
  <c r="E83" i="69"/>
  <c r="B90" i="69"/>
  <c r="E90" i="69" s="1"/>
  <c r="E91" i="69"/>
  <c r="F78" i="69"/>
  <c r="I78" i="69" s="1"/>
  <c r="I79" i="69" s="1"/>
  <c r="C85" i="69" s="1"/>
  <c r="H50" i="69"/>
  <c r="I75" i="69"/>
  <c r="H45" i="69"/>
  <c r="H44" i="69"/>
  <c r="H49" i="69"/>
  <c r="H46" i="69"/>
  <c r="H51" i="69"/>
  <c r="F31" i="69"/>
  <c r="E31" i="69"/>
  <c r="F28" i="69"/>
  <c r="E28" i="69"/>
  <c r="I72" i="69"/>
  <c r="E24" i="69"/>
  <c r="F24" i="69"/>
  <c r="B92" i="69"/>
  <c r="B94" i="69" s="1"/>
  <c r="H52" i="69"/>
  <c r="I68" i="68"/>
  <c r="I65" i="68"/>
  <c r="I67" i="68"/>
  <c r="B80" i="68"/>
  <c r="C80" i="68" s="1"/>
  <c r="E32" i="68"/>
  <c r="F33" i="68"/>
  <c r="E31" i="68"/>
  <c r="I31" i="68" s="1"/>
  <c r="F46" i="68" a="1"/>
  <c r="F46" i="68" s="1"/>
  <c r="O25" i="68"/>
  <c r="E46" i="68" a="1"/>
  <c r="E46" i="68" s="1"/>
  <c r="H46" i="68" s="1"/>
  <c r="B81" i="68"/>
  <c r="F62" i="67"/>
  <c r="I62" i="67" s="1"/>
  <c r="E62" i="67"/>
  <c r="O56" i="67"/>
  <c r="F65" i="67"/>
  <c r="E64" i="67"/>
  <c r="I64" i="67" s="1"/>
  <c r="E63" i="67"/>
  <c r="I63" i="67" s="1"/>
  <c r="B76" i="67"/>
  <c r="C76" i="67" s="1"/>
  <c r="E70" i="67"/>
  <c r="E65" i="67"/>
  <c r="I65" i="67" s="1"/>
  <c r="I55" i="65"/>
  <c r="I56" i="65" s="1"/>
  <c r="C60" i="65" s="1"/>
  <c r="D60" i="65" s="1"/>
  <c r="G79" i="65" s="1"/>
  <c r="F30" i="67"/>
  <c r="E29" i="67"/>
  <c r="E28" i="67"/>
  <c r="F28" i="67"/>
  <c r="O22" i="67"/>
  <c r="E37" i="67" s="1"/>
  <c r="E43" i="67" a="1"/>
  <c r="E43" i="67" s="1"/>
  <c r="F43" i="67" a="1"/>
  <c r="F43" i="67" s="1"/>
  <c r="O55" i="67"/>
  <c r="F37" i="66"/>
  <c r="C43" i="66" s="1"/>
  <c r="D37" i="66"/>
  <c r="I45" i="66" s="1"/>
  <c r="B73" i="66"/>
  <c r="C73" i="66" s="1"/>
  <c r="O55" i="66"/>
  <c r="B74" i="66" s="1"/>
  <c r="C74" i="66" s="1"/>
  <c r="E67" i="66"/>
  <c r="E62" i="66"/>
  <c r="F62" i="66"/>
  <c r="H36" i="65"/>
  <c r="E60" i="65"/>
  <c r="O48" i="65"/>
  <c r="B67" i="65" s="1"/>
  <c r="C67" i="65" s="1"/>
  <c r="B68" i="65" s="1"/>
  <c r="B70" i="65" s="1"/>
  <c r="F30" i="65"/>
  <c r="D36" i="65" s="1"/>
  <c r="F60" i="65"/>
  <c r="E60" i="64"/>
  <c r="O48" i="64"/>
  <c r="B67" i="64" s="1"/>
  <c r="C67" i="64" s="1"/>
  <c r="B66" i="64"/>
  <c r="E55" i="64"/>
  <c r="F55" i="64"/>
  <c r="F39" i="72" l="1"/>
  <c r="E39" i="72"/>
  <c r="I28" i="67"/>
  <c r="G112" i="97"/>
  <c r="D47" i="97"/>
  <c r="C51" i="97"/>
  <c r="D50" i="97"/>
  <c r="C52" i="97"/>
  <c r="D53" i="97"/>
  <c r="C53" i="97"/>
  <c r="C46" i="97"/>
  <c r="I46" i="97" s="1"/>
  <c r="C45" i="97"/>
  <c r="C47" i="97"/>
  <c r="I47" i="97" s="1"/>
  <c r="D48" i="97"/>
  <c r="D51" i="97"/>
  <c r="D45" i="97"/>
  <c r="D46" i="97"/>
  <c r="C48" i="97"/>
  <c r="D49" i="97"/>
  <c r="C49" i="97"/>
  <c r="C50" i="97"/>
  <c r="D52" i="97"/>
  <c r="G89" i="94"/>
  <c r="G92" i="94" s="1"/>
  <c r="G94" i="94" s="1"/>
  <c r="K41" i="96"/>
  <c r="C46" i="96" s="1"/>
  <c r="F46" i="96" s="1"/>
  <c r="G82" i="95"/>
  <c r="G83" i="95" s="1"/>
  <c r="G85" i="95" s="1"/>
  <c r="K28" i="95"/>
  <c r="K29" i="95" s="1"/>
  <c r="C34" i="95" s="1"/>
  <c r="F34" i="95" s="1"/>
  <c r="C39" i="95" s="1"/>
  <c r="K26" i="94"/>
  <c r="K27" i="94" s="1"/>
  <c r="C35" i="94" s="1"/>
  <c r="F35" i="94" s="1"/>
  <c r="K29" i="94"/>
  <c r="K30" i="94" s="1"/>
  <c r="C36" i="94" s="1"/>
  <c r="C48" i="93"/>
  <c r="D48" i="93"/>
  <c r="I37" i="92"/>
  <c r="I38" i="92" s="1"/>
  <c r="I40" i="92" s="1"/>
  <c r="B82" i="92" s="1"/>
  <c r="G89" i="91"/>
  <c r="G93" i="91"/>
  <c r="G95" i="91" s="1"/>
  <c r="D34" i="91"/>
  <c r="F35" i="91"/>
  <c r="D35" i="91"/>
  <c r="C42" i="91"/>
  <c r="D43" i="91"/>
  <c r="C41" i="91"/>
  <c r="D41" i="91"/>
  <c r="D107" i="90"/>
  <c r="C106" i="90"/>
  <c r="D105" i="90"/>
  <c r="K32" i="90"/>
  <c r="K33" i="90" s="1"/>
  <c r="I51" i="90" s="1"/>
  <c r="D81" i="90"/>
  <c r="G109" i="90" s="1"/>
  <c r="F81" i="90"/>
  <c r="C107" i="90"/>
  <c r="K29" i="90"/>
  <c r="K30" i="90" s="1"/>
  <c r="C39" i="90" s="1"/>
  <c r="K27" i="90"/>
  <c r="K29" i="89"/>
  <c r="C34" i="89" s="1"/>
  <c r="D34" i="89" s="1"/>
  <c r="I42" i="89" s="1"/>
  <c r="G99" i="88"/>
  <c r="G100" i="88" s="1"/>
  <c r="G102" i="88" s="1"/>
  <c r="D59" i="88"/>
  <c r="C59" i="88"/>
  <c r="I59" i="88" s="1"/>
  <c r="I60" i="88" s="1"/>
  <c r="I62" i="88" s="1"/>
  <c r="G99" i="87"/>
  <c r="G100" i="87" s="1"/>
  <c r="G102" i="87" s="1"/>
  <c r="B104" i="87" s="1"/>
  <c r="I36" i="86"/>
  <c r="I37" i="86" s="1"/>
  <c r="I39" i="86" s="1"/>
  <c r="B81" i="86" s="1"/>
  <c r="D36" i="85"/>
  <c r="C36" i="85"/>
  <c r="G76" i="85"/>
  <c r="G77" i="85" s="1"/>
  <c r="G79" i="85" s="1"/>
  <c r="I54" i="84"/>
  <c r="D57" i="84"/>
  <c r="D55" i="84"/>
  <c r="I55" i="84" s="1"/>
  <c r="C57" i="84"/>
  <c r="C56" i="84"/>
  <c r="I56" i="84" s="1"/>
  <c r="I44" i="83"/>
  <c r="D41" i="83"/>
  <c r="D43" i="83"/>
  <c r="I43" i="83" s="1"/>
  <c r="C41" i="83"/>
  <c r="C42" i="83"/>
  <c r="I42" i="83" s="1"/>
  <c r="G79" i="82"/>
  <c r="C39" i="82"/>
  <c r="I39" i="82" s="1"/>
  <c r="C89" i="81"/>
  <c r="D89" i="81"/>
  <c r="F35" i="81"/>
  <c r="C44" i="81" s="1"/>
  <c r="D34" i="81"/>
  <c r="I46" i="81" s="1"/>
  <c r="F34" i="81"/>
  <c r="I56" i="79"/>
  <c r="C60" i="79" s="1"/>
  <c r="D30" i="79"/>
  <c r="I38" i="79" s="1"/>
  <c r="F30" i="79"/>
  <c r="K43" i="77"/>
  <c r="C48" i="77" s="1"/>
  <c r="D48" i="77" s="1"/>
  <c r="I56" i="77" s="1"/>
  <c r="I71" i="78"/>
  <c r="C78" i="78" s="1"/>
  <c r="F78" i="78" s="1"/>
  <c r="D102" i="78" s="1"/>
  <c r="K31" i="78"/>
  <c r="C39" i="78" s="1"/>
  <c r="F39" i="78" s="1"/>
  <c r="F89" i="77"/>
  <c r="C113" i="77" s="1"/>
  <c r="D113" i="77"/>
  <c r="K36" i="76"/>
  <c r="C41" i="76" s="1"/>
  <c r="D45" i="74"/>
  <c r="C46" i="74"/>
  <c r="G108" i="74"/>
  <c r="G100" i="76"/>
  <c r="G101" i="76" s="1"/>
  <c r="G103" i="76" s="1"/>
  <c r="G86" i="75"/>
  <c r="G87" i="75" s="1"/>
  <c r="G89" i="75" s="1"/>
  <c r="D31" i="75"/>
  <c r="I39" i="75" s="1"/>
  <c r="F31" i="75"/>
  <c r="I45" i="71"/>
  <c r="F35" i="71"/>
  <c r="C97" i="71"/>
  <c r="G97" i="71" s="1"/>
  <c r="C98" i="71"/>
  <c r="D96" i="71"/>
  <c r="G96" i="71" s="1"/>
  <c r="D98" i="71"/>
  <c r="I47" i="74"/>
  <c r="C104" i="74"/>
  <c r="D105" i="74"/>
  <c r="D103" i="74"/>
  <c r="C103" i="74"/>
  <c r="D104" i="74"/>
  <c r="C105" i="74"/>
  <c r="G105" i="74" s="1"/>
  <c r="D106" i="74"/>
  <c r="C106" i="74"/>
  <c r="D44" i="74"/>
  <c r="C44" i="74"/>
  <c r="D46" i="74"/>
  <c r="C45" i="74"/>
  <c r="F68" i="73"/>
  <c r="D91" i="73" s="1"/>
  <c r="J36" i="72"/>
  <c r="F37" i="72"/>
  <c r="E38" i="72"/>
  <c r="K38" i="72" s="1"/>
  <c r="J38" i="72"/>
  <c r="G102" i="72"/>
  <c r="J37" i="72"/>
  <c r="J39" i="72"/>
  <c r="K39" i="72" s="1"/>
  <c r="D100" i="72"/>
  <c r="C100" i="72"/>
  <c r="G95" i="71"/>
  <c r="C43" i="71"/>
  <c r="D43" i="71"/>
  <c r="D41" i="71"/>
  <c r="C42" i="71"/>
  <c r="F34" i="71"/>
  <c r="D37" i="70"/>
  <c r="I37" i="70" s="1"/>
  <c r="I38" i="70" s="1"/>
  <c r="I41" i="70" s="1"/>
  <c r="C86" i="70"/>
  <c r="D86" i="70"/>
  <c r="I76" i="69"/>
  <c r="C84" i="69" s="1"/>
  <c r="I31" i="69"/>
  <c r="I32" i="69" s="1"/>
  <c r="C38" i="69" s="1"/>
  <c r="I28" i="69"/>
  <c r="I29" i="69" s="1"/>
  <c r="C37" i="69" s="1"/>
  <c r="I24" i="69"/>
  <c r="I25" i="69" s="1"/>
  <c r="C36" i="69" s="1"/>
  <c r="I73" i="69"/>
  <c r="C83" i="69" s="1"/>
  <c r="I69" i="68"/>
  <c r="C73" i="68" s="1"/>
  <c r="D73" i="68" s="1"/>
  <c r="G92" i="68" s="1"/>
  <c r="E34" i="68"/>
  <c r="E33" i="68"/>
  <c r="I33" i="68" s="1"/>
  <c r="F34" i="68"/>
  <c r="F32" i="68"/>
  <c r="I32" i="68" s="1"/>
  <c r="E40" i="68"/>
  <c r="F73" i="68"/>
  <c r="I66" i="67"/>
  <c r="C70" i="67" s="1"/>
  <c r="D70" i="67" s="1"/>
  <c r="G89" i="67" s="1"/>
  <c r="B77" i="67"/>
  <c r="C77" i="67" s="1"/>
  <c r="B78" i="67" s="1"/>
  <c r="B80" i="67" s="1"/>
  <c r="H43" i="67"/>
  <c r="I62" i="66"/>
  <c r="I63" i="66" s="1"/>
  <c r="C67" i="66" s="1"/>
  <c r="D77" i="65"/>
  <c r="C77" i="65"/>
  <c r="F29" i="67"/>
  <c r="F31" i="67"/>
  <c r="E30" i="67"/>
  <c r="I30" i="67" s="1"/>
  <c r="E31" i="67"/>
  <c r="I31" i="67" s="1"/>
  <c r="F70" i="67"/>
  <c r="C36" i="65"/>
  <c r="D43" i="66"/>
  <c r="I43" i="66" s="1"/>
  <c r="I44" i="66" s="1"/>
  <c r="I46" i="66" s="1"/>
  <c r="F67" i="66"/>
  <c r="D67" i="66"/>
  <c r="G86" i="66" s="1"/>
  <c r="B75" i="66"/>
  <c r="I36" i="65"/>
  <c r="I37" i="65" s="1"/>
  <c r="I39" i="65" s="1"/>
  <c r="C66" i="64"/>
  <c r="B68" i="64" s="1"/>
  <c r="I55" i="64"/>
  <c r="I56" i="64" s="1"/>
  <c r="C60" i="64" s="1"/>
  <c r="I24" i="64"/>
  <c r="I25" i="64" s="1"/>
  <c r="C30" i="64" s="1"/>
  <c r="F30" i="64" s="1"/>
  <c r="C36" i="64" s="1"/>
  <c r="I48" i="97" l="1"/>
  <c r="G107" i="90"/>
  <c r="K37" i="72"/>
  <c r="I52" i="97"/>
  <c r="I53" i="97"/>
  <c r="I49" i="97"/>
  <c r="I51" i="97"/>
  <c r="I50" i="97"/>
  <c r="I45" i="97"/>
  <c r="I48" i="93"/>
  <c r="I49" i="93" s="1"/>
  <c r="I51" i="93" s="1"/>
  <c r="B93" i="93" s="1"/>
  <c r="D52" i="96"/>
  <c r="C52" i="96"/>
  <c r="D46" i="96"/>
  <c r="I54" i="96" s="1"/>
  <c r="D39" i="95"/>
  <c r="I39" i="95" s="1"/>
  <c r="D34" i="95"/>
  <c r="I41" i="95" s="1"/>
  <c r="C41" i="94"/>
  <c r="D41" i="94"/>
  <c r="D43" i="94"/>
  <c r="C42" i="94"/>
  <c r="D35" i="94"/>
  <c r="D36" i="94"/>
  <c r="F36" i="94"/>
  <c r="I46" i="91"/>
  <c r="I41" i="91"/>
  <c r="C44" i="91"/>
  <c r="C43" i="91"/>
  <c r="I43" i="91" s="1"/>
  <c r="D44" i="91"/>
  <c r="D42" i="91"/>
  <c r="I42" i="91" s="1"/>
  <c r="D104" i="90"/>
  <c r="C104" i="90"/>
  <c r="G104" i="90" s="1"/>
  <c r="D106" i="90"/>
  <c r="C105" i="90"/>
  <c r="G105" i="90" s="1"/>
  <c r="G106" i="90"/>
  <c r="D39" i="90"/>
  <c r="C38" i="90"/>
  <c r="F39" i="90"/>
  <c r="F34" i="89"/>
  <c r="B104" i="88"/>
  <c r="I36" i="85"/>
  <c r="I37" i="85" s="1"/>
  <c r="I39" i="85" s="1"/>
  <c r="B81" i="85" s="1"/>
  <c r="I57" i="84"/>
  <c r="I58" i="84"/>
  <c r="I60" i="84" s="1"/>
  <c r="B110" i="84" s="1"/>
  <c r="I41" i="83"/>
  <c r="I45" i="83" s="1"/>
  <c r="G80" i="82"/>
  <c r="G82" i="82" s="1"/>
  <c r="I40" i="82"/>
  <c r="I42" i="82" s="1"/>
  <c r="G89" i="81"/>
  <c r="G95" i="81" s="1"/>
  <c r="C43" i="81"/>
  <c r="D44" i="81"/>
  <c r="I44" i="81" s="1"/>
  <c r="D42" i="81"/>
  <c r="C42" i="81"/>
  <c r="C41" i="81"/>
  <c r="D41" i="81"/>
  <c r="D43" i="81"/>
  <c r="F60" i="79"/>
  <c r="D60" i="79"/>
  <c r="G78" i="79" s="1"/>
  <c r="D36" i="79"/>
  <c r="C36" i="79"/>
  <c r="D76" i="79"/>
  <c r="C76" i="79"/>
  <c r="C102" i="78"/>
  <c r="G102" i="78" s="1"/>
  <c r="G103" i="78" s="1"/>
  <c r="D78" i="78"/>
  <c r="G104" i="78" s="1"/>
  <c r="D39" i="78"/>
  <c r="I47" i="78" s="1"/>
  <c r="C45" i="78"/>
  <c r="D45" i="78"/>
  <c r="G113" i="77"/>
  <c r="G114" i="77" s="1"/>
  <c r="G116" i="77" s="1"/>
  <c r="F48" i="77"/>
  <c r="D54" i="77" s="1"/>
  <c r="D41" i="76"/>
  <c r="I49" i="76" s="1"/>
  <c r="F41" i="76"/>
  <c r="D47" i="76" s="1"/>
  <c r="I46" i="74"/>
  <c r="I45" i="74"/>
  <c r="D37" i="75"/>
  <c r="C37" i="75"/>
  <c r="G98" i="71"/>
  <c r="G99" i="71" s="1"/>
  <c r="G101" i="71" s="1"/>
  <c r="G103" i="74"/>
  <c r="I44" i="74"/>
  <c r="G104" i="74"/>
  <c r="G106" i="74"/>
  <c r="C91" i="73"/>
  <c r="G91" i="73" s="1"/>
  <c r="G92" i="73" s="1"/>
  <c r="G94" i="73" s="1"/>
  <c r="I41" i="73"/>
  <c r="I42" i="73" s="1"/>
  <c r="I45" i="73" s="1"/>
  <c r="B98" i="73" s="1"/>
  <c r="G100" i="72"/>
  <c r="K40" i="72"/>
  <c r="C45" i="72" s="1"/>
  <c r="D45" i="72" s="1"/>
  <c r="D40" i="71"/>
  <c r="C40" i="71"/>
  <c r="C41" i="71"/>
  <c r="I41" i="71" s="1"/>
  <c r="D42" i="71"/>
  <c r="I42" i="71" s="1"/>
  <c r="I43" i="71"/>
  <c r="G86" i="70"/>
  <c r="G87" i="70" s="1"/>
  <c r="G89" i="70" s="1"/>
  <c r="B93" i="70" s="1"/>
  <c r="D84" i="69"/>
  <c r="F84" i="69"/>
  <c r="F85" i="69"/>
  <c r="D85" i="69"/>
  <c r="D37" i="69"/>
  <c r="F37" i="69"/>
  <c r="D38" i="69"/>
  <c r="F38" i="69"/>
  <c r="F83" i="69"/>
  <c r="D83" i="69"/>
  <c r="F36" i="69"/>
  <c r="D36" i="69"/>
  <c r="I34" i="68"/>
  <c r="I35" i="68"/>
  <c r="C40" i="68" s="1"/>
  <c r="D40" i="68" s="1"/>
  <c r="I48" i="68" s="1"/>
  <c r="C90" i="68"/>
  <c r="D90" i="68"/>
  <c r="G78" i="65"/>
  <c r="G80" i="65" s="1"/>
  <c r="G81" i="65" s="1"/>
  <c r="B84" i="65" s="1"/>
  <c r="I32" i="67"/>
  <c r="C37" i="67" s="1"/>
  <c r="C87" i="67"/>
  <c r="G87" i="67" s="1"/>
  <c r="D87" i="67"/>
  <c r="C84" i="66"/>
  <c r="D84" i="66"/>
  <c r="D60" i="64"/>
  <c r="G79" i="64" s="1"/>
  <c r="F60" i="64"/>
  <c r="D36" i="64"/>
  <c r="D30" i="64"/>
  <c r="I38" i="64" s="1"/>
  <c r="I47" i="83" l="1"/>
  <c r="B97" i="83" s="1"/>
  <c r="I54" i="97"/>
  <c r="I56" i="97" s="1"/>
  <c r="B114" i="97" s="1"/>
  <c r="I52" i="96"/>
  <c r="I53" i="96" s="1"/>
  <c r="I55" i="96" s="1"/>
  <c r="B101" i="96" s="1"/>
  <c r="I40" i="95"/>
  <c r="I42" i="95" s="1"/>
  <c r="B87" i="95" s="1"/>
  <c r="C43" i="94"/>
  <c r="I43" i="94" s="1"/>
  <c r="C44" i="94"/>
  <c r="D42" i="94"/>
  <c r="I42" i="94" s="1"/>
  <c r="D44" i="94"/>
  <c r="I46" i="94"/>
  <c r="I41" i="94"/>
  <c r="I44" i="91"/>
  <c r="I45" i="91" s="1"/>
  <c r="G108" i="90"/>
  <c r="G110" i="90" s="1"/>
  <c r="G112" i="90" s="1"/>
  <c r="C47" i="90"/>
  <c r="C48" i="90"/>
  <c r="D46" i="90"/>
  <c r="D48" i="90"/>
  <c r="D38" i="90"/>
  <c r="I50" i="90" s="1"/>
  <c r="F38" i="90"/>
  <c r="C40" i="89"/>
  <c r="D40" i="89"/>
  <c r="B84" i="82"/>
  <c r="I43" i="81"/>
  <c r="I42" i="81"/>
  <c r="I41" i="81"/>
  <c r="G76" i="79"/>
  <c r="G77" i="79" s="1"/>
  <c r="I36" i="79"/>
  <c r="I37" i="79" s="1"/>
  <c r="I39" i="79" s="1"/>
  <c r="B81" i="79" s="1"/>
  <c r="G105" i="78"/>
  <c r="G107" i="78" s="1"/>
  <c r="I45" i="78"/>
  <c r="I46" i="78" s="1"/>
  <c r="I49" i="78" s="1"/>
  <c r="C54" i="77"/>
  <c r="I54" i="77" s="1"/>
  <c r="I55" i="77" s="1"/>
  <c r="I58" i="77" s="1"/>
  <c r="B120" i="77" s="1"/>
  <c r="C47" i="76"/>
  <c r="I47" i="76" s="1"/>
  <c r="I48" i="76" s="1"/>
  <c r="I51" i="76" s="1"/>
  <c r="B107" i="76" s="1"/>
  <c r="I48" i="74"/>
  <c r="I51" i="74" s="1"/>
  <c r="I37" i="75"/>
  <c r="I38" i="75" s="1"/>
  <c r="I41" i="75" s="1"/>
  <c r="B93" i="75" s="1"/>
  <c r="I40" i="71"/>
  <c r="I44" i="71" s="1"/>
  <c r="I47" i="71" s="1"/>
  <c r="B105" i="71" s="1"/>
  <c r="G107" i="74"/>
  <c r="G109" i="74" s="1"/>
  <c r="G111" i="74" s="1"/>
  <c r="F45" i="72"/>
  <c r="I52" i="72"/>
  <c r="D50" i="72"/>
  <c r="G101" i="72"/>
  <c r="G103" i="72" s="1"/>
  <c r="I54" i="69"/>
  <c r="D49" i="69"/>
  <c r="C50" i="69"/>
  <c r="C52" i="69"/>
  <c r="C51" i="69"/>
  <c r="D52" i="69"/>
  <c r="D46" i="69"/>
  <c r="C47" i="69"/>
  <c r="D48" i="69"/>
  <c r="C48" i="69"/>
  <c r="C49" i="69"/>
  <c r="I49" i="69" s="1"/>
  <c r="D51" i="69"/>
  <c r="D45" i="69"/>
  <c r="D47" i="69"/>
  <c r="D44" i="69"/>
  <c r="I44" i="69" s="1"/>
  <c r="D50" i="69"/>
  <c r="C45" i="69"/>
  <c r="C44" i="69"/>
  <c r="C46" i="69"/>
  <c r="F40" i="68"/>
  <c r="G91" i="68"/>
  <c r="G93" i="68" s="1"/>
  <c r="G94" i="68" s="1"/>
  <c r="G88" i="67"/>
  <c r="G90" i="67" s="1"/>
  <c r="G91" i="67" s="1"/>
  <c r="D77" i="64"/>
  <c r="C77" i="64"/>
  <c r="F37" i="67"/>
  <c r="D43" i="67" s="1"/>
  <c r="D37" i="67"/>
  <c r="I45" i="67" s="1"/>
  <c r="G85" i="66"/>
  <c r="G87" i="66" s="1"/>
  <c r="G88" i="66" s="1"/>
  <c r="B91" i="66" s="1"/>
  <c r="I36" i="64"/>
  <c r="I37" i="64" s="1"/>
  <c r="I39" i="64" s="1"/>
  <c r="C43" i="67" l="1"/>
  <c r="I43" i="67" s="1"/>
  <c r="I44" i="67" s="1"/>
  <c r="I46" i="67" s="1"/>
  <c r="B94" i="67" s="1"/>
  <c r="I44" i="94"/>
  <c r="I47" i="91"/>
  <c r="I48" i="90"/>
  <c r="C45" i="90"/>
  <c r="D45" i="90"/>
  <c r="D47" i="90"/>
  <c r="I47" i="90" s="1"/>
  <c r="C46" i="90"/>
  <c r="I46" i="90" s="1"/>
  <c r="I40" i="89"/>
  <c r="I41" i="89" s="1"/>
  <c r="I43" i="89" s="1"/>
  <c r="B89" i="89" s="1"/>
  <c r="I45" i="81"/>
  <c r="I47" i="81" s="1"/>
  <c r="B97" i="81" s="1"/>
  <c r="G79" i="79"/>
  <c r="B109" i="78"/>
  <c r="B113" i="74"/>
  <c r="C50" i="72"/>
  <c r="I50" i="72" s="1"/>
  <c r="I45" i="69"/>
  <c r="I47" i="69"/>
  <c r="I51" i="69"/>
  <c r="I52" i="69"/>
  <c r="I46" i="69"/>
  <c r="I50" i="69"/>
  <c r="I48" i="69"/>
  <c r="G112" i="69"/>
  <c r="G113" i="69" s="1"/>
  <c r="C46" i="68"/>
  <c r="D46" i="68"/>
  <c r="G78" i="64"/>
  <c r="G80" i="64" s="1"/>
  <c r="G81" i="64" s="1"/>
  <c r="B84" i="64" s="1"/>
  <c r="I45" i="94" l="1"/>
  <c r="I47" i="94" s="1"/>
  <c r="B96" i="94" s="1"/>
  <c r="I45" i="90"/>
  <c r="I49" i="90" s="1"/>
  <c r="I51" i="72"/>
  <c r="I54" i="72" s="1"/>
  <c r="B107" i="72" s="1"/>
  <c r="I53" i="69"/>
  <c r="I55" i="69" s="1"/>
  <c r="B116" i="69" s="1"/>
  <c r="I46" i="68"/>
  <c r="I47" i="68" s="1"/>
  <c r="I49" i="68" s="1"/>
  <c r="B97" i="68" s="1"/>
  <c r="I52" i="90" l="1"/>
  <c r="B113" i="90" s="1"/>
  <c r="K22" i="45"/>
  <c r="K23" i="47"/>
  <c r="B10" i="45"/>
  <c r="K22" i="41"/>
  <c r="L18" i="63"/>
  <c r="M18" i="63" s="1"/>
  <c r="O18" i="63" s="1"/>
  <c r="L17" i="63"/>
  <c r="M17" i="63" s="1"/>
  <c r="O17" i="63" s="1"/>
  <c r="L16" i="63"/>
  <c r="M16" i="63" s="1"/>
  <c r="O16" i="63" s="1"/>
  <c r="L15" i="63"/>
  <c r="M15" i="63" s="1"/>
  <c r="O15" i="63" s="1"/>
  <c r="F9" i="63"/>
  <c r="E9" i="63"/>
  <c r="N18" i="63" s="1" a="1"/>
  <c r="N18" i="63" s="1"/>
  <c r="D9" i="63"/>
  <c r="N17" i="63" s="1" a="1"/>
  <c r="N17" i="63" s="1"/>
  <c r="F8" i="63"/>
  <c r="E8" i="63"/>
  <c r="D8" i="63"/>
  <c r="C8" i="63"/>
  <c r="C9" i="63" s="1"/>
  <c r="N16" i="63" s="1" a="1"/>
  <c r="N16" i="63" s="1"/>
  <c r="B8" i="63"/>
  <c r="B9" i="63" s="1"/>
  <c r="N15" i="63" s="1" a="1"/>
  <c r="N15" i="63" s="1"/>
  <c r="K30" i="38"/>
  <c r="L103" i="62"/>
  <c r="L102" i="62"/>
  <c r="L101" i="62"/>
  <c r="M103" i="62"/>
  <c r="K103" i="62"/>
  <c r="J103" i="62"/>
  <c r="I103" i="62"/>
  <c r="K102" i="62"/>
  <c r="I102" i="62"/>
  <c r="J102" i="62"/>
  <c r="K101" i="62"/>
  <c r="J101" i="62"/>
  <c r="I101" i="62"/>
  <c r="K88" i="62"/>
  <c r="D78" i="62" a="1"/>
  <c r="D78" i="62" s="1"/>
  <c r="C78" i="62" a="1"/>
  <c r="C78" i="62" s="1"/>
  <c r="D71" i="62" a="1"/>
  <c r="D71" i="62" s="1"/>
  <c r="C71" i="62" a="1"/>
  <c r="C71" i="62" s="1"/>
  <c r="D30" i="62" a="1"/>
  <c r="D30" i="62" s="1"/>
  <c r="D31" i="62" a="1"/>
  <c r="D31" i="62" s="1"/>
  <c r="D32" i="62" a="1"/>
  <c r="D32" i="62" s="1"/>
  <c r="D33" i="62" a="1"/>
  <c r="D33" i="62" s="1"/>
  <c r="D34" i="62" a="1"/>
  <c r="D34" i="62" s="1"/>
  <c r="D35" i="62" a="1"/>
  <c r="D35" i="62" s="1"/>
  <c r="D36" i="62" a="1"/>
  <c r="D36" i="62" s="1"/>
  <c r="D37" i="62" a="1"/>
  <c r="D37" i="62" s="1"/>
  <c r="D38" i="62" a="1"/>
  <c r="D38" i="62" s="1"/>
  <c r="D39" i="62" a="1"/>
  <c r="D39" i="62" s="1"/>
  <c r="D40" i="62" a="1"/>
  <c r="D40" i="62" s="1"/>
  <c r="D41" i="62" a="1"/>
  <c r="D41" i="62" s="1"/>
  <c r="D42" i="62" a="1"/>
  <c r="D42" i="62" s="1"/>
  <c r="D43" i="62" a="1"/>
  <c r="D43" i="62" s="1"/>
  <c r="D44" i="62" a="1"/>
  <c r="D44" i="62" s="1"/>
  <c r="D45" i="62" a="1"/>
  <c r="D45" i="62" s="1"/>
  <c r="D46" i="62" a="1"/>
  <c r="D46" i="62" s="1"/>
  <c r="D47" i="62" a="1"/>
  <c r="D47" i="62" s="1"/>
  <c r="D48" i="62" a="1"/>
  <c r="D48" i="62" s="1"/>
  <c r="D49" i="62" a="1"/>
  <c r="D49" i="62" s="1"/>
  <c r="D50" i="62" a="1"/>
  <c r="D50" i="62" s="1"/>
  <c r="D51" i="62" a="1"/>
  <c r="D51" i="62" s="1"/>
  <c r="D52" i="62" a="1"/>
  <c r="D52" i="62" s="1"/>
  <c r="D53" i="62" a="1"/>
  <c r="D53" i="62" s="1"/>
  <c r="D54" i="62" a="1"/>
  <c r="D54" i="62" s="1"/>
  <c r="D55" i="62" a="1"/>
  <c r="D55" i="62" s="1"/>
  <c r="D56" i="62" a="1"/>
  <c r="D56" i="62" s="1"/>
  <c r="D57" i="62" a="1"/>
  <c r="D57" i="62" s="1"/>
  <c r="D58" i="62" a="1"/>
  <c r="D58" i="62" s="1"/>
  <c r="D59" i="62" a="1"/>
  <c r="D59" i="62" s="1"/>
  <c r="D60" i="62" a="1"/>
  <c r="D60" i="62" s="1"/>
  <c r="D61" i="62" a="1"/>
  <c r="D61" i="62" s="1"/>
  <c r="D62" i="62" a="1"/>
  <c r="D62" i="62" s="1"/>
  <c r="D63" i="62" a="1"/>
  <c r="D63" i="62" s="1"/>
  <c r="D64" i="62" a="1"/>
  <c r="D64" i="62" s="1"/>
  <c r="D65" i="62" a="1"/>
  <c r="D65" i="62" s="1"/>
  <c r="C31" i="62" a="1"/>
  <c r="C31" i="62" s="1"/>
  <c r="C32" i="62" a="1"/>
  <c r="C32" i="62" s="1"/>
  <c r="C33" i="62" a="1"/>
  <c r="C33" i="62" s="1"/>
  <c r="C34" i="62" a="1"/>
  <c r="C34" i="62" s="1"/>
  <c r="C35" i="62" a="1"/>
  <c r="C35" i="62" s="1"/>
  <c r="C36" i="62" a="1"/>
  <c r="C36" i="62" s="1"/>
  <c r="C37" i="62" a="1"/>
  <c r="C37" i="62" s="1"/>
  <c r="C38" i="62" a="1"/>
  <c r="C38" i="62" s="1"/>
  <c r="C39" i="62" a="1"/>
  <c r="C39" i="62" s="1"/>
  <c r="C40" i="62" a="1"/>
  <c r="C40" i="62" s="1"/>
  <c r="C41" i="62" a="1"/>
  <c r="C41" i="62" s="1"/>
  <c r="C42" i="62" a="1"/>
  <c r="C42" i="62" s="1"/>
  <c r="C43" i="62" a="1"/>
  <c r="C43" i="62" s="1"/>
  <c r="C44" i="62" a="1"/>
  <c r="C44" i="62" s="1"/>
  <c r="C45" i="62" a="1"/>
  <c r="C45" i="62" s="1"/>
  <c r="C46" i="62" a="1"/>
  <c r="C46" i="62" s="1"/>
  <c r="C47" i="62" a="1"/>
  <c r="C47" i="62" s="1"/>
  <c r="C48" i="62" a="1"/>
  <c r="C48" i="62" s="1"/>
  <c r="C49" i="62" a="1"/>
  <c r="C49" i="62" s="1"/>
  <c r="C50" i="62" a="1"/>
  <c r="C50" i="62" s="1"/>
  <c r="C51" i="62" a="1"/>
  <c r="C51" i="62" s="1"/>
  <c r="C52" i="62" a="1"/>
  <c r="C52" i="62" s="1"/>
  <c r="F52" i="62" s="1"/>
  <c r="C53" i="62" a="1"/>
  <c r="C53" i="62" s="1"/>
  <c r="C54" i="62" a="1"/>
  <c r="C54" i="62" s="1"/>
  <c r="C55" i="62" a="1"/>
  <c r="C55" i="62" s="1"/>
  <c r="C56" i="62" a="1"/>
  <c r="C56" i="62" s="1"/>
  <c r="C57" i="62" a="1"/>
  <c r="C57" i="62" s="1"/>
  <c r="C58" i="62" a="1"/>
  <c r="C58" i="62" s="1"/>
  <c r="C59" i="62" a="1"/>
  <c r="C59" i="62" s="1"/>
  <c r="C60" i="62" a="1"/>
  <c r="C60" i="62" s="1"/>
  <c r="C61" i="62" a="1"/>
  <c r="C61" i="62" s="1"/>
  <c r="C62" i="62" a="1"/>
  <c r="C62" i="62" s="1"/>
  <c r="C63" i="62" a="1"/>
  <c r="C63" i="62" s="1"/>
  <c r="C64" i="62" a="1"/>
  <c r="C64" i="62" s="1"/>
  <c r="C65" i="62" a="1"/>
  <c r="C65" i="62" s="1"/>
  <c r="C30" i="62" a="1"/>
  <c r="C30" i="62" s="1"/>
  <c r="D20" i="62" a="1"/>
  <c r="D20" i="62" s="1"/>
  <c r="D21" i="62" a="1"/>
  <c r="D21" i="62" s="1"/>
  <c r="D22" i="62" a="1"/>
  <c r="D22" i="62" s="1"/>
  <c r="D23" i="62" a="1"/>
  <c r="D23" i="62" s="1"/>
  <c r="C21" i="62" a="1"/>
  <c r="C21" i="62" s="1"/>
  <c r="C22" i="62" a="1"/>
  <c r="C22" i="62" s="1"/>
  <c r="C23" i="62" a="1"/>
  <c r="C23" i="62" s="1"/>
  <c r="C20" i="62" a="1"/>
  <c r="C20" i="62" s="1"/>
  <c r="F65" i="59"/>
  <c r="F56" i="59"/>
  <c r="F57" i="59"/>
  <c r="F58" i="59"/>
  <c r="F59" i="59"/>
  <c r="F60" i="59"/>
  <c r="F61" i="59"/>
  <c r="F62" i="59"/>
  <c r="F63" i="59"/>
  <c r="D55" i="59"/>
  <c r="D56" i="59"/>
  <c r="D57" i="59"/>
  <c r="D58" i="59"/>
  <c r="D59" i="59"/>
  <c r="D60" i="59"/>
  <c r="D61" i="59"/>
  <c r="D62" i="59"/>
  <c r="D63" i="59"/>
  <c r="C56" i="59"/>
  <c r="C57" i="59"/>
  <c r="C58" i="59"/>
  <c r="C59" i="59"/>
  <c r="C60" i="59"/>
  <c r="C61" i="59"/>
  <c r="C62" i="59"/>
  <c r="C63" i="59"/>
  <c r="C55" i="59"/>
  <c r="J40" i="59"/>
  <c r="Q9" i="59"/>
  <c r="Q10" i="59" s="1"/>
  <c r="D9" i="59"/>
  <c r="D10" i="59" s="1"/>
  <c r="C9" i="59"/>
  <c r="C10" i="59" s="1"/>
  <c r="M26" i="59" a="1"/>
  <c r="M26" i="59" s="1"/>
  <c r="M25" i="59" a="1"/>
  <c r="M25" i="59" s="1"/>
  <c r="N25" i="59" s="1"/>
  <c r="M27" i="59" a="1"/>
  <c r="M27" i="59" s="1"/>
  <c r="N27" i="59" s="1"/>
  <c r="E48" i="59" s="1"/>
  <c r="L27" i="59"/>
  <c r="J36" i="59"/>
  <c r="L26" i="59"/>
  <c r="I10" i="59"/>
  <c r="L25" i="59"/>
  <c r="F32" i="59" s="1"/>
  <c r="K10" i="59"/>
  <c r="H32" i="59" s="1"/>
  <c r="R10" i="59"/>
  <c r="P10" i="59"/>
  <c r="O10" i="59"/>
  <c r="N10" i="59"/>
  <c r="M10" i="59"/>
  <c r="L10" i="59"/>
  <c r="J10" i="59"/>
  <c r="H10" i="59"/>
  <c r="G10" i="59"/>
  <c r="F10" i="59"/>
  <c r="E10" i="59"/>
  <c r="B10" i="59"/>
  <c r="F57" i="58"/>
  <c r="F52" i="58"/>
  <c r="F53" i="58"/>
  <c r="F54" i="58"/>
  <c r="D51" i="58"/>
  <c r="D52" i="58"/>
  <c r="D53" i="58"/>
  <c r="D54" i="58"/>
  <c r="C52" i="58"/>
  <c r="C53" i="58"/>
  <c r="C54" i="58"/>
  <c r="C51" i="58"/>
  <c r="E43" i="58"/>
  <c r="E42" i="58"/>
  <c r="C43" i="58"/>
  <c r="F43" i="58"/>
  <c r="D43" i="58"/>
  <c r="J36" i="58"/>
  <c r="F36" i="58"/>
  <c r="E36" i="58"/>
  <c r="K9" i="58"/>
  <c r="K10" i="58" s="1"/>
  <c r="H32" i="58" s="1"/>
  <c r="K26" i="58"/>
  <c r="K25" i="58"/>
  <c r="F10" i="58" s="1"/>
  <c r="I26" i="58"/>
  <c r="I25" i="58"/>
  <c r="M26" i="58" a="1"/>
  <c r="M26" i="58" s="1"/>
  <c r="L26" i="58"/>
  <c r="M25" i="58" a="1"/>
  <c r="M25" i="58" s="1"/>
  <c r="L25" i="58"/>
  <c r="D10" i="58"/>
  <c r="C10" i="58"/>
  <c r="R10" i="58"/>
  <c r="Q10" i="58"/>
  <c r="P10" i="58"/>
  <c r="O10" i="58"/>
  <c r="N10" i="58"/>
  <c r="M10" i="58"/>
  <c r="L10" i="58"/>
  <c r="J10" i="58"/>
  <c r="H10" i="58"/>
  <c r="G10" i="58"/>
  <c r="E10" i="58"/>
  <c r="B10" i="58"/>
  <c r="K21" i="57"/>
  <c r="I21" i="57"/>
  <c r="F29" i="57"/>
  <c r="F31" i="57"/>
  <c r="E29" i="57"/>
  <c r="E30" i="57"/>
  <c r="E31" i="57"/>
  <c r="N22" i="57"/>
  <c r="N21" i="57"/>
  <c r="E35" i="57" s="1"/>
  <c r="J29" i="57"/>
  <c r="J30" i="57"/>
  <c r="J31" i="57"/>
  <c r="L22" i="57"/>
  <c r="M22" i="57" a="1"/>
  <c r="M22" i="57" s="1"/>
  <c r="J28" i="57"/>
  <c r="M21" i="57" a="1"/>
  <c r="M21" i="57" s="1"/>
  <c r="L21" i="57"/>
  <c r="F9" i="57"/>
  <c r="F10" i="57" s="1"/>
  <c r="R10" i="57"/>
  <c r="M10" i="57"/>
  <c r="J10" i="57"/>
  <c r="D10" i="57"/>
  <c r="C10" i="57"/>
  <c r="R9" i="57"/>
  <c r="Q9" i="57"/>
  <c r="Q10" i="57" s="1"/>
  <c r="P9" i="57"/>
  <c r="P10" i="57" s="1"/>
  <c r="O9" i="57"/>
  <c r="O10" i="57" s="1"/>
  <c r="N9" i="57"/>
  <c r="N10" i="57" s="1"/>
  <c r="M9" i="57"/>
  <c r="L9" i="57"/>
  <c r="L10" i="57" s="1"/>
  <c r="K9" i="57"/>
  <c r="K10" i="57" s="1"/>
  <c r="J9" i="57"/>
  <c r="I9" i="57"/>
  <c r="I10" i="57" s="1"/>
  <c r="H9" i="57"/>
  <c r="H10" i="57" s="1"/>
  <c r="G9" i="57"/>
  <c r="G10" i="57" s="1"/>
  <c r="E9" i="57"/>
  <c r="E10" i="57" s="1"/>
  <c r="B9" i="57"/>
  <c r="B10" i="57" s="1"/>
  <c r="B9" i="56"/>
  <c r="B10" i="56" s="1"/>
  <c r="K29" i="56"/>
  <c r="F9" i="56" s="1"/>
  <c r="F10" i="56" s="1"/>
  <c r="I29" i="56"/>
  <c r="R9" i="56"/>
  <c r="R10" i="56" s="1"/>
  <c r="N9" i="56"/>
  <c r="N10" i="56" s="1"/>
  <c r="O9" i="56"/>
  <c r="O10" i="56" s="1"/>
  <c r="P9" i="56"/>
  <c r="P10" i="56" s="1"/>
  <c r="Q9" i="56"/>
  <c r="Q10" i="56" s="1"/>
  <c r="J36" i="56"/>
  <c r="M29" i="56" a="1"/>
  <c r="M29" i="56" s="1"/>
  <c r="L29" i="56"/>
  <c r="D10" i="56"/>
  <c r="C10" i="56"/>
  <c r="M9" i="56"/>
  <c r="M10" i="56" s="1"/>
  <c r="L9" i="56"/>
  <c r="L10" i="56" s="1"/>
  <c r="K9" i="56"/>
  <c r="K10" i="56" s="1"/>
  <c r="J9" i="56"/>
  <c r="J10" i="56" s="1"/>
  <c r="I9" i="56"/>
  <c r="I10" i="56" s="1"/>
  <c r="H9" i="56"/>
  <c r="H10" i="56" s="1"/>
  <c r="G9" i="56"/>
  <c r="G10" i="56" s="1"/>
  <c r="E9" i="56"/>
  <c r="E10" i="56" s="1"/>
  <c r="I32" i="52" a="1"/>
  <c r="I32" i="52" s="1"/>
  <c r="I31" i="52" a="1"/>
  <c r="I31" i="52" s="1"/>
  <c r="J31" i="52"/>
  <c r="J32" i="52"/>
  <c r="E53" i="44"/>
  <c r="E54" i="44"/>
  <c r="E55" i="44"/>
  <c r="E56" i="44"/>
  <c r="E57" i="44"/>
  <c r="E52" i="44"/>
  <c r="N16" i="43"/>
  <c r="N12" i="43"/>
  <c r="N10" i="43"/>
  <c r="N11" i="43"/>
  <c r="N9" i="43"/>
  <c r="F47" i="63" l="1"/>
  <c r="F43" i="63"/>
  <c r="F39" i="63"/>
  <c r="F35" i="63"/>
  <c r="E39" i="63"/>
  <c r="H39" i="63" s="1"/>
  <c r="E40" i="63"/>
  <c r="H40" i="63" s="1"/>
  <c r="E38" i="63"/>
  <c r="H38" i="63" s="1"/>
  <c r="E41" i="63"/>
  <c r="H41" i="63" s="1"/>
  <c r="E43" i="63"/>
  <c r="H43" i="63" s="1"/>
  <c r="F48" i="63"/>
  <c r="F44" i="63"/>
  <c r="F40" i="63"/>
  <c r="F36" i="63"/>
  <c r="E44" i="63"/>
  <c r="H44" i="63" s="1"/>
  <c r="E45" i="63"/>
  <c r="H45" i="63" s="1"/>
  <c r="E42" i="63"/>
  <c r="H42" i="63" s="1"/>
  <c r="E47" i="63"/>
  <c r="H47" i="63" s="1"/>
  <c r="E48" i="63"/>
  <c r="H48" i="63" s="1"/>
  <c r="F49" i="63"/>
  <c r="F45" i="63"/>
  <c r="F41" i="63"/>
  <c r="F37" i="63"/>
  <c r="E46" i="63"/>
  <c r="H46" i="63" s="1"/>
  <c r="E49" i="63"/>
  <c r="H49" i="63" s="1"/>
  <c r="E35" i="63"/>
  <c r="H35" i="63" s="1"/>
  <c r="E34" i="63"/>
  <c r="E36" i="63"/>
  <c r="E37" i="63"/>
  <c r="F46" i="63"/>
  <c r="F42" i="63"/>
  <c r="F38" i="63"/>
  <c r="F34" i="63"/>
  <c r="C25" i="63"/>
  <c r="E25" i="63"/>
  <c r="E26" i="63"/>
  <c r="C26" i="63"/>
  <c r="C27" i="63"/>
  <c r="E27" i="63"/>
  <c r="E28" i="63"/>
  <c r="C28" i="63"/>
  <c r="N29" i="56"/>
  <c r="M102" i="62"/>
  <c r="M104" i="62" s="1"/>
  <c r="F44" i="62"/>
  <c r="F38" i="62"/>
  <c r="F31" i="62"/>
  <c r="F78" i="62"/>
  <c r="F80" i="62" s="1"/>
  <c r="F81" i="62" s="1"/>
  <c r="L111" i="62" s="1"/>
  <c r="M111" i="62" s="1"/>
  <c r="F36" i="62"/>
  <c r="F59" i="62"/>
  <c r="F51" i="62"/>
  <c r="F43" i="62"/>
  <c r="F58" i="62"/>
  <c r="F55" i="62"/>
  <c r="F47" i="62"/>
  <c r="F33" i="62"/>
  <c r="F39" i="62"/>
  <c r="F49" i="62"/>
  <c r="F60" i="62"/>
  <c r="F71" i="62"/>
  <c r="F73" i="62" s="1"/>
  <c r="F74" i="62" s="1"/>
  <c r="L110" i="62" s="1"/>
  <c r="M110" i="62" s="1"/>
  <c r="F64" i="62"/>
  <c r="F63" i="62"/>
  <c r="F35" i="62"/>
  <c r="F40" i="62"/>
  <c r="F57" i="62"/>
  <c r="F61" i="62"/>
  <c r="F37" i="62"/>
  <c r="F34" i="62"/>
  <c r="F50" i="62"/>
  <c r="F42" i="62"/>
  <c r="F53" i="62"/>
  <c r="F48" i="62"/>
  <c r="F41" i="62"/>
  <c r="F46" i="62"/>
  <c r="F45" i="62"/>
  <c r="F62" i="62"/>
  <c r="F56" i="62"/>
  <c r="F32" i="62"/>
  <c r="F54" i="62"/>
  <c r="F65" i="62"/>
  <c r="F30" i="62"/>
  <c r="F20" i="62"/>
  <c r="F22" i="62"/>
  <c r="F21" i="62"/>
  <c r="F23" i="62"/>
  <c r="N26" i="59"/>
  <c r="F36" i="59"/>
  <c r="E40" i="59"/>
  <c r="K40" i="59" s="1"/>
  <c r="K41" i="59" s="1"/>
  <c r="C48" i="59" s="1"/>
  <c r="D48" i="59" s="1"/>
  <c r="F40" i="59"/>
  <c r="E36" i="59"/>
  <c r="E32" i="59"/>
  <c r="E46" i="59"/>
  <c r="G32" i="59"/>
  <c r="J32" i="59" s="1"/>
  <c r="E47" i="59"/>
  <c r="K36" i="58"/>
  <c r="K37" i="58" s="1"/>
  <c r="I9" i="58"/>
  <c r="I10" i="58" s="1"/>
  <c r="N26" i="58" s="1"/>
  <c r="N25" i="58"/>
  <c r="G32" i="58"/>
  <c r="J32" i="58" s="1"/>
  <c r="E32" i="58"/>
  <c r="F32" i="58"/>
  <c r="F30" i="57"/>
  <c r="E28" i="57"/>
  <c r="F28" i="57"/>
  <c r="K29" i="57"/>
  <c r="K30" i="57"/>
  <c r="K31" i="57"/>
  <c r="E43" i="56"/>
  <c r="F36" i="56"/>
  <c r="E36" i="56"/>
  <c r="F26" i="63" l="1"/>
  <c r="D26" i="63"/>
  <c r="H37" i="63"/>
  <c r="F28" i="63"/>
  <c r="D28" i="63"/>
  <c r="D27" i="63"/>
  <c r="F27" i="63"/>
  <c r="H36" i="63"/>
  <c r="H34" i="63"/>
  <c r="D25" i="63"/>
  <c r="F25" i="63"/>
  <c r="F66" i="62"/>
  <c r="F67" i="62" s="1"/>
  <c r="L109" i="62" s="1"/>
  <c r="M109" i="62" s="1"/>
  <c r="F25" i="62"/>
  <c r="F26" i="62" s="1"/>
  <c r="F48" i="59"/>
  <c r="K32" i="59"/>
  <c r="K33" i="59" s="1"/>
  <c r="C46" i="59" s="1"/>
  <c r="K36" i="59"/>
  <c r="K37" i="59" s="1"/>
  <c r="C47" i="59" s="1"/>
  <c r="K32" i="58"/>
  <c r="K28" i="57"/>
  <c r="K32" i="57" s="1"/>
  <c r="C35" i="57" s="1"/>
  <c r="D35" i="57" s="1"/>
  <c r="F50" i="57" s="1"/>
  <c r="K36" i="56"/>
  <c r="K40" i="56" s="1"/>
  <c r="C43" i="56" s="1"/>
  <c r="D43" i="56" s="1"/>
  <c r="F58" i="56" s="1"/>
  <c r="C42" i="63" l="1"/>
  <c r="C45" i="63"/>
  <c r="C43" i="63"/>
  <c r="D48" i="63"/>
  <c r="D44" i="63"/>
  <c r="D40" i="63"/>
  <c r="D36" i="63"/>
  <c r="C44" i="63"/>
  <c r="I44" i="63" s="1"/>
  <c r="C46" i="63"/>
  <c r="C47" i="63"/>
  <c r="C48" i="63"/>
  <c r="I48" i="63" s="1"/>
  <c r="D49" i="63"/>
  <c r="D45" i="63"/>
  <c r="D41" i="63"/>
  <c r="D37" i="63"/>
  <c r="C49" i="63"/>
  <c r="I49" i="63" s="1"/>
  <c r="D46" i="63"/>
  <c r="D42" i="63"/>
  <c r="D38" i="63"/>
  <c r="D34" i="63"/>
  <c r="C34" i="63"/>
  <c r="I34" i="63" s="1"/>
  <c r="C37" i="63"/>
  <c r="I37" i="63" s="1"/>
  <c r="C35" i="63"/>
  <c r="C36" i="63"/>
  <c r="I36" i="63" s="1"/>
  <c r="C38" i="63"/>
  <c r="D47" i="63"/>
  <c r="D43" i="63"/>
  <c r="D39" i="63"/>
  <c r="D35" i="63"/>
  <c r="C41" i="63"/>
  <c r="I41" i="63" s="1"/>
  <c r="C39" i="63"/>
  <c r="I39" i="63" s="1"/>
  <c r="C40" i="63"/>
  <c r="I40" i="63" s="1"/>
  <c r="L108" i="62"/>
  <c r="D47" i="59"/>
  <c r="F47" i="59"/>
  <c r="D46" i="59"/>
  <c r="F46" i="59"/>
  <c r="K33" i="58"/>
  <c r="C42" i="58" s="1"/>
  <c r="F35" i="57"/>
  <c r="D44" i="57" s="1"/>
  <c r="F43" i="56"/>
  <c r="D52" i="56" s="1"/>
  <c r="I35" i="63" l="1"/>
  <c r="I50" i="63" s="1"/>
  <c r="I51" i="63" s="1"/>
  <c r="I43" i="63"/>
  <c r="I47" i="63"/>
  <c r="I45" i="63"/>
  <c r="I38" i="63"/>
  <c r="I46" i="63"/>
  <c r="I42" i="63"/>
  <c r="M112" i="62"/>
  <c r="B117" i="62"/>
  <c r="D42" i="58"/>
  <c r="F42" i="58"/>
  <c r="C44" i="57"/>
  <c r="F44" i="57" s="1"/>
  <c r="F49" i="57" s="1"/>
  <c r="F51" i="57" s="1"/>
  <c r="C52" i="56"/>
  <c r="F52" i="56" s="1"/>
  <c r="F57" i="56" s="1"/>
  <c r="F59" i="56" s="1"/>
  <c r="B118" i="62" l="1"/>
  <c r="F55" i="59"/>
  <c r="F64" i="59" l="1"/>
  <c r="F66" i="59" s="1"/>
  <c r="F51" i="58"/>
  <c r="F56" i="58" s="1"/>
  <c r="F58" i="58" s="1"/>
  <c r="C9" i="31" l="1"/>
  <c r="K36" i="37"/>
  <c r="O16" i="36"/>
  <c r="O15" i="36"/>
  <c r="G50" i="35"/>
  <c r="G49" i="35"/>
  <c r="H50" i="35"/>
  <c r="H49" i="35"/>
  <c r="G28" i="33"/>
  <c r="G27" i="33"/>
  <c r="H28" i="33"/>
  <c r="H27" i="33"/>
  <c r="H28" i="32"/>
  <c r="H27" i="32"/>
  <c r="K53" i="31"/>
  <c r="M48" i="31"/>
  <c r="K57" i="31"/>
  <c r="K56" i="31"/>
  <c r="K55" i="31"/>
  <c r="K54" i="31"/>
  <c r="N48" i="31"/>
  <c r="M47" i="31"/>
  <c r="M46" i="31" a="1"/>
  <c r="M46" i="31" s="1"/>
  <c r="L46" i="31"/>
  <c r="M45" i="31" a="1"/>
  <c r="M45" i="31" s="1"/>
  <c r="L45" i="31"/>
  <c r="M44" i="31" a="1"/>
  <c r="M44" i="31" s="1"/>
  <c r="L44" i="31"/>
  <c r="M43" i="31" a="1"/>
  <c r="M43" i="31" s="1"/>
  <c r="L43" i="31"/>
  <c r="M42" i="31" a="1"/>
  <c r="M42" i="31" s="1"/>
  <c r="L42" i="31"/>
  <c r="M41" i="31" a="1"/>
  <c r="M41" i="31" s="1"/>
  <c r="L41" i="31"/>
  <c r="M40" i="31" a="1"/>
  <c r="M40" i="31" s="1"/>
  <c r="L40" i="31"/>
  <c r="M39" i="31" a="1"/>
  <c r="M39" i="31" s="1"/>
  <c r="L39" i="31"/>
  <c r="M38" i="31" a="1"/>
  <c r="M38" i="31" s="1"/>
  <c r="L38" i="31"/>
  <c r="N37" i="31"/>
  <c r="M37" i="31"/>
  <c r="M36" i="31"/>
  <c r="M35" i="31" a="1"/>
  <c r="M35" i="31" s="1"/>
  <c r="L35" i="31"/>
  <c r="M34" i="31" a="1"/>
  <c r="M34" i="31" s="1"/>
  <c r="L34" i="31"/>
  <c r="M33" i="31" a="1"/>
  <c r="M33" i="31" s="1"/>
  <c r="L33" i="31"/>
  <c r="M32" i="31" a="1"/>
  <c r="M32" i="31" s="1"/>
  <c r="L32" i="31"/>
  <c r="M31" i="31" a="1"/>
  <c r="M31" i="31" s="1"/>
  <c r="M30" i="31" a="1"/>
  <c r="M30" i="31" s="1"/>
  <c r="L30" i="31"/>
  <c r="M29" i="31" a="1"/>
  <c r="M29" i="31" s="1"/>
  <c r="L29" i="31"/>
  <c r="M28" i="31" a="1"/>
  <c r="M28" i="31" s="1"/>
  <c r="L28" i="31"/>
  <c r="M27" i="31" a="1"/>
  <c r="M27" i="31" s="1"/>
  <c r="L27" i="31"/>
  <c r="F69" i="54"/>
  <c r="F76" i="54"/>
  <c r="F83" i="54"/>
  <c r="F90" i="54"/>
  <c r="F97" i="54"/>
  <c r="I45" i="54" a="1"/>
  <c r="I45" i="54" s="1"/>
  <c r="I42" i="54" a="1"/>
  <c r="I42" i="54" s="1"/>
  <c r="I39" i="54" a="1"/>
  <c r="I39" i="54" s="1"/>
  <c r="L19" i="54"/>
  <c r="M19" i="54" a="1"/>
  <c r="M19" i="54" s="1"/>
  <c r="O19" i="54" a="1"/>
  <c r="O19" i="54" s="1"/>
  <c r="L20" i="54"/>
  <c r="M20" i="54" a="1"/>
  <c r="M20" i="54" s="1"/>
  <c r="O20" i="54" a="1"/>
  <c r="O20" i="54" s="1"/>
  <c r="L21" i="54"/>
  <c r="M21" i="54" a="1"/>
  <c r="M21" i="54" s="1"/>
  <c r="O21" i="54" a="1"/>
  <c r="O21" i="54" s="1"/>
  <c r="L22" i="54"/>
  <c r="M22" i="54" a="1"/>
  <c r="M22" i="54" s="1"/>
  <c r="O22" i="54" a="1"/>
  <c r="O22" i="54" s="1"/>
  <c r="L23" i="54"/>
  <c r="M23" i="54" a="1"/>
  <c r="M23" i="54" s="1"/>
  <c r="O23" i="54" a="1"/>
  <c r="O23" i="54" s="1"/>
  <c r="L18" i="54"/>
  <c r="I36" i="54" a="1"/>
  <c r="I36" i="54" s="1"/>
  <c r="I33" i="54" a="1"/>
  <c r="I33" i="54" s="1"/>
  <c r="I30" i="54" a="1"/>
  <c r="I30" i="54" s="1"/>
  <c r="O18" i="54" a="1"/>
  <c r="O18" i="54" s="1"/>
  <c r="M18" i="54" a="1"/>
  <c r="M18" i="54" s="1"/>
  <c r="F10" i="54"/>
  <c r="D10" i="54"/>
  <c r="C10" i="54"/>
  <c r="B10" i="54"/>
  <c r="N9" i="54"/>
  <c r="N10" i="54" s="1"/>
  <c r="M9" i="54"/>
  <c r="M10" i="54" s="1"/>
  <c r="L9" i="54"/>
  <c r="L10" i="54" s="1"/>
  <c r="K9" i="54"/>
  <c r="K10" i="54" s="1"/>
  <c r="J9" i="54"/>
  <c r="J10" i="54" s="1"/>
  <c r="I9" i="54"/>
  <c r="I10" i="54" s="1"/>
  <c r="H9" i="54"/>
  <c r="H10" i="54" s="1"/>
  <c r="G9" i="54"/>
  <c r="G10" i="54" s="1"/>
  <c r="E9" i="54"/>
  <c r="E10" i="54" s="1"/>
  <c r="F48" i="53"/>
  <c r="F45" i="53"/>
  <c r="I29" i="53" a="1"/>
  <c r="I29" i="53" s="1"/>
  <c r="I32" i="53" a="1"/>
  <c r="I32" i="53" s="1"/>
  <c r="L19" i="53"/>
  <c r="M19" i="53" a="1"/>
  <c r="M19" i="53" s="1"/>
  <c r="O19" i="53" a="1"/>
  <c r="O19" i="53" s="1"/>
  <c r="I26" i="53" a="1"/>
  <c r="I26" i="53" s="1"/>
  <c r="O20" i="53" a="1"/>
  <c r="O20" i="53" s="1"/>
  <c r="M20" i="53" a="1"/>
  <c r="M20" i="53" s="1"/>
  <c r="L20" i="53"/>
  <c r="M18" i="53" a="1"/>
  <c r="M18" i="53" s="1"/>
  <c r="L18" i="53"/>
  <c r="O18" i="53" a="1"/>
  <c r="O18" i="53" s="1"/>
  <c r="F10" i="53"/>
  <c r="D10" i="53"/>
  <c r="C10" i="53"/>
  <c r="N9" i="53"/>
  <c r="N10" i="53" s="1"/>
  <c r="M9" i="53"/>
  <c r="M10" i="53" s="1"/>
  <c r="L9" i="53"/>
  <c r="L10" i="53" s="1"/>
  <c r="K9" i="53"/>
  <c r="K10" i="53" s="1"/>
  <c r="J9" i="53"/>
  <c r="J10" i="53" s="1"/>
  <c r="I9" i="53"/>
  <c r="I10" i="53" s="1"/>
  <c r="H9" i="53"/>
  <c r="H10" i="53" s="1"/>
  <c r="G9" i="53"/>
  <c r="G10" i="53" s="1"/>
  <c r="E9" i="53"/>
  <c r="E10" i="53" s="1"/>
  <c r="H30" i="52"/>
  <c r="O24" i="52" a="1"/>
  <c r="O24" i="52" s="1"/>
  <c r="H31" i="52" s="1"/>
  <c r="O23" i="52" a="1"/>
  <c r="O23" i="52" s="1"/>
  <c r="G30" i="52" s="1"/>
  <c r="J30" i="52" s="1"/>
  <c r="I33" i="52" a="1"/>
  <c r="I33" i="52" s="1"/>
  <c r="I30" i="52" a="1"/>
  <c r="I30" i="52" s="1"/>
  <c r="B9" i="52"/>
  <c r="B10" i="52" s="1"/>
  <c r="K23" i="52"/>
  <c r="F10" i="52" s="1"/>
  <c r="I23" i="52"/>
  <c r="M24" i="52" a="1"/>
  <c r="M24" i="52" s="1"/>
  <c r="N24" i="52" s="1"/>
  <c r="L24" i="52"/>
  <c r="M23" i="52" a="1"/>
  <c r="M23" i="52" s="1"/>
  <c r="L23" i="52"/>
  <c r="J10" i="52"/>
  <c r="D10" i="52"/>
  <c r="C10" i="52"/>
  <c r="N9" i="52"/>
  <c r="N10" i="52" s="1"/>
  <c r="M9" i="52"/>
  <c r="M10" i="52" s="1"/>
  <c r="L9" i="52"/>
  <c r="L10" i="52" s="1"/>
  <c r="K9" i="52"/>
  <c r="K10" i="52" s="1"/>
  <c r="J9" i="52"/>
  <c r="I9" i="52"/>
  <c r="I10" i="52" s="1"/>
  <c r="H9" i="52"/>
  <c r="H10" i="52" s="1"/>
  <c r="G9" i="52"/>
  <c r="G10" i="52" s="1"/>
  <c r="E9" i="52"/>
  <c r="E10" i="52" s="1"/>
  <c r="N9" i="51"/>
  <c r="J30" i="51"/>
  <c r="M23" i="51" a="1"/>
  <c r="M23" i="51" s="1"/>
  <c r="N23" i="51" s="1"/>
  <c r="L23" i="51"/>
  <c r="K23" i="51"/>
  <c r="F10" i="51" s="1"/>
  <c r="I23" i="51"/>
  <c r="N10" i="51"/>
  <c r="M10" i="51"/>
  <c r="J10" i="51"/>
  <c r="G10" i="51"/>
  <c r="E10" i="51"/>
  <c r="D10" i="51"/>
  <c r="C10" i="51"/>
  <c r="B10" i="51"/>
  <c r="M9" i="51"/>
  <c r="L9" i="51"/>
  <c r="L10" i="51" s="1"/>
  <c r="K9" i="51"/>
  <c r="K10" i="51" s="1"/>
  <c r="J9" i="51"/>
  <c r="I9" i="51"/>
  <c r="I10" i="51" s="1"/>
  <c r="H9" i="51"/>
  <c r="H10" i="51" s="1"/>
  <c r="G9" i="51"/>
  <c r="E9" i="51"/>
  <c r="F9" i="50"/>
  <c r="F10" i="50" s="1"/>
  <c r="M23" i="50" a="1"/>
  <c r="M23" i="50" s="1"/>
  <c r="L23" i="50"/>
  <c r="K23" i="50"/>
  <c r="B10" i="50" s="1"/>
  <c r="I23" i="50"/>
  <c r="J30" i="50"/>
  <c r="D10" i="50"/>
  <c r="C10" i="50"/>
  <c r="N9" i="50"/>
  <c r="N10" i="50" s="1"/>
  <c r="M9" i="50"/>
  <c r="M10" i="50" s="1"/>
  <c r="L9" i="50"/>
  <c r="L10" i="50" s="1"/>
  <c r="K9" i="50"/>
  <c r="K10" i="50" s="1"/>
  <c r="J9" i="50"/>
  <c r="J10" i="50" s="1"/>
  <c r="I9" i="50"/>
  <c r="I10" i="50" s="1"/>
  <c r="H9" i="50"/>
  <c r="H10" i="50" s="1"/>
  <c r="G9" i="50"/>
  <c r="G10" i="50" s="1"/>
  <c r="E9" i="50"/>
  <c r="E10" i="50" s="1"/>
  <c r="J34" i="49"/>
  <c r="N9" i="49"/>
  <c r="N10" i="49" s="1"/>
  <c r="C9" i="49"/>
  <c r="C10" i="49" s="1"/>
  <c r="B9" i="49"/>
  <c r="B10" i="49" s="1"/>
  <c r="M19" i="49" a="1"/>
  <c r="M19" i="49" s="1"/>
  <c r="L18" i="49"/>
  <c r="M18" i="49" a="1"/>
  <c r="M18" i="49" s="1"/>
  <c r="L19" i="49"/>
  <c r="J30" i="49"/>
  <c r="J26" i="49"/>
  <c r="M17" i="49" a="1"/>
  <c r="M17" i="49" s="1"/>
  <c r="L17" i="49"/>
  <c r="M10" i="49"/>
  <c r="L10" i="49"/>
  <c r="K10" i="49"/>
  <c r="J10" i="49"/>
  <c r="I10" i="49"/>
  <c r="H10" i="49"/>
  <c r="G10" i="49"/>
  <c r="F10" i="49"/>
  <c r="E10" i="49"/>
  <c r="D10" i="49"/>
  <c r="J48" i="44"/>
  <c r="J44" i="44"/>
  <c r="J40" i="44"/>
  <c r="J36" i="44"/>
  <c r="J32" i="44"/>
  <c r="J28" i="44"/>
  <c r="J25" i="43"/>
  <c r="J26" i="43"/>
  <c r="J27" i="43"/>
  <c r="J24" i="43"/>
  <c r="J25" i="42"/>
  <c r="J26" i="42"/>
  <c r="J27" i="42"/>
  <c r="J24" i="42"/>
  <c r="J31" i="41"/>
  <c r="J32" i="41"/>
  <c r="J33" i="41"/>
  <c r="J30" i="41"/>
  <c r="J33" i="47"/>
  <c r="J32" i="47"/>
  <c r="J31" i="47"/>
  <c r="J30" i="47"/>
  <c r="J34" i="48"/>
  <c r="J30" i="48"/>
  <c r="C9" i="48"/>
  <c r="C10" i="48" s="1"/>
  <c r="K22" i="48"/>
  <c r="B9" i="48" s="1"/>
  <c r="I22" i="48"/>
  <c r="M23" i="48" a="1"/>
  <c r="M23" i="48" s="1"/>
  <c r="L23" i="48"/>
  <c r="M22" i="48" a="1"/>
  <c r="M22" i="48" s="1"/>
  <c r="L22" i="48"/>
  <c r="M10" i="48"/>
  <c r="L10" i="48"/>
  <c r="K10" i="48"/>
  <c r="J10" i="48"/>
  <c r="I10" i="48"/>
  <c r="H10" i="48"/>
  <c r="G10" i="48"/>
  <c r="F10" i="48"/>
  <c r="E10" i="48"/>
  <c r="D10" i="48"/>
  <c r="N9" i="48"/>
  <c r="N10" i="48" s="1"/>
  <c r="B9" i="47"/>
  <c r="B10" i="47" s="1"/>
  <c r="I23" i="47"/>
  <c r="M23" i="47" a="1"/>
  <c r="M23" i="47" s="1"/>
  <c r="L23" i="47"/>
  <c r="M22" i="47" a="1"/>
  <c r="M22" i="47" s="1"/>
  <c r="L22" i="47"/>
  <c r="J10" i="47"/>
  <c r="I10" i="47"/>
  <c r="H10" i="47"/>
  <c r="D10" i="47"/>
  <c r="C10" i="47"/>
  <c r="N9" i="47"/>
  <c r="N10" i="47" s="1"/>
  <c r="M10" i="47"/>
  <c r="L10" i="47"/>
  <c r="K10" i="47"/>
  <c r="G10" i="47"/>
  <c r="F10" i="47"/>
  <c r="E10" i="47"/>
  <c r="N23" i="45"/>
  <c r="E40" i="45" s="1"/>
  <c r="N9" i="45"/>
  <c r="N10" i="45" s="1"/>
  <c r="I22" i="45"/>
  <c r="L23" i="45"/>
  <c r="L22" i="45"/>
  <c r="E34" i="45" s="1"/>
  <c r="D10" i="45"/>
  <c r="C10" i="45"/>
  <c r="M9" i="45"/>
  <c r="M10" i="45" s="1"/>
  <c r="L9" i="45"/>
  <c r="L10" i="45" s="1"/>
  <c r="K9" i="45"/>
  <c r="K10" i="45" s="1"/>
  <c r="J9" i="45"/>
  <c r="J10" i="45" s="1"/>
  <c r="I9" i="45"/>
  <c r="I10" i="45" s="1"/>
  <c r="H9" i="45"/>
  <c r="H10" i="45" s="1"/>
  <c r="G9" i="45"/>
  <c r="G10" i="45" s="1"/>
  <c r="F9" i="45"/>
  <c r="F10" i="45" s="1"/>
  <c r="E9" i="45"/>
  <c r="E10" i="45" s="1"/>
  <c r="F72" i="44"/>
  <c r="F79" i="44"/>
  <c r="F86" i="44"/>
  <c r="F93" i="44"/>
  <c r="F100" i="44"/>
  <c r="F65" i="44"/>
  <c r="M17" i="44" a="1"/>
  <c r="M17" i="44" s="1"/>
  <c r="M18" i="44" a="1"/>
  <c r="M18" i="44" s="1"/>
  <c r="M19" i="44" a="1"/>
  <c r="M19" i="44" s="1"/>
  <c r="M20" i="44" a="1"/>
  <c r="M20" i="44" s="1"/>
  <c r="M21" i="44" a="1"/>
  <c r="M21" i="44" s="1"/>
  <c r="M16" i="44" a="1"/>
  <c r="M16" i="44" s="1"/>
  <c r="L17" i="44"/>
  <c r="L18" i="44"/>
  <c r="L19" i="44"/>
  <c r="L20" i="44"/>
  <c r="L21" i="44"/>
  <c r="L16" i="44"/>
  <c r="D10" i="44"/>
  <c r="C10" i="44"/>
  <c r="B10" i="44"/>
  <c r="N9" i="44"/>
  <c r="N10" i="44" s="1"/>
  <c r="M9" i="44"/>
  <c r="M10" i="44" s="1"/>
  <c r="L9" i="44"/>
  <c r="L10" i="44" s="1"/>
  <c r="K9" i="44"/>
  <c r="K10" i="44" s="1"/>
  <c r="J9" i="44"/>
  <c r="J10" i="44" s="1"/>
  <c r="I9" i="44"/>
  <c r="I10" i="44" s="1"/>
  <c r="H9" i="44"/>
  <c r="H10" i="44" s="1"/>
  <c r="G10" i="44"/>
  <c r="F10" i="44"/>
  <c r="E10" i="44"/>
  <c r="M17" i="43" a="1"/>
  <c r="M17" i="43" s="1"/>
  <c r="M16" i="43" a="1"/>
  <c r="M16" i="43" s="1"/>
  <c r="L17" i="43"/>
  <c r="L16" i="43"/>
  <c r="C10" i="43"/>
  <c r="B10" i="43"/>
  <c r="M9" i="43"/>
  <c r="M10" i="43" s="1"/>
  <c r="L9" i="43"/>
  <c r="L10" i="43" s="1"/>
  <c r="K9" i="43"/>
  <c r="K10" i="43" s="1"/>
  <c r="J9" i="43"/>
  <c r="J10" i="43" s="1"/>
  <c r="I9" i="43"/>
  <c r="I10" i="43" s="1"/>
  <c r="H9" i="43"/>
  <c r="H10" i="43" s="1"/>
  <c r="G9" i="43"/>
  <c r="G10" i="43" s="1"/>
  <c r="F9" i="43"/>
  <c r="F10" i="43" s="1"/>
  <c r="E9" i="43"/>
  <c r="E10" i="43" s="1"/>
  <c r="D10" i="43"/>
  <c r="D9" i="42"/>
  <c r="D10" i="42" s="1"/>
  <c r="M17" i="42" a="1"/>
  <c r="M17" i="42" s="1"/>
  <c r="L17" i="42"/>
  <c r="M16" i="42" a="1"/>
  <c r="M16" i="42" s="1"/>
  <c r="N16" i="42" s="1"/>
  <c r="L16" i="42"/>
  <c r="B10" i="42"/>
  <c r="C10" i="42"/>
  <c r="N9" i="42"/>
  <c r="N10" i="42" s="1"/>
  <c r="M9" i="42"/>
  <c r="M10" i="42" s="1"/>
  <c r="L9" i="42"/>
  <c r="L10" i="42" s="1"/>
  <c r="K9" i="42"/>
  <c r="K10" i="42" s="1"/>
  <c r="J9" i="42"/>
  <c r="J10" i="42" s="1"/>
  <c r="I9" i="42"/>
  <c r="I10" i="42" s="1"/>
  <c r="H9" i="42"/>
  <c r="H10" i="42" s="1"/>
  <c r="G9" i="42"/>
  <c r="G10" i="42" s="1"/>
  <c r="F9" i="42"/>
  <c r="F10" i="42" s="1"/>
  <c r="E9" i="42"/>
  <c r="E10" i="42" s="1"/>
  <c r="L23" i="41"/>
  <c r="L22" i="41"/>
  <c r="M23" i="41" a="1"/>
  <c r="M23" i="41" s="1"/>
  <c r="M22" i="41" a="1"/>
  <c r="M22" i="41" s="1"/>
  <c r="I22" i="41"/>
  <c r="N9" i="41"/>
  <c r="N10" i="41" s="1"/>
  <c r="G9" i="41"/>
  <c r="G10" i="41" s="1"/>
  <c r="H9" i="41"/>
  <c r="H10" i="41" s="1"/>
  <c r="I9" i="41"/>
  <c r="I10" i="41" s="1"/>
  <c r="J9" i="41"/>
  <c r="J10" i="41" s="1"/>
  <c r="K9" i="41"/>
  <c r="K10" i="41" s="1"/>
  <c r="L9" i="41"/>
  <c r="L10" i="41" s="1"/>
  <c r="M9" i="41"/>
  <c r="M10" i="41" s="1"/>
  <c r="G33" i="52" l="1"/>
  <c r="G32" i="52"/>
  <c r="G31" i="52"/>
  <c r="H33" i="52"/>
  <c r="J33" i="52" s="1"/>
  <c r="H32" i="52"/>
  <c r="N23" i="52"/>
  <c r="F34" i="45"/>
  <c r="H34" i="45" s="1"/>
  <c r="H35" i="45" s="1"/>
  <c r="C40" i="45" s="1"/>
  <c r="N17" i="42"/>
  <c r="N18" i="54"/>
  <c r="E49" i="54" s="1"/>
  <c r="G45" i="54"/>
  <c r="H45" i="54"/>
  <c r="H42" i="54"/>
  <c r="N23" i="54"/>
  <c r="E45" i="54" s="1"/>
  <c r="N21" i="54"/>
  <c r="N19" i="54"/>
  <c r="G42" i="54"/>
  <c r="H30" i="54"/>
  <c r="H39" i="54"/>
  <c r="F30" i="54"/>
  <c r="N22" i="54"/>
  <c r="N20" i="54"/>
  <c r="E51" i="54" s="1"/>
  <c r="G39" i="54"/>
  <c r="G33" i="54"/>
  <c r="F36" i="54"/>
  <c r="H33" i="54"/>
  <c r="G36" i="54"/>
  <c r="H36" i="54"/>
  <c r="E30" i="54"/>
  <c r="G30" i="54"/>
  <c r="J30" i="54" s="1"/>
  <c r="H29" i="53"/>
  <c r="G32" i="53"/>
  <c r="G29" i="53"/>
  <c r="H32" i="53"/>
  <c r="N19" i="53"/>
  <c r="E37" i="53" s="1"/>
  <c r="B10" i="53"/>
  <c r="N20" i="53"/>
  <c r="H26" i="53"/>
  <c r="N18" i="53"/>
  <c r="E36" i="53" s="1"/>
  <c r="G26" i="53"/>
  <c r="E32" i="52"/>
  <c r="F33" i="52"/>
  <c r="E30" i="52"/>
  <c r="F31" i="52"/>
  <c r="E33" i="52"/>
  <c r="E37" i="51"/>
  <c r="E30" i="51"/>
  <c r="F30" i="51"/>
  <c r="N23" i="50"/>
  <c r="E30" i="50" s="1"/>
  <c r="F30" i="50"/>
  <c r="N19" i="49"/>
  <c r="E41" i="49" s="1"/>
  <c r="N18" i="49"/>
  <c r="N17" i="49"/>
  <c r="E39" i="49" s="1"/>
  <c r="N17" i="43"/>
  <c r="E24" i="43"/>
  <c r="N23" i="48"/>
  <c r="E40" i="48" s="1"/>
  <c r="B10" i="48"/>
  <c r="N23" i="47"/>
  <c r="E32" i="47" s="1"/>
  <c r="E33" i="47"/>
  <c r="K33" i="47" s="1"/>
  <c r="F33" i="47"/>
  <c r="N22" i="47"/>
  <c r="F30" i="47" s="1"/>
  <c r="F31" i="47"/>
  <c r="N22" i="45"/>
  <c r="N16" i="44"/>
  <c r="E28" i="44" s="1"/>
  <c r="N21" i="44"/>
  <c r="E48" i="44"/>
  <c r="K48" i="44" s="1"/>
  <c r="F48" i="44"/>
  <c r="N20" i="44"/>
  <c r="N19" i="44"/>
  <c r="E40" i="44" s="1"/>
  <c r="N18" i="44"/>
  <c r="N17" i="44"/>
  <c r="F28" i="44"/>
  <c r="F25" i="43"/>
  <c r="E27" i="43"/>
  <c r="F27" i="43"/>
  <c r="E26" i="43"/>
  <c r="E27" i="42"/>
  <c r="B9" i="41"/>
  <c r="F33" i="54" l="1"/>
  <c r="E50" i="54"/>
  <c r="E37" i="50"/>
  <c r="F34" i="49"/>
  <c r="E34" i="49"/>
  <c r="K34" i="49" s="1"/>
  <c r="K35" i="49" s="1"/>
  <c r="E40" i="49"/>
  <c r="F26" i="49"/>
  <c r="E30" i="49"/>
  <c r="E26" i="49"/>
  <c r="K26" i="49" s="1"/>
  <c r="K27" i="49" s="1"/>
  <c r="C39" i="49" s="1"/>
  <c r="F39" i="49" s="1"/>
  <c r="F40" i="45"/>
  <c r="D40" i="45"/>
  <c r="K27" i="43"/>
  <c r="F24" i="43"/>
  <c r="K24" i="43" s="1"/>
  <c r="F45" i="54"/>
  <c r="E54" i="54"/>
  <c r="J42" i="54"/>
  <c r="F42" i="54"/>
  <c r="E53" i="54"/>
  <c r="E39" i="54"/>
  <c r="E52" i="54"/>
  <c r="E42" i="54"/>
  <c r="E33" i="54"/>
  <c r="F39" i="54"/>
  <c r="J39" i="54"/>
  <c r="J45" i="54"/>
  <c r="J33" i="54"/>
  <c r="E36" i="54"/>
  <c r="J36" i="54"/>
  <c r="K30" i="54"/>
  <c r="K31" i="54" s="1"/>
  <c r="C49" i="54" s="1"/>
  <c r="J29" i="53"/>
  <c r="J26" i="53"/>
  <c r="E32" i="53"/>
  <c r="J32" i="53"/>
  <c r="F29" i="53"/>
  <c r="F32" i="53"/>
  <c r="E29" i="53"/>
  <c r="E26" i="53"/>
  <c r="F26" i="53"/>
  <c r="K33" i="52"/>
  <c r="E37" i="52"/>
  <c r="F30" i="52"/>
  <c r="K30" i="52" s="1"/>
  <c r="F32" i="52"/>
  <c r="K32" i="52" s="1"/>
  <c r="E31" i="52"/>
  <c r="K31" i="52" s="1"/>
  <c r="K30" i="51"/>
  <c r="K34" i="51" s="1"/>
  <c r="K30" i="50"/>
  <c r="F30" i="49"/>
  <c r="K30" i="49" s="1"/>
  <c r="K31" i="49" s="1"/>
  <c r="C40" i="49" s="1"/>
  <c r="K28" i="44"/>
  <c r="K29" i="44" s="1"/>
  <c r="C52" i="44" s="1"/>
  <c r="N22" i="48"/>
  <c r="E39" i="48" s="1"/>
  <c r="E34" i="48"/>
  <c r="F34" i="48"/>
  <c r="F30" i="48"/>
  <c r="E30" i="48"/>
  <c r="K30" i="48" s="1"/>
  <c r="E31" i="47"/>
  <c r="K31" i="47" s="1"/>
  <c r="E30" i="47"/>
  <c r="K30" i="47" s="1"/>
  <c r="F32" i="47"/>
  <c r="K32" i="47" s="1"/>
  <c r="E37" i="47"/>
  <c r="E39" i="45"/>
  <c r="F30" i="45"/>
  <c r="E30" i="45"/>
  <c r="E44" i="44"/>
  <c r="K49" i="44"/>
  <c r="C57" i="44" s="1"/>
  <c r="D57" i="44" s="1"/>
  <c r="F44" i="44"/>
  <c r="F40" i="44"/>
  <c r="F36" i="44"/>
  <c r="E32" i="44"/>
  <c r="F32" i="44"/>
  <c r="E36" i="44"/>
  <c r="F26" i="43"/>
  <c r="K26" i="43" s="1"/>
  <c r="E31" i="43"/>
  <c r="E25" i="43"/>
  <c r="K25" i="43" s="1"/>
  <c r="E26" i="42"/>
  <c r="F25" i="42"/>
  <c r="F27" i="42"/>
  <c r="K27" i="42" s="1"/>
  <c r="F26" i="42"/>
  <c r="E31" i="42"/>
  <c r="F24" i="42"/>
  <c r="E25" i="42"/>
  <c r="K25" i="42" s="1"/>
  <c r="E24" i="42"/>
  <c r="K24" i="42" s="1"/>
  <c r="K44" i="44" l="1"/>
  <c r="K39" i="54"/>
  <c r="K40" i="54" s="1"/>
  <c r="C52" i="54" s="1"/>
  <c r="D52" i="54" s="1"/>
  <c r="K33" i="54"/>
  <c r="K34" i="54" s="1"/>
  <c r="C50" i="54" s="1"/>
  <c r="D50" i="54" s="1"/>
  <c r="K45" i="54"/>
  <c r="K46" i="54" s="1"/>
  <c r="C54" i="54" s="1"/>
  <c r="D54" i="54" s="1"/>
  <c r="K42" i="54"/>
  <c r="K43" i="54" s="1"/>
  <c r="C53" i="54" s="1"/>
  <c r="D53" i="54" s="1"/>
  <c r="C37" i="51"/>
  <c r="D37" i="51" s="1"/>
  <c r="F52" i="51" s="1"/>
  <c r="F53" i="51"/>
  <c r="C41" i="49"/>
  <c r="D41" i="49" s="1"/>
  <c r="F55" i="49"/>
  <c r="D49" i="45"/>
  <c r="C50" i="45"/>
  <c r="C51" i="45"/>
  <c r="D51" i="45"/>
  <c r="K26" i="42"/>
  <c r="F54" i="54"/>
  <c r="F52" i="54"/>
  <c r="D49" i="54"/>
  <c r="F49" i="54"/>
  <c r="F50" i="54"/>
  <c r="K36" i="54"/>
  <c r="K37" i="54" s="1"/>
  <c r="K32" i="53"/>
  <c r="K33" i="53" s="1"/>
  <c r="F51" i="53" s="1"/>
  <c r="K29" i="53"/>
  <c r="K30" i="53" s="1"/>
  <c r="C37" i="53" s="1"/>
  <c r="K26" i="53"/>
  <c r="K27" i="53" s="1"/>
  <c r="C36" i="53" s="1"/>
  <c r="K34" i="52"/>
  <c r="C37" i="52" s="1"/>
  <c r="F37" i="52" s="1"/>
  <c r="C46" i="52" s="1"/>
  <c r="F37" i="51"/>
  <c r="D46" i="51" s="1"/>
  <c r="K34" i="50"/>
  <c r="C37" i="50" s="1"/>
  <c r="D37" i="50" s="1"/>
  <c r="F52" i="50" s="1"/>
  <c r="D39" i="49"/>
  <c r="D40" i="49"/>
  <c r="F40" i="49"/>
  <c r="C49" i="49"/>
  <c r="D48" i="49"/>
  <c r="C48" i="49"/>
  <c r="D50" i="49"/>
  <c r="K32" i="44"/>
  <c r="K36" i="44"/>
  <c r="K33" i="44"/>
  <c r="C53" i="44" s="1"/>
  <c r="D53" i="44" s="1"/>
  <c r="K40" i="44"/>
  <c r="K41" i="44" s="1"/>
  <c r="C55" i="44" s="1"/>
  <c r="K37" i="44"/>
  <c r="C54" i="44" s="1"/>
  <c r="D54" i="44" s="1"/>
  <c r="K34" i="48"/>
  <c r="K35" i="48" s="1"/>
  <c r="C40" i="48" s="1"/>
  <c r="K31" i="48"/>
  <c r="C39" i="48" s="1"/>
  <c r="F39" i="48" s="1"/>
  <c r="K34" i="47"/>
  <c r="C37" i="47" s="1"/>
  <c r="D37" i="47" s="1"/>
  <c r="F52" i="47" s="1"/>
  <c r="H30" i="45"/>
  <c r="H31" i="45" s="1"/>
  <c r="C39" i="45" s="1"/>
  <c r="K45" i="44"/>
  <c r="C56" i="44" s="1"/>
  <c r="F57" i="44"/>
  <c r="D100" i="44" s="1"/>
  <c r="D52" i="44"/>
  <c r="F52" i="44"/>
  <c r="D95" i="44" s="1"/>
  <c r="K28" i="43"/>
  <c r="C31" i="43" s="1"/>
  <c r="F53" i="54" l="1"/>
  <c r="C90" i="54" s="1"/>
  <c r="F41" i="49"/>
  <c r="F51" i="45"/>
  <c r="F53" i="44"/>
  <c r="D96" i="44" s="1"/>
  <c r="C64" i="54"/>
  <c r="C66" i="54"/>
  <c r="D74" i="54"/>
  <c r="D86" i="54"/>
  <c r="C63" i="54"/>
  <c r="C67" i="54"/>
  <c r="D68" i="54"/>
  <c r="D80" i="54"/>
  <c r="D92" i="54"/>
  <c r="C65" i="54"/>
  <c r="D65" i="54"/>
  <c r="D77" i="54"/>
  <c r="D89" i="54"/>
  <c r="C82" i="54"/>
  <c r="C80" i="54"/>
  <c r="C84" i="54"/>
  <c r="C83" i="54"/>
  <c r="D71" i="54"/>
  <c r="D83" i="54"/>
  <c r="D95" i="54"/>
  <c r="C81" i="54"/>
  <c r="C85" i="54"/>
  <c r="D73" i="54"/>
  <c r="D85" i="54"/>
  <c r="D97" i="54"/>
  <c r="C92" i="54"/>
  <c r="F92" i="54" s="1"/>
  <c r="C94" i="54"/>
  <c r="C96" i="54"/>
  <c r="C93" i="54"/>
  <c r="C95" i="54"/>
  <c r="C97" i="54"/>
  <c r="D67" i="54"/>
  <c r="D79" i="54"/>
  <c r="D91" i="54"/>
  <c r="D69" i="54"/>
  <c r="D81" i="54"/>
  <c r="D93" i="54"/>
  <c r="C70" i="54"/>
  <c r="C68" i="54"/>
  <c r="F68" i="54" s="1"/>
  <c r="C71" i="54"/>
  <c r="C72" i="54"/>
  <c r="D63" i="54"/>
  <c r="D75" i="54"/>
  <c r="D87" i="54"/>
  <c r="C69" i="54"/>
  <c r="C73" i="54"/>
  <c r="C89" i="54"/>
  <c r="C86" i="54"/>
  <c r="C87" i="54"/>
  <c r="C91" i="54"/>
  <c r="C88" i="54"/>
  <c r="D72" i="54"/>
  <c r="C51" i="54"/>
  <c r="C62" i="54"/>
  <c r="D62" i="54"/>
  <c r="F62" i="54" s="1"/>
  <c r="F37" i="53"/>
  <c r="D37" i="53"/>
  <c r="D36" i="53"/>
  <c r="F36" i="53"/>
  <c r="D46" i="52"/>
  <c r="F46" i="52" s="1"/>
  <c r="F51" i="52" s="1"/>
  <c r="D37" i="52"/>
  <c r="F52" i="52" s="1"/>
  <c r="C46" i="51"/>
  <c r="F46" i="51" s="1"/>
  <c r="F51" i="51" s="1"/>
  <c r="F37" i="50"/>
  <c r="D46" i="50" s="1"/>
  <c r="F54" i="49"/>
  <c r="F48" i="49"/>
  <c r="D51" i="49"/>
  <c r="C51" i="49"/>
  <c r="C50" i="49"/>
  <c r="F50" i="49" s="1"/>
  <c r="D49" i="49"/>
  <c r="F49" i="49" s="1"/>
  <c r="D55" i="44"/>
  <c r="F55" i="44"/>
  <c r="F54" i="44"/>
  <c r="D97" i="44" s="1"/>
  <c r="D71" i="44"/>
  <c r="D83" i="44"/>
  <c r="C68" i="44"/>
  <c r="C67" i="44"/>
  <c r="C69" i="44"/>
  <c r="D65" i="44"/>
  <c r="C70" i="44"/>
  <c r="D77" i="44"/>
  <c r="D89" i="44"/>
  <c r="C65" i="44"/>
  <c r="C66" i="44"/>
  <c r="D67" i="44"/>
  <c r="C80" i="44"/>
  <c r="C78" i="44"/>
  <c r="C79" i="44"/>
  <c r="C77" i="44"/>
  <c r="C81" i="44"/>
  <c r="C82" i="44"/>
  <c r="D73" i="44"/>
  <c r="D85" i="44"/>
  <c r="D66" i="44"/>
  <c r="D90" i="44"/>
  <c r="C72" i="44"/>
  <c r="C76" i="44"/>
  <c r="D78" i="44"/>
  <c r="D72" i="44"/>
  <c r="D84" i="44"/>
  <c r="C73" i="44"/>
  <c r="C74" i="44"/>
  <c r="C75" i="44"/>
  <c r="C71" i="44"/>
  <c r="C99" i="44"/>
  <c r="C96" i="44"/>
  <c r="C100" i="44"/>
  <c r="D94" i="44"/>
  <c r="D76" i="44"/>
  <c r="D88" i="44"/>
  <c r="D70" i="44"/>
  <c r="D82" i="44"/>
  <c r="C97" i="44"/>
  <c r="C98" i="44"/>
  <c r="C95" i="44"/>
  <c r="C49" i="48"/>
  <c r="D48" i="48"/>
  <c r="D50" i="48"/>
  <c r="C48" i="48"/>
  <c r="D40" i="48"/>
  <c r="F40" i="48"/>
  <c r="D39" i="48"/>
  <c r="F37" i="47"/>
  <c r="D46" i="47" s="1"/>
  <c r="D39" i="45"/>
  <c r="F54" i="45" s="1"/>
  <c r="F39" i="45"/>
  <c r="F56" i="44"/>
  <c r="D99" i="44" s="1"/>
  <c r="D56" i="44"/>
  <c r="F102" i="44" s="1"/>
  <c r="D31" i="43"/>
  <c r="F46" i="43" s="1"/>
  <c r="F31" i="43"/>
  <c r="K28" i="42"/>
  <c r="C31" i="42" s="1"/>
  <c r="F31" i="42" s="1"/>
  <c r="D68" i="44" l="1"/>
  <c r="D98" i="44"/>
  <c r="D91" i="44"/>
  <c r="D79" i="44"/>
  <c r="D78" i="54"/>
  <c r="D96" i="54"/>
  <c r="D66" i="54"/>
  <c r="D90" i="54"/>
  <c r="D84" i="54"/>
  <c r="F91" i="54"/>
  <c r="F86" i="54"/>
  <c r="F95" i="54"/>
  <c r="F87" i="54"/>
  <c r="F81" i="54"/>
  <c r="F48" i="48"/>
  <c r="C49" i="45"/>
  <c r="F49" i="45" s="1"/>
  <c r="C48" i="45"/>
  <c r="D48" i="45"/>
  <c r="D50" i="45"/>
  <c r="F50" i="45" s="1"/>
  <c r="D74" i="44"/>
  <c r="C83" i="44"/>
  <c r="C85" i="44"/>
  <c r="D92" i="44"/>
  <c r="D80" i="44"/>
  <c r="F80" i="44" s="1"/>
  <c r="F98" i="44"/>
  <c r="C87" i="44"/>
  <c r="C86" i="44"/>
  <c r="D86" i="44"/>
  <c r="C88" i="44"/>
  <c r="C84" i="44"/>
  <c r="F80" i="54"/>
  <c r="F67" i="54"/>
  <c r="F85" i="54"/>
  <c r="F71" i="54"/>
  <c r="F73" i="54"/>
  <c r="F93" i="54"/>
  <c r="F63" i="54"/>
  <c r="F84" i="54"/>
  <c r="F89" i="54"/>
  <c r="F96" i="54"/>
  <c r="F65" i="54"/>
  <c r="F66" i="54"/>
  <c r="F72" i="54"/>
  <c r="D51" i="54"/>
  <c r="F99" i="54" s="1"/>
  <c r="F51" i="54"/>
  <c r="F50" i="53"/>
  <c r="D48" i="53"/>
  <c r="C47" i="53"/>
  <c r="C48" i="53"/>
  <c r="D46" i="53"/>
  <c r="D45" i="53"/>
  <c r="C46" i="53"/>
  <c r="C45" i="53"/>
  <c r="D47" i="53"/>
  <c r="F53" i="52"/>
  <c r="C46" i="50"/>
  <c r="F46" i="50" s="1"/>
  <c r="F51" i="50" s="1"/>
  <c r="F53" i="50" s="1"/>
  <c r="F51" i="49"/>
  <c r="F53" i="49" s="1"/>
  <c r="F56" i="49" s="1"/>
  <c r="F77" i="44"/>
  <c r="F74" i="44"/>
  <c r="F73" i="44"/>
  <c r="F78" i="44"/>
  <c r="F95" i="44"/>
  <c r="F66" i="44"/>
  <c r="F68" i="44"/>
  <c r="F70" i="44"/>
  <c r="F97" i="44"/>
  <c r="F96" i="44"/>
  <c r="F88" i="44"/>
  <c r="F82" i="44"/>
  <c r="F85" i="44"/>
  <c r="F84" i="44"/>
  <c r="D75" i="44"/>
  <c r="F75" i="44" s="1"/>
  <c r="D87" i="44"/>
  <c r="F87" i="44" s="1"/>
  <c r="F99" i="44"/>
  <c r="C92" i="44"/>
  <c r="C94" i="44"/>
  <c r="F94" i="44" s="1"/>
  <c r="C91" i="44"/>
  <c r="F91" i="44" s="1"/>
  <c r="C89" i="44"/>
  <c r="F89" i="44" s="1"/>
  <c r="C93" i="44"/>
  <c r="D69" i="44"/>
  <c r="F69" i="44" s="1"/>
  <c r="D81" i="44"/>
  <c r="F81" i="44" s="1"/>
  <c r="D93" i="44"/>
  <c r="C90" i="44"/>
  <c r="F90" i="44" s="1"/>
  <c r="F71" i="44"/>
  <c r="F76" i="44"/>
  <c r="F67" i="44"/>
  <c r="F83" i="44"/>
  <c r="F54" i="48"/>
  <c r="D49" i="48"/>
  <c r="F49" i="48" s="1"/>
  <c r="C50" i="48"/>
  <c r="F50" i="48" s="1"/>
  <c r="C51" i="48"/>
  <c r="F51" i="48" s="1"/>
  <c r="D51" i="48"/>
  <c r="C46" i="47"/>
  <c r="F46" i="47" s="1"/>
  <c r="F51" i="47" s="1"/>
  <c r="F53" i="47" s="1"/>
  <c r="D40" i="43"/>
  <c r="C40" i="43"/>
  <c r="D31" i="42"/>
  <c r="F46" i="42" s="1"/>
  <c r="D40" i="42"/>
  <c r="C40" i="42"/>
  <c r="F92" i="44" l="1"/>
  <c r="C74" i="54"/>
  <c r="F74" i="54" s="1"/>
  <c r="C78" i="54"/>
  <c r="F78" i="54" s="1"/>
  <c r="D70" i="54"/>
  <c r="F70" i="54" s="1"/>
  <c r="D82" i="54"/>
  <c r="F82" i="54" s="1"/>
  <c r="D94" i="54"/>
  <c r="F94" i="54" s="1"/>
  <c r="C75" i="54"/>
  <c r="F75" i="54" s="1"/>
  <c r="C79" i="54"/>
  <c r="F79" i="54" s="1"/>
  <c r="C76" i="54"/>
  <c r="D64" i="54"/>
  <c r="F64" i="54" s="1"/>
  <c r="D76" i="54"/>
  <c r="D88" i="54"/>
  <c r="F88" i="54" s="1"/>
  <c r="C77" i="54"/>
  <c r="F77" i="54" s="1"/>
  <c r="F47" i="53"/>
  <c r="F46" i="53"/>
  <c r="F101" i="44"/>
  <c r="F103" i="44" s="1"/>
  <c r="F53" i="48"/>
  <c r="F55" i="48" s="1"/>
  <c r="F48" i="45"/>
  <c r="F53" i="45" s="1"/>
  <c r="F55" i="45" s="1"/>
  <c r="F40" i="43"/>
  <c r="F45" i="43" s="1"/>
  <c r="F47" i="43" s="1"/>
  <c r="F40" i="42"/>
  <c r="F45" i="42" s="1"/>
  <c r="F47" i="42" s="1"/>
  <c r="F49" i="53" l="1"/>
  <c r="F52" i="53" s="1"/>
  <c r="F98" i="54"/>
  <c r="F101" i="54" s="1"/>
  <c r="D10" i="41"/>
  <c r="C10" i="41"/>
  <c r="F9" i="41"/>
  <c r="F10" i="41" s="1"/>
  <c r="E9" i="41"/>
  <c r="E10" i="41" s="1"/>
  <c r="B10" i="41"/>
  <c r="I30" i="38"/>
  <c r="L30" i="38"/>
  <c r="M30" i="38" s="1"/>
  <c r="F8" i="38"/>
  <c r="F9" i="38" s="1"/>
  <c r="E8" i="38"/>
  <c r="E9" i="38" s="1"/>
  <c r="D8" i="38"/>
  <c r="D9" i="38" s="1"/>
  <c r="C9" i="38"/>
  <c r="B8" i="38"/>
  <c r="B9" i="38" s="1"/>
  <c r="N30" i="38" s="1" a="1"/>
  <c r="N30" i="38" s="1"/>
  <c r="C8" i="37"/>
  <c r="C9" i="37" s="1"/>
  <c r="B8" i="37"/>
  <c r="B9" i="37" s="1"/>
  <c r="L16" i="37"/>
  <c r="M16" i="37" s="1"/>
  <c r="L15" i="37"/>
  <c r="M15" i="37" s="1"/>
  <c r="F8" i="37"/>
  <c r="F9" i="37" s="1"/>
  <c r="E8" i="37"/>
  <c r="E9" i="37" s="1"/>
  <c r="D8" i="37"/>
  <c r="D9" i="37" s="1"/>
  <c r="C8" i="36"/>
  <c r="B8" i="36"/>
  <c r="L16" i="36"/>
  <c r="M16" i="36" s="1"/>
  <c r="L15" i="36"/>
  <c r="M15" i="36" s="1"/>
  <c r="N23" i="41" l="1"/>
  <c r="N22" i="41"/>
  <c r="O30" i="38"/>
  <c r="C37" i="38" s="1"/>
  <c r="E46" i="38"/>
  <c r="F46" i="38"/>
  <c r="N16" i="37" a="1"/>
  <c r="N16" i="37" s="1"/>
  <c r="E34" i="37" s="1"/>
  <c r="N15" i="37" a="1"/>
  <c r="N15" i="37" s="1"/>
  <c r="F32" i="37" s="1"/>
  <c r="O15" i="37"/>
  <c r="O16" i="37"/>
  <c r="E37" i="38" l="1"/>
  <c r="F37" i="38" s="1"/>
  <c r="E24" i="37"/>
  <c r="C24" i="37"/>
  <c r="D24" i="37" s="1"/>
  <c r="F34" i="37"/>
  <c r="H34" i="37" s="1"/>
  <c r="E32" i="37"/>
  <c r="H32" i="37" s="1"/>
  <c r="F33" i="37"/>
  <c r="E35" i="37"/>
  <c r="H35" i="37" s="1"/>
  <c r="E33" i="37"/>
  <c r="F35" i="37"/>
  <c r="E37" i="41"/>
  <c r="F32" i="41"/>
  <c r="E31" i="41"/>
  <c r="E30" i="41"/>
  <c r="F30" i="41"/>
  <c r="E32" i="41"/>
  <c r="F31" i="41"/>
  <c r="E33" i="41"/>
  <c r="F33" i="41"/>
  <c r="H46" i="38"/>
  <c r="D37" i="38"/>
  <c r="E23" i="37"/>
  <c r="C23" i="37"/>
  <c r="K32" i="41" l="1"/>
  <c r="K31" i="41"/>
  <c r="K33" i="41"/>
  <c r="K30" i="41"/>
  <c r="H33" i="37"/>
  <c r="F24" i="37"/>
  <c r="D46" i="38"/>
  <c r="C46" i="38"/>
  <c r="F23" i="37"/>
  <c r="D23" i="37"/>
  <c r="K34" i="41" l="1"/>
  <c r="C37" i="41" s="1"/>
  <c r="D37" i="41" s="1"/>
  <c r="F52" i="41" s="1"/>
  <c r="C35" i="37"/>
  <c r="D33" i="37"/>
  <c r="C34" i="37"/>
  <c r="D35" i="37"/>
  <c r="D34" i="37"/>
  <c r="D32" i="37"/>
  <c r="C32" i="37"/>
  <c r="C33" i="37"/>
  <c r="I46" i="38"/>
  <c r="F37" i="41" l="1"/>
  <c r="D46" i="41" s="1"/>
  <c r="I33" i="37"/>
  <c r="I34" i="37"/>
  <c r="I32" i="37"/>
  <c r="I35" i="37"/>
  <c r="I50" i="38"/>
  <c r="I51" i="38" s="1"/>
  <c r="C46" i="41" l="1"/>
  <c r="F46" i="41" s="1"/>
  <c r="F51" i="41" s="1"/>
  <c r="F53" i="41" s="1"/>
  <c r="I36" i="37"/>
  <c r="I37" i="37" s="1"/>
  <c r="F8" i="36"/>
  <c r="F9" i="36" s="1"/>
  <c r="E8" i="36"/>
  <c r="E9" i="36" s="1"/>
  <c r="D8" i="36"/>
  <c r="D9" i="36" s="1"/>
  <c r="C9" i="36"/>
  <c r="B9" i="36"/>
  <c r="E72" i="35" a="1"/>
  <c r="E72" i="35" s="1"/>
  <c r="M29" i="35" a="1"/>
  <c r="M29" i="35" s="1"/>
  <c r="M28" i="35" a="1"/>
  <c r="M28" i="35" s="1"/>
  <c r="M27" i="35" a="1"/>
  <c r="M27" i="35" s="1"/>
  <c r="M26" i="35" a="1"/>
  <c r="M26" i="35" s="1"/>
  <c r="M21" i="35" a="1"/>
  <c r="M21" i="35" s="1"/>
  <c r="M20" i="35" a="1"/>
  <c r="M20" i="35" s="1"/>
  <c r="M19" i="35" a="1"/>
  <c r="M19" i="35" s="1"/>
  <c r="M18" i="35" a="1"/>
  <c r="M18" i="35" s="1"/>
  <c r="M17" i="35" a="1"/>
  <c r="M17" i="35" s="1"/>
  <c r="D9" i="35"/>
  <c r="D10" i="35" s="1"/>
  <c r="E73" i="35" s="1" a="1"/>
  <c r="E73" i="35" s="1"/>
  <c r="C9" i="35"/>
  <c r="C10" i="35" s="1"/>
  <c r="E70" i="35" s="1" a="1"/>
  <c r="E70" i="35" s="1"/>
  <c r="B9" i="35"/>
  <c r="L27" i="35"/>
  <c r="L28" i="35"/>
  <c r="L29" i="35"/>
  <c r="K29" i="35"/>
  <c r="I29" i="35"/>
  <c r="K28" i="35"/>
  <c r="I28" i="35"/>
  <c r="L26" i="35"/>
  <c r="L21" i="35"/>
  <c r="L20" i="35"/>
  <c r="L19" i="35"/>
  <c r="L18" i="35"/>
  <c r="L17" i="35"/>
  <c r="M16" i="35" a="1"/>
  <c r="M16" i="35" s="1"/>
  <c r="L16" i="35"/>
  <c r="B10" i="35"/>
  <c r="E68" i="35" s="1" a="1"/>
  <c r="E68" i="35" s="1"/>
  <c r="F9" i="35"/>
  <c r="F10" i="35" s="1"/>
  <c r="E9" i="35"/>
  <c r="E10" i="35" s="1"/>
  <c r="M17" i="33" a="1"/>
  <c r="M17" i="33" s="1"/>
  <c r="N17" i="33" s="1"/>
  <c r="F27" i="33" s="1"/>
  <c r="L17" i="33"/>
  <c r="M16" i="33" a="1"/>
  <c r="M16" i="33" s="1"/>
  <c r="N16" i="33" s="1"/>
  <c r="L16" i="33"/>
  <c r="F10" i="33"/>
  <c r="E10" i="33"/>
  <c r="D10" i="33"/>
  <c r="C10" i="33"/>
  <c r="F9" i="33"/>
  <c r="E9" i="33"/>
  <c r="B9" i="33"/>
  <c r="B10" i="33" s="1"/>
  <c r="B9" i="32"/>
  <c r="B10" i="32" s="1"/>
  <c r="M17" i="32" a="1"/>
  <c r="M17" i="32" s="1"/>
  <c r="L17" i="32"/>
  <c r="M16" i="32" a="1"/>
  <c r="M16" i="32" s="1"/>
  <c r="L16" i="32"/>
  <c r="C26" i="32" s="1"/>
  <c r="D10" i="32"/>
  <c r="F9" i="32"/>
  <c r="F10" i="32" s="1"/>
  <c r="E9" i="32"/>
  <c r="E10" i="32" s="1"/>
  <c r="C10" i="32"/>
  <c r="F10" i="25"/>
  <c r="E10" i="25"/>
  <c r="D10" i="25"/>
  <c r="C10" i="25"/>
  <c r="B10" i="25"/>
  <c r="F10" i="27"/>
  <c r="E10" i="27"/>
  <c r="D10" i="27"/>
  <c r="C10" i="27"/>
  <c r="B10" i="27"/>
  <c r="F10" i="28"/>
  <c r="E10" i="28"/>
  <c r="D10" i="28"/>
  <c r="C10" i="28"/>
  <c r="B10" i="28"/>
  <c r="C10" i="29"/>
  <c r="D10" i="29"/>
  <c r="E10" i="29"/>
  <c r="F10" i="29"/>
  <c r="B10" i="29"/>
  <c r="D10" i="31"/>
  <c r="B10" i="31"/>
  <c r="M57" i="31"/>
  <c r="N57" i="31" s="1"/>
  <c r="M56" i="31"/>
  <c r="M26" i="31"/>
  <c r="N26" i="31" s="1"/>
  <c r="M25" i="31"/>
  <c r="I55" i="31"/>
  <c r="I54" i="31"/>
  <c r="I53" i="31"/>
  <c r="L55" i="31"/>
  <c r="L54" i="31"/>
  <c r="L53" i="31"/>
  <c r="M54" i="31" a="1"/>
  <c r="M54" i="31" s="1"/>
  <c r="M55" i="31" a="1"/>
  <c r="M55" i="31" s="1"/>
  <c r="M24" i="31" a="1"/>
  <c r="M24" i="31" s="1"/>
  <c r="M23" i="31" a="1"/>
  <c r="M23" i="31" s="1"/>
  <c r="M22" i="31" a="1"/>
  <c r="M22" i="31" s="1"/>
  <c r="M21" i="31" a="1"/>
  <c r="M21" i="31" s="1"/>
  <c r="M20" i="31" a="1"/>
  <c r="M20" i="31" s="1"/>
  <c r="M19" i="31" a="1"/>
  <c r="M19" i="31" s="1"/>
  <c r="M18" i="31" a="1"/>
  <c r="M18" i="31" s="1"/>
  <c r="M17" i="31" a="1"/>
  <c r="M17" i="31" s="1"/>
  <c r="L17" i="31"/>
  <c r="L18" i="31"/>
  <c r="L19" i="31"/>
  <c r="L20" i="31"/>
  <c r="L21" i="31"/>
  <c r="L22" i="31"/>
  <c r="L23" i="31"/>
  <c r="L24" i="31"/>
  <c r="C10" i="31"/>
  <c r="M53" i="31" a="1"/>
  <c r="M53" i="31" s="1"/>
  <c r="M16" i="31" a="1"/>
  <c r="M16" i="31" s="1"/>
  <c r="L16" i="31"/>
  <c r="F9" i="31"/>
  <c r="F10" i="31" s="1"/>
  <c r="E9" i="31"/>
  <c r="E10" i="31" s="1"/>
  <c r="K21" i="29"/>
  <c r="I21" i="29"/>
  <c r="M21" i="29" a="1"/>
  <c r="M21" i="29" s="1"/>
  <c r="L21" i="29"/>
  <c r="B9" i="29"/>
  <c r="M17" i="29" a="1"/>
  <c r="M17" i="29" s="1"/>
  <c r="L17" i="29"/>
  <c r="L16" i="29"/>
  <c r="D30" i="29" s="1"/>
  <c r="L16" i="25"/>
  <c r="M16" i="29" a="1"/>
  <c r="M16" i="29" s="1"/>
  <c r="F9" i="29"/>
  <c r="E9" i="29"/>
  <c r="C9" i="29"/>
  <c r="M16" i="28"/>
  <c r="D24" i="28"/>
  <c r="C24" i="28"/>
  <c r="F9" i="28"/>
  <c r="E9" i="28"/>
  <c r="C9" i="28"/>
  <c r="F9" i="25"/>
  <c r="F9" i="27"/>
  <c r="M16" i="27"/>
  <c r="D24" i="27"/>
  <c r="E9" i="27"/>
  <c r="D9" i="27"/>
  <c r="C9" i="27"/>
  <c r="B9" i="27"/>
  <c r="C24" i="25"/>
  <c r="B9" i="25"/>
  <c r="E9" i="25"/>
  <c r="D9" i="25"/>
  <c r="C9" i="25"/>
  <c r="F71" i="35" l="1" a="1"/>
  <c r="F71" i="35" s="1"/>
  <c r="F68" i="35" a="1"/>
  <c r="F68" i="35" s="1"/>
  <c r="H68" i="35" s="1"/>
  <c r="F74" i="35" a="1"/>
  <c r="F74" i="35" s="1"/>
  <c r="E74" i="35" a="1"/>
  <c r="E74" i="35" s="1"/>
  <c r="H74" i="35" s="1"/>
  <c r="F73" i="35" a="1"/>
  <c r="F73" i="35" s="1"/>
  <c r="H73" i="35" s="1"/>
  <c r="E69" i="35" a="1"/>
  <c r="E69" i="35" s="1"/>
  <c r="F67" i="35" a="1"/>
  <c r="F67" i="35" s="1"/>
  <c r="E71" i="35" a="1"/>
  <c r="E71" i="35" s="1"/>
  <c r="H71" i="35" s="1"/>
  <c r="F70" i="35" a="1"/>
  <c r="F70" i="35" s="1"/>
  <c r="H70" i="35" s="1"/>
  <c r="E67" i="35" a="1"/>
  <c r="E67" i="35" s="1"/>
  <c r="F69" i="35" a="1"/>
  <c r="F69" i="35" s="1"/>
  <c r="H69" i="35" s="1"/>
  <c r="E66" i="35" a="1"/>
  <c r="E66" i="35" s="1"/>
  <c r="F72" i="35" a="1"/>
  <c r="F72" i="35" s="1"/>
  <c r="H72" i="35" s="1"/>
  <c r="F66" i="35" a="1"/>
  <c r="F66" i="35" s="1"/>
  <c r="N36" i="31"/>
  <c r="N44" i="31"/>
  <c r="N34" i="31"/>
  <c r="N42" i="31"/>
  <c r="N27" i="31"/>
  <c r="N28" i="31"/>
  <c r="N29" i="31"/>
  <c r="N47" i="31"/>
  <c r="N45" i="31"/>
  <c r="N32" i="31"/>
  <c r="N33" i="31"/>
  <c r="N39" i="31"/>
  <c r="N40" i="31"/>
  <c r="N31" i="31"/>
  <c r="N35" i="31"/>
  <c r="N38" i="31"/>
  <c r="N43" i="31"/>
  <c r="N46" i="31"/>
  <c r="N30" i="31"/>
  <c r="N41" i="31"/>
  <c r="N17" i="31"/>
  <c r="N55" i="31"/>
  <c r="N18" i="31"/>
  <c r="N54" i="31"/>
  <c r="E74" i="31" s="1"/>
  <c r="N24" i="31"/>
  <c r="N19" i="31"/>
  <c r="N20" i="31"/>
  <c r="N25" i="31"/>
  <c r="N23" i="31"/>
  <c r="N21" i="31"/>
  <c r="N53" i="31"/>
  <c r="N16" i="31"/>
  <c r="N22" i="31"/>
  <c r="N56" i="31"/>
  <c r="F74" i="31"/>
  <c r="F79" i="31"/>
  <c r="E85" i="31"/>
  <c r="F69" i="31"/>
  <c r="E84" i="31"/>
  <c r="F84" i="31"/>
  <c r="E83" i="31"/>
  <c r="F89" i="31"/>
  <c r="E82" i="31"/>
  <c r="E81" i="31"/>
  <c r="F70" i="31"/>
  <c r="E87" i="31"/>
  <c r="E86" i="31"/>
  <c r="F80" i="31"/>
  <c r="E90" i="31"/>
  <c r="E88" i="31"/>
  <c r="N16" i="36" a="1"/>
  <c r="N16" i="36" s="1"/>
  <c r="N15" i="36" a="1"/>
  <c r="N15" i="36" s="1"/>
  <c r="N26" i="35"/>
  <c r="E57" i="35" s="1"/>
  <c r="N16" i="35"/>
  <c r="N21" i="35"/>
  <c r="N19" i="35"/>
  <c r="N20" i="35"/>
  <c r="N27" i="35"/>
  <c r="E43" i="35" s="1"/>
  <c r="N28" i="35"/>
  <c r="N18" i="35"/>
  <c r="N29" i="35"/>
  <c r="F49" i="35" s="1"/>
  <c r="F72" i="31"/>
  <c r="F81" i="31"/>
  <c r="F66" i="31"/>
  <c r="F76" i="31"/>
  <c r="F86" i="31"/>
  <c r="E70" i="31"/>
  <c r="F71" i="31"/>
  <c r="E69" i="31"/>
  <c r="I69" i="31" s="1"/>
  <c r="E67" i="31"/>
  <c r="E68" i="31"/>
  <c r="F73" i="31"/>
  <c r="F83" i="31"/>
  <c r="E80" i="31"/>
  <c r="E79" i="31"/>
  <c r="F68" i="31"/>
  <c r="E78" i="31"/>
  <c r="F78" i="31"/>
  <c r="E77" i="31"/>
  <c r="F88" i="31"/>
  <c r="E76" i="31"/>
  <c r="I76" i="31" s="1"/>
  <c r="N17" i="35"/>
  <c r="E33" i="33"/>
  <c r="E28" i="33"/>
  <c r="F26" i="33"/>
  <c r="E29" i="33"/>
  <c r="F29" i="33"/>
  <c r="E26" i="33"/>
  <c r="F28" i="33"/>
  <c r="E27" i="33"/>
  <c r="I27" i="33" s="1"/>
  <c r="E29" i="32"/>
  <c r="F29" i="32"/>
  <c r="E28" i="32"/>
  <c r="N16" i="32"/>
  <c r="N17" i="32"/>
  <c r="F27" i="32" s="1"/>
  <c r="N17" i="29"/>
  <c r="N16" i="29"/>
  <c r="E37" i="29" s="1"/>
  <c r="N16" i="28"/>
  <c r="E31" i="28" s="1"/>
  <c r="E89" i="31"/>
  <c r="F85" i="31"/>
  <c r="F75" i="31"/>
  <c r="F90" i="31"/>
  <c r="C66" i="31"/>
  <c r="E66" i="31" s="1"/>
  <c r="N21" i="29"/>
  <c r="C30" i="29"/>
  <c r="E24" i="28"/>
  <c r="F24" i="28"/>
  <c r="N16" i="27"/>
  <c r="E31" i="27" s="1"/>
  <c r="C24" i="27"/>
  <c r="E24" i="27" s="1"/>
  <c r="D24" i="25"/>
  <c r="I90" i="31" l="1"/>
  <c r="H67" i="35"/>
  <c r="H66" i="35"/>
  <c r="E75" i="31"/>
  <c r="I85" i="31"/>
  <c r="I70" i="31"/>
  <c r="I84" i="31"/>
  <c r="I86" i="31"/>
  <c r="I74" i="31"/>
  <c r="I80" i="31"/>
  <c r="F77" i="31"/>
  <c r="I77" i="31" s="1"/>
  <c r="E71" i="31"/>
  <c r="I71" i="31" s="1"/>
  <c r="I75" i="31"/>
  <c r="F67" i="31"/>
  <c r="I67" i="31" s="1"/>
  <c r="E72" i="31"/>
  <c r="I72" i="31" s="1"/>
  <c r="E94" i="31"/>
  <c r="E73" i="31"/>
  <c r="I73" i="31" s="1"/>
  <c r="F82" i="31"/>
  <c r="I82" i="31" s="1"/>
  <c r="F87" i="31"/>
  <c r="I87" i="31" s="1"/>
  <c r="I78" i="31"/>
  <c r="I81" i="31"/>
  <c r="I79" i="31"/>
  <c r="I83" i="31"/>
  <c r="I88" i="31"/>
  <c r="I68" i="31"/>
  <c r="I89" i="31"/>
  <c r="E23" i="36"/>
  <c r="C23" i="36"/>
  <c r="D32" i="36"/>
  <c r="C32" i="36"/>
  <c r="E32" i="36"/>
  <c r="F32" i="36"/>
  <c r="E51" i="35"/>
  <c r="F43" i="35"/>
  <c r="I43" i="35" s="1"/>
  <c r="I44" i="35" s="1"/>
  <c r="C58" i="35" s="1"/>
  <c r="D58" i="35" s="1"/>
  <c r="E58" i="35"/>
  <c r="F50" i="35"/>
  <c r="E59" i="35"/>
  <c r="E50" i="35"/>
  <c r="E49" i="35"/>
  <c r="I49" i="35" s="1"/>
  <c r="F51" i="35"/>
  <c r="E48" i="35"/>
  <c r="F48" i="35"/>
  <c r="E26" i="32"/>
  <c r="E33" i="32"/>
  <c r="E38" i="35"/>
  <c r="F38" i="35"/>
  <c r="I28" i="33"/>
  <c r="I26" i="33"/>
  <c r="I29" i="33"/>
  <c r="F28" i="32"/>
  <c r="I28" i="32" s="1"/>
  <c r="F26" i="32"/>
  <c r="I26" i="32" s="1"/>
  <c r="E27" i="32"/>
  <c r="I29" i="32"/>
  <c r="E30" i="29"/>
  <c r="I30" i="29" s="1"/>
  <c r="I34" i="29" s="1"/>
  <c r="C37" i="29" s="1"/>
  <c r="D37" i="29" s="1"/>
  <c r="F52" i="29" s="1"/>
  <c r="F30" i="29"/>
  <c r="I66" i="31"/>
  <c r="I24" i="28"/>
  <c r="I28" i="28" s="1"/>
  <c r="C31" i="28" s="1"/>
  <c r="F31" i="28" s="1"/>
  <c r="D40" i="28" s="1"/>
  <c r="F24" i="27"/>
  <c r="I24" i="27" s="1"/>
  <c r="I28" i="27" s="1"/>
  <c r="C31" i="27" s="1"/>
  <c r="I32" i="36" l="1"/>
  <c r="I51" i="35"/>
  <c r="I50" i="35"/>
  <c r="H32" i="36"/>
  <c r="F23" i="36"/>
  <c r="D23" i="36"/>
  <c r="F58" i="35"/>
  <c r="I48" i="35"/>
  <c r="I38" i="35"/>
  <c r="I39" i="35" s="1"/>
  <c r="C57" i="35" s="1"/>
  <c r="F57" i="35" s="1"/>
  <c r="I30" i="33"/>
  <c r="C33" i="33" s="1"/>
  <c r="D33" i="33" s="1"/>
  <c r="F48" i="33" s="1"/>
  <c r="I27" i="32"/>
  <c r="I30" i="32" s="1"/>
  <c r="C33" i="32" s="1"/>
  <c r="D33" i="32" s="1"/>
  <c r="F48" i="32" s="1"/>
  <c r="I91" i="31"/>
  <c r="C94" i="31" s="1"/>
  <c r="F37" i="29"/>
  <c r="C40" i="28"/>
  <c r="F40" i="28" s="1"/>
  <c r="F45" i="28" s="1"/>
  <c r="F47" i="28" s="1"/>
  <c r="D31" i="28"/>
  <c r="F46" i="28" s="1"/>
  <c r="D31" i="27"/>
  <c r="F46" i="27" s="1"/>
  <c r="F31" i="27"/>
  <c r="I33" i="36" l="1"/>
  <c r="I52" i="35"/>
  <c r="C59" i="35" s="1"/>
  <c r="D59" i="35" s="1"/>
  <c r="D67" i="35"/>
  <c r="D73" i="35"/>
  <c r="C69" i="35"/>
  <c r="C70" i="35"/>
  <c r="D70" i="35"/>
  <c r="C71" i="35"/>
  <c r="F59" i="35"/>
  <c r="F33" i="33"/>
  <c r="D42" i="33" s="1"/>
  <c r="D57" i="35"/>
  <c r="F33" i="32"/>
  <c r="D42" i="32" s="1"/>
  <c r="D94" i="31"/>
  <c r="F109" i="31" s="1"/>
  <c r="F94" i="31"/>
  <c r="D103" i="31" s="1"/>
  <c r="C46" i="29"/>
  <c r="D46" i="29"/>
  <c r="D40" i="27"/>
  <c r="C40" i="27"/>
  <c r="I76" i="35" l="1"/>
  <c r="I70" i="35"/>
  <c r="I34" i="36"/>
  <c r="C67" i="35"/>
  <c r="I67" i="35" s="1"/>
  <c r="D72" i="35"/>
  <c r="C68" i="35"/>
  <c r="D66" i="35"/>
  <c r="C66" i="35"/>
  <c r="D69" i="35"/>
  <c r="I69" i="35" s="1"/>
  <c r="C74" i="35"/>
  <c r="D74" i="35"/>
  <c r="C72" i="35"/>
  <c r="D71" i="35"/>
  <c r="I71" i="35" s="1"/>
  <c r="D68" i="35"/>
  <c r="C73" i="35"/>
  <c r="I73" i="35" s="1"/>
  <c r="C42" i="33"/>
  <c r="F42" i="33" s="1"/>
  <c r="F47" i="33" s="1"/>
  <c r="F49" i="33" s="1"/>
  <c r="C42" i="32"/>
  <c r="F42" i="32" s="1"/>
  <c r="F47" i="32" s="1"/>
  <c r="F49" i="32" s="1"/>
  <c r="C103" i="31"/>
  <c r="F103" i="31" s="1"/>
  <c r="F108" i="31" s="1"/>
  <c r="F110" i="31" s="1"/>
  <c r="F46" i="29"/>
  <c r="F51" i="29" s="1"/>
  <c r="F53" i="29" s="1"/>
  <c r="F40" i="27"/>
  <c r="F45" i="27" s="1"/>
  <c r="F47" i="27" s="1"/>
  <c r="I68" i="35" l="1"/>
  <c r="I74" i="35"/>
  <c r="I72" i="35"/>
  <c r="I66" i="35"/>
  <c r="M16" i="25" a="1"/>
  <c r="M16" i="25" s="1"/>
  <c r="N16" i="25" s="1"/>
  <c r="E31" i="25" s="1"/>
  <c r="I75" i="35" l="1"/>
  <c r="I77" i="35" s="1"/>
  <c r="E24" i="25"/>
  <c r="F24" i="25"/>
  <c r="I24" i="25" l="1"/>
  <c r="I28" i="25" s="1"/>
  <c r="C31" i="25" s="1"/>
  <c r="D31" i="25" l="1"/>
  <c r="F46" i="25" s="1"/>
  <c r="F31" i="25"/>
  <c r="D40" i="25" l="1"/>
  <c r="C40" i="25"/>
  <c r="F40" i="25" l="1"/>
  <c r="F45" i="25" s="1"/>
  <c r="F47" i="2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<sst xmlns="http://schemas.openxmlformats.org/spreadsheetml/2006/main" count="42090" uniqueCount="2861">
  <si>
    <t>RiskType</t>
  </si>
  <si>
    <t>Qualifier</t>
  </si>
  <si>
    <t>Bucket</t>
  </si>
  <si>
    <t>Label1</t>
  </si>
  <si>
    <t>Label2</t>
  </si>
  <si>
    <t>Risk_IRCurve</t>
  </si>
  <si>
    <t>Currency of Curve</t>
  </si>
  <si>
    <t>Integer</t>
  </si>
  <si>
    <t>Tenor</t>
  </si>
  <si>
    <t>Sub Curve Name</t>
  </si>
  <si>
    <t>Risk_Inflation</t>
  </si>
  <si>
    <t>Currency of Inflation Curve</t>
  </si>
  <si>
    <t>Risk_IRVol</t>
  </si>
  <si>
    <t>Currency</t>
  </si>
  <si>
    <t>Risk_CreditQ</t>
  </si>
  <si>
    <t>ISIN</t>
  </si>
  <si>
    <t>Integer/Residual</t>
  </si>
  <si>
    <t>Risk_CreditVol</t>
  </si>
  <si>
    <t>ISIN / Indexes TBD</t>
  </si>
  <si>
    <t>Risk_CreditNonQ</t>
  </si>
  <si>
    <t xml:space="preserve">TBD </t>
  </si>
  <si>
    <t>Group</t>
  </si>
  <si>
    <t>Risk_CreditVolNonQ</t>
  </si>
  <si>
    <t>Risk_Equity</t>
  </si>
  <si>
    <t>ISIN / Index Desc</t>
  </si>
  <si>
    <t>Risk_EquityVol</t>
  </si>
  <si>
    <t>Risk_FX</t>
  </si>
  <si>
    <t>Risk_FXVol</t>
  </si>
  <si>
    <t>Currency Pair</t>
  </si>
  <si>
    <t>Risk_Commodity</t>
  </si>
  <si>
    <t>Description</t>
  </si>
  <si>
    <t>Risk_CommodityVol</t>
  </si>
  <si>
    <t>Risk_XCcyBasis</t>
  </si>
  <si>
    <t>Currency of the non-USD curve</t>
  </si>
  <si>
    <t>Risk_BaseCorr</t>
  </si>
  <si>
    <t>Index family name</t>
  </si>
  <si>
    <t>Risk_InflationVol</t>
  </si>
  <si>
    <t>Param_ProductClassMultiplier</t>
  </si>
  <si>
    <t>Product class</t>
  </si>
  <si>
    <t>Param_AddOnNotionalFactor</t>
  </si>
  <si>
    <t>Product name</t>
  </si>
  <si>
    <t>ProductClass</t>
  </si>
  <si>
    <t>Sensitivity_Id</t>
  </si>
  <si>
    <t>CollectRegulations</t>
  </si>
  <si>
    <t>Amount</t>
  </si>
  <si>
    <t>AmountCurrency</t>
  </si>
  <si>
    <t>AmountUSD</t>
  </si>
  <si>
    <t>RatesFX</t>
  </si>
  <si>
    <t>S_IR_1</t>
  </si>
  <si>
    <t>All</t>
  </si>
  <si>
    <t>USD</t>
  </si>
  <si>
    <t>2w</t>
  </si>
  <si>
    <t>OIS</t>
  </si>
  <si>
    <t>S_IR_2</t>
  </si>
  <si>
    <t>3m</t>
  </si>
  <si>
    <t>Municipal</t>
  </si>
  <si>
    <t>S_IR_3</t>
  </si>
  <si>
    <t>1y</t>
  </si>
  <si>
    <t>S_IR_4</t>
  </si>
  <si>
    <t>Prime</t>
  </si>
  <si>
    <t>S_IR_5</t>
  </si>
  <si>
    <t>S_IR_6</t>
  </si>
  <si>
    <t>EUR</t>
  </si>
  <si>
    <t>3y</t>
  </si>
  <si>
    <t>Libor3m</t>
  </si>
  <si>
    <t>S_IR_7</t>
  </si>
  <si>
    <t>Libor6m</t>
  </si>
  <si>
    <t>S_IR_8</t>
  </si>
  <si>
    <t>5y</t>
  </si>
  <si>
    <t>Libor12m</t>
  </si>
  <si>
    <t>S_IR_9</t>
  </si>
  <si>
    <t>S_IR_10</t>
  </si>
  <si>
    <t>10y</t>
  </si>
  <si>
    <t>S_IR_11</t>
  </si>
  <si>
    <t>AUD</t>
  </si>
  <si>
    <t>1m</t>
  </si>
  <si>
    <t>S_IR_12</t>
  </si>
  <si>
    <t>6m</t>
  </si>
  <si>
    <t>S_IR_13</t>
  </si>
  <si>
    <t>2y</t>
  </si>
  <si>
    <t>S_IR_14</t>
  </si>
  <si>
    <t>CHF</t>
  </si>
  <si>
    <t>15y</t>
  </si>
  <si>
    <t>S_IR_15</t>
  </si>
  <si>
    <t>20y</t>
  </si>
  <si>
    <t>S_IR_16</t>
  </si>
  <si>
    <t>30y</t>
  </si>
  <si>
    <t>S_IR_17</t>
  </si>
  <si>
    <t>S_IR_18</t>
  </si>
  <si>
    <t>S_IR_19</t>
  </si>
  <si>
    <t>JPY</t>
  </si>
  <si>
    <t>Libor1m</t>
  </si>
  <si>
    <t>S_IR_20</t>
  </si>
  <si>
    <t>S_IR_21</t>
  </si>
  <si>
    <t>S_IR_22</t>
  </si>
  <si>
    <t>S_IR_23</t>
  </si>
  <si>
    <t>S_IR_24</t>
  </si>
  <si>
    <t>S_IR_25</t>
  </si>
  <si>
    <t>S_IR_26</t>
  </si>
  <si>
    <t>S_IR_27</t>
  </si>
  <si>
    <t>S_IR_28</t>
  </si>
  <si>
    <t>S_IR_29</t>
  </si>
  <si>
    <t>S_IR_30</t>
  </si>
  <si>
    <t>S_IR_31</t>
  </si>
  <si>
    <t>S_IR_32</t>
  </si>
  <si>
    <t>S_IR_33</t>
  </si>
  <si>
    <t>CNY</t>
  </si>
  <si>
    <t>S_IR_34</t>
  </si>
  <si>
    <t>S_IR_35</t>
  </si>
  <si>
    <t>S_IR_36</t>
  </si>
  <si>
    <t>S_IR_37</t>
  </si>
  <si>
    <t>MXN</t>
  </si>
  <si>
    <t>S_IR_38</t>
  </si>
  <si>
    <t>S_IR_39</t>
  </si>
  <si>
    <t>S_IR_40</t>
  </si>
  <si>
    <t>Credit</t>
  </si>
  <si>
    <t>S_IR_41</t>
  </si>
  <si>
    <t>BRL</t>
  </si>
  <si>
    <t>S_IR_42</t>
  </si>
  <si>
    <t>S_IR_43</t>
  </si>
  <si>
    <t>S_IR_44</t>
  </si>
  <si>
    <t>S_IR_45</t>
  </si>
  <si>
    <t>S_IR_46</t>
  </si>
  <si>
    <t>JS_IR_47</t>
  </si>
  <si>
    <t>USPR</t>
  </si>
  <si>
    <t>JS_IR_48</t>
  </si>
  <si>
    <t>ESA</t>
  </si>
  <si>
    <t>JS_IR_49</t>
  </si>
  <si>
    <t>JS_IR_50</t>
  </si>
  <si>
    <t>JS_IR_51</t>
  </si>
  <si>
    <t>USPR,ESA</t>
  </si>
  <si>
    <t>JS_IR_52</t>
  </si>
  <si>
    <t>USPR,JFSA</t>
  </si>
  <si>
    <t>JS_IR_53</t>
  </si>
  <si>
    <t>JS_IR_54</t>
  </si>
  <si>
    <t>JFSA</t>
  </si>
  <si>
    <t>JS_IR_55</t>
  </si>
  <si>
    <t>JS_IR_56</t>
  </si>
  <si>
    <t>JS_IR_57</t>
  </si>
  <si>
    <t>JS_IR_58</t>
  </si>
  <si>
    <t>JS_IR_59</t>
  </si>
  <si>
    <t>JS_IR_60</t>
  </si>
  <si>
    <t>JS_IR_61</t>
  </si>
  <si>
    <t>JS_IR_62</t>
  </si>
  <si>
    <t>JS_IR_63</t>
  </si>
  <si>
    <t>SS_IR_64</t>
  </si>
  <si>
    <t>SEC-unseg,USPR</t>
  </si>
  <si>
    <t>SS_IR_65</t>
  </si>
  <si>
    <t>SEC-unseg,JFSA</t>
  </si>
  <si>
    <t>SS_IR_66</t>
  </si>
  <si>
    <t>SEC-unseg,ESA</t>
  </si>
  <si>
    <t>SS_IR_67</t>
  </si>
  <si>
    <t>SS_IR_68</t>
  </si>
  <si>
    <t>S_FX_1</t>
  </si>
  <si>
    <t>S_FX_2</t>
  </si>
  <si>
    <t>S_FX_3</t>
  </si>
  <si>
    <t>S_FX_4</t>
  </si>
  <si>
    <t>S_FX_5</t>
  </si>
  <si>
    <t>GBP</t>
  </si>
  <si>
    <t>S_FX_6</t>
  </si>
  <si>
    <t>S_FX_7</t>
  </si>
  <si>
    <t>S_FX_8</t>
  </si>
  <si>
    <t>KRW</t>
  </si>
  <si>
    <t>S_FX_9</t>
  </si>
  <si>
    <t>TRY</t>
  </si>
  <si>
    <t>S_FX_10</t>
  </si>
  <si>
    <t>S_FX_11</t>
  </si>
  <si>
    <t>S_FX_12</t>
  </si>
  <si>
    <t>QAR</t>
  </si>
  <si>
    <t>S_CRQ_1</t>
  </si>
  <si>
    <t>ISIN:BE0934259525</t>
  </si>
  <si>
    <t>S_CRQ_2</t>
  </si>
  <si>
    <t>S_CRQ_3</t>
  </si>
  <si>
    <t>ISIN:CA112585AG91</t>
  </si>
  <si>
    <t>S_CRQ_4</t>
  </si>
  <si>
    <t>S_CRQ_5</t>
  </si>
  <si>
    <t>ISIN:CA82028KAP62</t>
  </si>
  <si>
    <t>S_CRQ_6</t>
  </si>
  <si>
    <t>S_CRQ_7</t>
  </si>
  <si>
    <t>ISIN:FR0000108359</t>
  </si>
  <si>
    <t>S_CRQ_8</t>
  </si>
  <si>
    <t>S_CRQ_9</t>
  </si>
  <si>
    <t>ISIN:CH0010519475</t>
  </si>
  <si>
    <t>S_CRQ_10</t>
  </si>
  <si>
    <t>ISIN:CH9823105801</t>
  </si>
  <si>
    <t>S_CRQ_11</t>
  </si>
  <si>
    <t>ISIN:DE4830528795</t>
  </si>
  <si>
    <t>S_CRQ_12</t>
  </si>
  <si>
    <t>ISIN:GB0862147969</t>
  </si>
  <si>
    <t>S_CRQ_13</t>
  </si>
  <si>
    <t>ISIN:CA6515779866</t>
  </si>
  <si>
    <t>S_CRQ_14</t>
  </si>
  <si>
    <t>ISIN:FR0003335977</t>
  </si>
  <si>
    <t>S_CRQ_15</t>
  </si>
  <si>
    <t>ISIN:CA2201568701</t>
  </si>
  <si>
    <t>S_CRQ_16</t>
  </si>
  <si>
    <t>ISIN:CA6130123456</t>
  </si>
  <si>
    <t>S_CRQ_17</t>
  </si>
  <si>
    <t>ISIN:FR0002226543</t>
  </si>
  <si>
    <t>S_CRQ_18</t>
  </si>
  <si>
    <t>ISIN:UNKNOWN1</t>
  </si>
  <si>
    <t>Residual</t>
  </si>
  <si>
    <t>S_CRQ_19</t>
  </si>
  <si>
    <t>S_CRQ_20</t>
  </si>
  <si>
    <t>ISIN:UNKNOWN2</t>
  </si>
  <si>
    <t>S_CRQ_21</t>
  </si>
  <si>
    <t>ISIN:UNKNOWN3</t>
  </si>
  <si>
    <t>S_CRQ_22</t>
  </si>
  <si>
    <t>S_CRQ_23</t>
  </si>
  <si>
    <t>CDX IG</t>
  </si>
  <si>
    <t>S_CRQ_24</t>
  </si>
  <si>
    <t>S_CRQ_25</t>
  </si>
  <si>
    <t>iTraxx Main</t>
  </si>
  <si>
    <t>S_CRNQ_1</t>
  </si>
  <si>
    <t>ISIN:AU3005621011</t>
  </si>
  <si>
    <t>CMBX</t>
  </si>
  <si>
    <t>S_CRNQ_2</t>
  </si>
  <si>
    <t>S_CRNQ_3</t>
  </si>
  <si>
    <t>S_CRNQ_4</t>
  </si>
  <si>
    <t>ISIN:DE0314227036</t>
  </si>
  <si>
    <t>ABX</t>
  </si>
  <si>
    <t>S_CRNQ_5</t>
  </si>
  <si>
    <t>S_CRNQ_6</t>
  </si>
  <si>
    <t>S_CRNQ_7</t>
  </si>
  <si>
    <t>ISIN:ES0338093059</t>
  </si>
  <si>
    <t>S_CRNQ_8</t>
  </si>
  <si>
    <t>S_CRNQ_9</t>
  </si>
  <si>
    <t>S_CRNQ_10</t>
  </si>
  <si>
    <t>ISIN:CA0359093012</t>
  </si>
  <si>
    <t>S_CRNQ_11</t>
  </si>
  <si>
    <t>S_CRNQ_12</t>
  </si>
  <si>
    <t>S_CRNQ_13</t>
  </si>
  <si>
    <t>S_CRNQ_14</t>
  </si>
  <si>
    <t>S_CRNQ_15</t>
  </si>
  <si>
    <t>S_CRNQ_16</t>
  </si>
  <si>
    <t>Equity</t>
  </si>
  <si>
    <t>S_EQ_1</t>
  </si>
  <si>
    <t>ISIN:INE044A01036</t>
  </si>
  <si>
    <t>S_EQ_2</t>
  </si>
  <si>
    <t>ISIN:INE406A01037</t>
  </si>
  <si>
    <t>S_EQ_3</t>
  </si>
  <si>
    <t>ISIN:CNE000000J28</t>
  </si>
  <si>
    <t>S_EQ_4</t>
  </si>
  <si>
    <t>ISIN:CNE000000L16</t>
  </si>
  <si>
    <t>S_EQ_5</t>
  </si>
  <si>
    <t>ISIN:RU0009024277</t>
  </si>
  <si>
    <t>S_EQ_6</t>
  </si>
  <si>
    <t>ISIN:RU0009091573</t>
  </si>
  <si>
    <t>S_EQ_7</t>
  </si>
  <si>
    <t>ISIN:INE160A01022</t>
  </si>
  <si>
    <t>S_EQ_8</t>
  </si>
  <si>
    <t>ISIN:INE467B01029</t>
  </si>
  <si>
    <t>S_EQ_9</t>
  </si>
  <si>
    <t>ISIN:US1266501006</t>
  </si>
  <si>
    <t>S_EQ_10</t>
  </si>
  <si>
    <t>ISIN:US28176E1082</t>
  </si>
  <si>
    <t>S_EQ_11</t>
  </si>
  <si>
    <t>ISIN:CA7751092007</t>
  </si>
  <si>
    <t>S_EQ_12</t>
  </si>
  <si>
    <t>ISIN:CA85472N1096</t>
  </si>
  <si>
    <t>S_EQ_13</t>
  </si>
  <si>
    <t>ISIN:DE000BASF111</t>
  </si>
  <si>
    <t>S_EQ_14</t>
  </si>
  <si>
    <t>ISIN:DE000A1DAHH0</t>
  </si>
  <si>
    <t>S_EQ_15</t>
  </si>
  <si>
    <t>ISIN:US67066G1040</t>
  </si>
  <si>
    <t>S_EQ_16</t>
  </si>
  <si>
    <t>ISIN:US8574771031</t>
  </si>
  <si>
    <t>S_EQ_17</t>
  </si>
  <si>
    <t>ISIN:BRCESPACNPB4</t>
  </si>
  <si>
    <t>S_EQ_18</t>
  </si>
  <si>
    <t>ISIN:BRENBRACNOR2</t>
  </si>
  <si>
    <t>S_EQ_19</t>
  </si>
  <si>
    <t>ISIN:AU000000API4</t>
  </si>
  <si>
    <t>S_EQ_20</t>
  </si>
  <si>
    <t>ISIN:AU000000CTD3</t>
  </si>
  <si>
    <t>S_EQ_21</t>
  </si>
  <si>
    <t>SPX</t>
  </si>
  <si>
    <t>S_EQ_22</t>
  </si>
  <si>
    <t>VPL</t>
  </si>
  <si>
    <t>S_EQ_23</t>
  </si>
  <si>
    <t>EEM</t>
  </si>
  <si>
    <t>S_EQ_24</t>
  </si>
  <si>
    <t>VIX</t>
  </si>
  <si>
    <t>S_EQ_25</t>
  </si>
  <si>
    <t>JINV</t>
  </si>
  <si>
    <t>S_EQ_26</t>
  </si>
  <si>
    <t>VSTOXX</t>
  </si>
  <si>
    <t>S_EQ_27</t>
  </si>
  <si>
    <t>S_EQ_28</t>
  </si>
  <si>
    <t>Commodity</t>
  </si>
  <si>
    <t>S_CM_1</t>
  </si>
  <si>
    <t>Coal Americas</t>
  </si>
  <si>
    <t>S_CM_2</t>
  </si>
  <si>
    <t>Coal Europe</t>
  </si>
  <si>
    <t>S_CM_3</t>
  </si>
  <si>
    <t>Crude oil Americas</t>
  </si>
  <si>
    <t>S_CM_4</t>
  </si>
  <si>
    <t>Crude oil Asia/Middle East</t>
  </si>
  <si>
    <t>S_CM_5</t>
  </si>
  <si>
    <t>Light Ends Europe</t>
  </si>
  <si>
    <t>S_CM_6</t>
  </si>
  <si>
    <t>Light Ends Asia</t>
  </si>
  <si>
    <t>S_CM_7</t>
  </si>
  <si>
    <t>Middle Distillates Asia</t>
  </si>
  <si>
    <t>S_CM_8</t>
  </si>
  <si>
    <t>Middle Distillates Europe</t>
  </si>
  <si>
    <t>S_CM_9</t>
  </si>
  <si>
    <t>Heavy Distillates Americas</t>
  </si>
  <si>
    <t>S_CM_10</t>
  </si>
  <si>
    <t>Heavy Distillates Europe</t>
  </si>
  <si>
    <t>S_CM_11</t>
  </si>
  <si>
    <t>NA Natural Gas Gulf Coast</t>
  </si>
  <si>
    <t>S_CM_12</t>
  </si>
  <si>
    <t>NA Natural Gas West</t>
  </si>
  <si>
    <t>S_CM_13</t>
  </si>
  <si>
    <t>EU Natural Gas Europe</t>
  </si>
  <si>
    <t>S_CM_14</t>
  </si>
  <si>
    <t>NA Power Eastern Interconnect</t>
  </si>
  <si>
    <t>S_CM_15</t>
  </si>
  <si>
    <t>NA Power ERCOT</t>
  </si>
  <si>
    <t>S_CM_16</t>
  </si>
  <si>
    <t>EU Power Germany</t>
  </si>
  <si>
    <t>S_CM_17</t>
  </si>
  <si>
    <t>EU Power UK</t>
  </si>
  <si>
    <t>S_CM_18</t>
  </si>
  <si>
    <t>Freight Wet</t>
  </si>
  <si>
    <t>S_CM_19</t>
  </si>
  <si>
    <t>Freight Dry</t>
  </si>
  <si>
    <t>S_CM_20</t>
  </si>
  <si>
    <t>Base Metals Copper</t>
  </si>
  <si>
    <t>S_CM_21</t>
  </si>
  <si>
    <t>Base Metals Lead</t>
  </si>
  <si>
    <t>S_CM_22</t>
  </si>
  <si>
    <t>Precious Metals Gold</t>
  </si>
  <si>
    <t>S_CM_23</t>
  </si>
  <si>
    <t>Precious Metals Silver</t>
  </si>
  <si>
    <t>S_CM_24</t>
  </si>
  <si>
    <t>Grains Corn</t>
  </si>
  <si>
    <t>S_CM_25</t>
  </si>
  <si>
    <t>Grains Wheat</t>
  </si>
  <si>
    <t>S_CM_26</t>
  </si>
  <si>
    <t>Softs Cocoa</t>
  </si>
  <si>
    <t>S_CM_27</t>
  </si>
  <si>
    <t>Softs Cotton</t>
  </si>
  <si>
    <t>S_CM_28</t>
  </si>
  <si>
    <t>Livestock Live Cattle</t>
  </si>
  <si>
    <t>S_CM_29</t>
  </si>
  <si>
    <t>Livestock Lean Hogs</t>
  </si>
  <si>
    <t>S_CM_30</t>
  </si>
  <si>
    <t>Ethanol</t>
  </si>
  <si>
    <t>S_CM_31</t>
  </si>
  <si>
    <t>Random Length Lumber</t>
  </si>
  <si>
    <t>S_CM_32</t>
  </si>
  <si>
    <t>Agriculture Index</t>
  </si>
  <si>
    <t>S_CM_33</t>
  </si>
  <si>
    <t>Natural Gas Index</t>
  </si>
  <si>
    <t>S_IRV_1</t>
  </si>
  <si>
    <t>S_IRV_2</t>
  </si>
  <si>
    <t>S_IRV_3</t>
  </si>
  <si>
    <t>CAD</t>
  </si>
  <si>
    <t>S_IRV_4</t>
  </si>
  <si>
    <t>S_IRV_5</t>
  </si>
  <si>
    <t>INR</t>
  </si>
  <si>
    <t>S_IRV_6</t>
  </si>
  <si>
    <t>S_IRV_7</t>
  </si>
  <si>
    <t>S_IRV_8</t>
  </si>
  <si>
    <t>RUB</t>
  </si>
  <si>
    <t>S_IRV_9</t>
  </si>
  <si>
    <t>S_IRV_10</t>
  </si>
  <si>
    <t>S_IRV_11</t>
  </si>
  <si>
    <t>S_IRV_12</t>
  </si>
  <si>
    <t>S_IRV_13</t>
  </si>
  <si>
    <t>S_IRV_14</t>
  </si>
  <si>
    <t>S_IRV_15</t>
  </si>
  <si>
    <t>S_IRV_16</t>
  </si>
  <si>
    <t>S_IRV_17</t>
  </si>
  <si>
    <t>S_IRV_18</t>
  </si>
  <si>
    <t>S_IRV_19</t>
  </si>
  <si>
    <t>S_IRV_20</t>
  </si>
  <si>
    <t>S_IRV_21</t>
  </si>
  <si>
    <t>S_CRV_1</t>
  </si>
  <si>
    <t>ISIN:US1850531850</t>
  </si>
  <si>
    <t>S_CRV_2</t>
  </si>
  <si>
    <t>S_CRV_3</t>
  </si>
  <si>
    <t>ISIN:US9800555990</t>
  </si>
  <si>
    <t>S_CRV_4</t>
  </si>
  <si>
    <t>ISIN:CN0068511222</t>
  </si>
  <si>
    <t>S_CRV_5</t>
  </si>
  <si>
    <t>S_CRV_6</t>
  </si>
  <si>
    <t>ISIN:CA2108230001</t>
  </si>
  <si>
    <t>S_CRV_7</t>
  </si>
  <si>
    <t>ISIN:GB1086652888</t>
  </si>
  <si>
    <t>S_CRV_8</t>
  </si>
  <si>
    <t>S_CRV_9</t>
  </si>
  <si>
    <t>S_CRV_10</t>
  </si>
  <si>
    <t>S_CNV_1</t>
  </si>
  <si>
    <t>EU.IG</t>
  </si>
  <si>
    <t>S_CNV_2</t>
  </si>
  <si>
    <t>US.IG</t>
  </si>
  <si>
    <t>S_CNV_3</t>
  </si>
  <si>
    <t>S_CNV_4</t>
  </si>
  <si>
    <t>CN.HY</t>
  </si>
  <si>
    <t>S_CNV_5</t>
  </si>
  <si>
    <t>JP.HY</t>
  </si>
  <si>
    <t>S_CNV_6</t>
  </si>
  <si>
    <t>BR.HY</t>
  </si>
  <si>
    <t>S_CNV_7</t>
  </si>
  <si>
    <t>RU.HY</t>
  </si>
  <si>
    <t>S_CNV_8</t>
  </si>
  <si>
    <t>S_CNV_9</t>
  </si>
  <si>
    <t>S_EQV_1</t>
  </si>
  <si>
    <t>ISIN:AT000089755122</t>
  </si>
  <si>
    <t>S_EQV_2</t>
  </si>
  <si>
    <t>ISIN:AT016188495495</t>
  </si>
  <si>
    <t>S_EQV_3</t>
  </si>
  <si>
    <t>S_EQV_4</t>
  </si>
  <si>
    <t>ISIN:AU001159751155</t>
  </si>
  <si>
    <t>S_EQV_5</t>
  </si>
  <si>
    <t>ISIN:AU003186678890</t>
  </si>
  <si>
    <t>S_EQV_6</t>
  </si>
  <si>
    <t>ISIN:AU002189533177</t>
  </si>
  <si>
    <t>S_EQV_7</t>
  </si>
  <si>
    <t>ISIN:CA842256904411</t>
  </si>
  <si>
    <t>S_EQV_8</t>
  </si>
  <si>
    <t>ISIN:BR484898123123</t>
  </si>
  <si>
    <t>S_EQV_9</t>
  </si>
  <si>
    <t>S_EQV_10</t>
  </si>
  <si>
    <t>S_EQV_11</t>
  </si>
  <si>
    <t>S_EQV_12</t>
  </si>
  <si>
    <t>ISIN:GB770459100599</t>
  </si>
  <si>
    <t>S_EQV_13</t>
  </si>
  <si>
    <t>ISIN:CY180666897555</t>
  </si>
  <si>
    <t>S_EQV_14</t>
  </si>
  <si>
    <t>S_EQV_15</t>
  </si>
  <si>
    <t>S_FXV_1</t>
  </si>
  <si>
    <t>USDGBP</t>
  </si>
  <si>
    <t>S_FXV_2</t>
  </si>
  <si>
    <t>GBPUSD</t>
  </si>
  <si>
    <t>S_FXV_3</t>
  </si>
  <si>
    <t>BRLUSD</t>
  </si>
  <si>
    <t>S_FXV_4</t>
  </si>
  <si>
    <t>EURQAR</t>
  </si>
  <si>
    <t>S_FXV_5</t>
  </si>
  <si>
    <t>HKDKRW</t>
  </si>
  <si>
    <t>S_FXV_6</t>
  </si>
  <si>
    <t>CNYSGD</t>
  </si>
  <si>
    <t>S_FXV_7</t>
  </si>
  <si>
    <t>RUBTRY</t>
  </si>
  <si>
    <t>S_FXV_8</t>
  </si>
  <si>
    <t>KRWBRL</t>
  </si>
  <si>
    <t>S_FXV_9</t>
  </si>
  <si>
    <t>S_FXV_10</t>
  </si>
  <si>
    <t>S_CMV_1</t>
  </si>
  <si>
    <t>S_CMV_2</t>
  </si>
  <si>
    <t>S_CMV_3</t>
  </si>
  <si>
    <t>Coal Australia</t>
  </si>
  <si>
    <t>S_CMV_4</t>
  </si>
  <si>
    <t>S_CMV_5</t>
  </si>
  <si>
    <t>S_CMV_6</t>
  </si>
  <si>
    <t>Light Ends Americas</t>
  </si>
  <si>
    <t>S_CMV_7</t>
  </si>
  <si>
    <t>S_CMV_8</t>
  </si>
  <si>
    <t>S_CMV_9</t>
  </si>
  <si>
    <t>S_CMV_10</t>
  </si>
  <si>
    <t>S_CMV_11</t>
  </si>
  <si>
    <t>S_CMV_12</t>
  </si>
  <si>
    <t>S_CMV_13</t>
  </si>
  <si>
    <t>S_CMV_14</t>
  </si>
  <si>
    <t>S_CMV_15</t>
  </si>
  <si>
    <t>S_CMV_16</t>
  </si>
  <si>
    <t>S_CMV_17</t>
  </si>
  <si>
    <t>S_CMV_18</t>
  </si>
  <si>
    <t>S_AN_1</t>
  </si>
  <si>
    <t>Product Alpha</t>
  </si>
  <si>
    <t>S_AN_2</t>
  </si>
  <si>
    <t>Product Bravo</t>
  </si>
  <si>
    <t>S_AN_3</t>
  </si>
  <si>
    <t>Notional</t>
  </si>
  <si>
    <t>S_AN_4</t>
  </si>
  <si>
    <t>S_AN_5</t>
  </si>
  <si>
    <t>S_AN_6</t>
  </si>
  <si>
    <t>Product Charlie</t>
  </si>
  <si>
    <t>S_AN_7</t>
  </si>
  <si>
    <t>Param_AddOnFixedAmount</t>
  </si>
  <si>
    <t>S_AN_8</t>
  </si>
  <si>
    <t>JS_AN_9</t>
  </si>
  <si>
    <t>JS_AN_10</t>
  </si>
  <si>
    <t>S_MUL_1</t>
  </si>
  <si>
    <t>S_MUL_2</t>
  </si>
  <si>
    <t>S_MUL_3</t>
  </si>
  <si>
    <t>S_MUL_4</t>
  </si>
  <si>
    <t>JS_MUL_5</t>
  </si>
  <si>
    <t>JS_MUL_6</t>
  </si>
  <si>
    <t>JS_MUL_7</t>
  </si>
  <si>
    <t>JS_MUL_8</t>
  </si>
  <si>
    <t>JS_MUL_9</t>
  </si>
  <si>
    <t>Combination Id</t>
  </si>
  <si>
    <t>Risk Measure</t>
  </si>
  <si>
    <t>Element of Calculation Tested</t>
  </si>
  <si>
    <t>Sensitivity Ids</t>
  </si>
  <si>
    <t>Passes Required</t>
  </si>
  <si>
    <t>Calculation Mode</t>
  </si>
  <si>
    <t>SIMM Delta</t>
  </si>
  <si>
    <t>SIMM Vega</t>
  </si>
  <si>
    <t>SIMM Curvature</t>
  </si>
  <si>
    <t>SIMM Base Corr</t>
  </si>
  <si>
    <t>SIMM AddOn</t>
  </si>
  <si>
    <t>SIMM Benchmark</t>
  </si>
  <si>
    <t>Version</t>
  </si>
  <si>
    <t>V6</t>
  </si>
  <si>
    <t>Combinations involving Risk_FX (S_FX inputs) were updated to esnure that the sum of FX Delta always sums to zero</t>
  </si>
  <si>
    <t>V7</t>
  </si>
  <si>
    <t>Incorporated "ProductSilo" which is to be used for SIMM using Product Silo (US)</t>
  </si>
  <si>
    <t>V8</t>
  </si>
  <si>
    <t>Changed the reference SIMM version to v3.8 and amended the Sensitivity Inputs so that ProductClass is the 1st instead of last column</t>
  </si>
  <si>
    <t>V9</t>
  </si>
  <si>
    <t>Changed the Qualifier for S_FX_1a, S_FX_1b, S_FX_3b, S_FX_4b from USD to EUR</t>
  </si>
  <si>
    <t>v10</t>
  </si>
  <si>
    <t>Change reference to SIMM from v3.8 to v3.9</t>
  </si>
  <si>
    <t>v11</t>
  </si>
  <si>
    <t>Change reference to SIMM from v3.9 to v3.10</t>
  </si>
  <si>
    <t>v12</t>
  </si>
  <si>
    <t>Fixed Test C44 to use S_CRNQ_3 sensitivity
Deleted Sensitivities S_CRNQ_6, S_CRNQ_7 and S_CRNQ_8 and deleted test cases C47, C48 and C49
Renamed sensitivities S_CRNQ_9 to S_CRNQ_6,  S_CRNQ_10 to S_CRNQ_7,  S_CRNQ_11 to S_CRNQ_8, S_CRNQ_12 to S_CRNQ_9
Changed sensitivities of Test C50 to S_CRNQ_6, Test C51 to S_CRNQ_7, Test C52 to S_CRNQ_8 and Test C53 to S_CRNQ_9
Changed buckets of (renamed) sensitivities S_CRNQ_6 and S_CRNQ_7 to 2
Changed sensitivities for Test C70 to S_CRNQ_3,S_CRNQ_4; Test C71 to S_CRNQ_8,S_CRNQ_9; Test C72 to S_CRNQ_2,S_CRNQ_7; Test C73 to S_CRNQ_2,S_CRNQ_6; Test C74 to S_CRNQ_7,S_CRNQ_8; Test C75 to S_CRNQ_1,S_CRNQ_3,S_CRNQ_6; Test C76 to S_CRNQ_1,S_CRNQ_2,S_CRNQ_6; Test C77 to S_CRNQ_1,S_CRNQ_3,S_CRNQ_7; Test C78 to S_CRNQ_2,S_CRNQ_4,S_CRNQ_6
Renumber tests C50+ to C47+ and fix passes required to match</t>
  </si>
  <si>
    <t>v14</t>
  </si>
  <si>
    <t>Change reference to SIMM from v3.9 to v3.15
Removed "Risk Class" benchmark results
Added delta, vega and curvature SIMM component results
Added sensitifivity S_IRV_6 with 2w tenor
Added unit test C132 to test new S_IRV_6 sensitivity
Rrenumbered unit test Combination ID's after C132 and updated Passes Required
Added S_IRV6 sensitivity to C136 (was C135)</t>
  </si>
  <si>
    <t>v15</t>
  </si>
  <si>
    <t>Fixed test C146 to include S_IRV_6</t>
  </si>
  <si>
    <t>v16</t>
  </si>
  <si>
    <t>* Modified C16, C17, C18 (now C20, C21, C22) to test intra-currency correlation using same product class
* Modified C22, C24, C25 (now C27, C29, C30) to use sensitivies of same risk class so we hit bounds
* Added C24 to test boundary for same product class/qualifier for Risk_IRCurve
* Added C99 to test Risk_Equity intra-bucket  aggregation
* Added C154 to test combination for Risk_FX_Vol of same qalifier but different tenor
* Added C167 to test combinations of non-residual bucket entries
* Added C175-C180 to test credit non-qual sensitivity combinations
* Added C191, C203 to test intra-bucket aggregation with same product class/bucket
* Added C142, C153, C166, C190, C202 to test opposite sign sensitivities on same risk factor
* Added C12-C15, C149, C161, C169-C174, C173, C185 to test new individual sensitiviies
* Renumbered all tests and fixed passes required</t>
  </si>
  <si>
    <t>v17</t>
  </si>
  <si>
    <t>* Fixed Product classes to allow all combinations to be tested
* Increased selected Amount/AmountUSD to exceed concentraiton thresholds
* Changed some sensitivity buckets to allow for easier concentration threshold testing
* Increased other Amount/AmountUSD to be more in line with above
* Added aggregate tests for delta risk classes
* Renumbered tests</t>
  </si>
  <si>
    <t>v22</t>
  </si>
  <si>
    <t>* Added tests for multipliers and  notional add-ons and addon result column
* Added equity dividend swaps tests
* Added CRQ tranche swap tests and base corr result column
* Added Cross-Currency swap tests
* Added inflation volatility tests
* Renumbered all tests</t>
  </si>
  <si>
    <t>v23</t>
  </si>
  <si>
    <t>* Changed  S_FXV_2 and S_CMV_2 to 1y tenor
* Updates to results to acommidate updated risk weights and correlations for equity dividend and other changes</t>
  </si>
  <si>
    <t>v28</t>
  </si>
  <si>
    <t>* Removed equity dividend sensitivities and tests
* Updates to results for fixed low-vol IR concentration threshold and upped AUD amount in S_IR_11 to exceed threshold as alternative
* Renumbered tests to acomidate changes
* Fixed low-volatility IR delta threshold (was 17, now 170)</t>
  </si>
  <si>
    <t>v29</t>
  </si>
  <si>
    <t>* Changed equity product class multiplier to 1.07 so it is &gt; 1.0</t>
  </si>
  <si>
    <t>v32</t>
  </si>
  <si>
    <t>* Added bucket 17 (Indexes) to commodities risk class and added delta test
* Changes to Label2 handling for CRQ (Sec to currency) and added tests
* Added historical volatility ratio (HVR) factor to vega calcs
* Added Municipal to list of IR subcurves and modified tests to accomidate
* Added equity bucket 12 and associated constants and EQ vol tests
* Updated risk weights, correlations and threshholds as per 3.32
* Updated FX Vega concentration threshhold handling</t>
  </si>
  <si>
    <t>v34</t>
  </si>
  <si>
    <t>* Updated results to reflect adjustments in risk weights, correlations, HVR and concentration thresholds</t>
  </si>
  <si>
    <t>v37</t>
  </si>
  <si>
    <t>* Updated results to reflect adjustments in bucket 11/12 equity correlation and thresholds</t>
  </si>
  <si>
    <t>v38</t>
  </si>
  <si>
    <t xml:space="preserve">* Updated to 3.38 Spec
* Added AddOnFixed risk tests
</t>
  </si>
  <si>
    <t>v38.2</t>
  </si>
  <si>
    <t>* Updated test data for CreditQ to always include Label2
* Updated Equity Vega concentration thresholds for bucket 11 and 12 to 21,000</t>
  </si>
  <si>
    <t>v41</t>
  </si>
  <si>
    <t>* Updated Commodity and Equity intra-bucket correlations 
* Updated cross-asset correlations
* Updated Equity HVR
* Added test for Risk_CreditVols sensitivities with same qualifier/tenor but diff currencys</t>
  </si>
  <si>
    <t>v42</t>
  </si>
  <si>
    <t>* Updated Risk Weights, HVR and Concentration Thresholds to reflect experimental Central interpolation for Percentile Function</t>
  </si>
  <si>
    <t>v42r1</t>
  </si>
  <si>
    <t>* Backed out quanto currency label 2 changes for Risk_CreditVol</t>
  </si>
  <si>
    <t>v44r0</t>
  </si>
  <si>
    <t>* Adjusted constants to conform to ISDA-SIMM 3.44
* Re-added quanto currency testing</t>
  </si>
  <si>
    <t>v44r1</t>
  </si>
  <si>
    <t>* New comprehensive sensitivities and test cases to cover all risk weights, correlations, concentrations, etc</t>
  </si>
  <si>
    <t>v44r2</t>
  </si>
  <si>
    <t>* Minor fix and adjustments to some sensitivity amounts and test cases to better handle concentration thresholds</t>
  </si>
  <si>
    <t>2.0.1</t>
  </si>
  <si>
    <t>* Adujusted IR Scaling to use 1/HVR^2
* Updated handling of horizon margin period of risk (MPOR) use in volatility formulas
* Vary FX sensitivity amounts to ensure we check for calculation currency changes
* Fix some of the qualifiers used for commodities to conform better to to the list in the Risk Data Standards. Will make end-to-end testing easier.
* Added S_CNV_9 so we can test residual correlation without concentration
* Adjusted some EQV sensitivies and associated tests to make string length of Sensitivity Ids column &lt; 200 chars
* FIxed group columns (equities and commodities) for some tests (doesn't effect results)
* Combined 10-day and 1-day MPOR results into single worksheet</t>
  </si>
  <si>
    <t>2.0.3</t>
  </si>
  <si>
    <t>* Replaced equity sensitivity in C460 to better test risk class correlations
* Updated calibration parameters to 2.1.0</t>
  </si>
  <si>
    <t>2.0.4</t>
  </si>
  <si>
    <t>* Updated IR tenor correlations and EQ intrabucket correlation
* Errors in sensitivity inputs updated and fixed</t>
  </si>
  <si>
    <t>2.1.9</t>
  </si>
  <si>
    <t>* Added FX Granularity feature (agreed SIMM change)
* Adjusted FX sensitivities and tests to test FX granularity constants
* Adjusted the treatment of CRNQ delta Label 2 (agreed SIMM change)
* Removed curvature component from EQ bucket 12 calculations
* Updates provided to the Sensitivity Inputs tab
* Adjusted the treatment of CRNQ vol Label 2 (agreed SIMM change)
* Correction performed for S_CNV_5: qualifier name changed</t>
  </si>
  <si>
    <t>2.1.10</t>
  </si>
  <si>
    <t>* 2019 Calibrated Parameters (C-IV)</t>
  </si>
  <si>
    <t>2.1.11</t>
  </si>
  <si>
    <t>* IR sub-curve correlation changed from 0.99 to 0.985</t>
  </si>
  <si>
    <t>2.1.11r1_brl</t>
  </si>
  <si>
    <t>* Moved KRW from high to regular FX volatility group, updated FX delta and FX correlations</t>
  </si>
  <si>
    <t>* Changed S_FX_9 qualifier from KRW to TRY;  S_FXV_7 qualifier from RUBPLN  to RUBTRY</t>
  </si>
  <si>
    <t>2.1.16r1</t>
  </si>
  <si>
    <t>* Updated to include concentration thresholds for Combinations (10-day) worksheet</t>
  </si>
  <si>
    <t>* Combinations (1-day) worksheet added</t>
  </si>
  <si>
    <t>2.1.16r2</t>
  </si>
  <si>
    <t xml:space="preserve">* Updated entries under the "Amount" and "AmountUSD" for the following Sensitivity Ids to ensure that, following the re-calibration of SIMM, the entries under the "Element of Calculation Tested" column in the "Combinations (10-day)" tab column remain valid: 
S_IR_14, S_IR_15, S_IR_16, S_IR_17, S_IR_18, S_FX_3, S_FX_10, S_CRQ_3, S_CRQ_4, S_CRQ_5, S_CRQ_7, S_CRQ_9, S_CRQ_11, S_CRQ_14, S_CRQ_16, S_CRQ_18, S_CRQ_20, S_CRQ_21, S_EQ_1, S_EQ_9, S_EQ_18, S_EQ_21, S_EQ_27, S_CM_18, S_CM_24, S_CM_30, S_IRV_5, S_EQV_1, S_EQV_2, S_EQV_3, S_EQV_4, S_EQV_5, S_EQV_6, S_EQV_7, S_EQV_8, S_EQV_9, S_EQV_12, S_EQV_13, S_FXV_1, S_FXV_3, S_FXV_4, S_FXV_5, S_FXV_6, S_FXV_7, S_FXV_8, S_CMV_1, S_CMV_2, S_CMV_3, S_CMV_4, S_CMV_6, S_CMV_7, S_CMV_8,S_CMV_9, S_CMV_10, S_CMV_11, S_CMV_12, S_CMV_13, S_CMV_14, S_CMV_15, S_CMV_16
</t>
  </si>
  <si>
    <t>* Updated entries under the "Element of Calculation Tested" column in the "Combinations (1-day)" to ensure they remain valid</t>
  </si>
  <si>
    <t>2.2r1</t>
  </si>
  <si>
    <t>* New sensitivities and Add-Ons created for optional jurisdiction testing:
S_IR_47, S_IR_48, S_IR_49, S_IR_50, S_IR_51, S_IR_52, S_IR_53, S_IR_54, S_IR_55, S_IR_56, S_IR_57, S_IR_58, S_IR_59, S_IR_60, S_IR_61, S_IR_62, S_IR_63, S_AN_9, S_AN_10, S_MUL_5, S_MUL_6, S_MUL_7, S_MUL_8, S_MUL_9
* New combinations for optional jurisdiction tests:
J1, J2, J3, J4, J5, J6, J7, J8, J9, J10, J11</t>
  </si>
  <si>
    <t>* S_MUL_7: remove ESA. Combinations for optional jurisdiction tests retained: J1 to J10 (J11 excluded)</t>
  </si>
  <si>
    <t>* Updated "Qualifier" for "S_CM_18" on the "Sensitivity Inputs" tab from "Freight West' to "Freight Wet"
* Updated "Label1" for "S_CRV_2" on the "Sensitivity Inputs" tab from "1Y" to "1y" to be consistent with the lower case representation of tenors</t>
  </si>
  <si>
    <t>2.2r2</t>
  </si>
  <si>
    <t>* Updated the precision of the "SIMM Benchmark" for "J2" on the "Combinations (10-day)" tab</t>
  </si>
  <si>
    <t>2.2.5r1</t>
  </si>
  <si>
    <t>* 2020 Calibrated Parameters (C-V)
* Updated the "RiskType" and "Bucket" for "S_CRNQ_13" and "S_CRNQ_15"</t>
  </si>
  <si>
    <t>2.2.5r2</t>
  </si>
  <si>
    <t>* Updated the "RiskType" and "Bucket" for "S_CRNQ_13" and "S_CRNQ_15" to be in line with those in unit test benchmark for SIMM 2.2r2</t>
  </si>
  <si>
    <t>2.2.5r3</t>
  </si>
  <si>
    <t>* All jurisdiction dependent sensitivies change from "S_XX_XX" to "JS_XX_XX":
         S_IR_47 to S_IR_63 became JS_IR_47 to JS_IR_63
         S_MUL_5  to S_MUL_9 became JS_MUL_5 to JS_MUL_9
         S_AN_9 to S_AN_10 became JS_AN_9 to JS_AN_10
* Changed cell E466 from "All" to "All S_"
* Changed cell D68 from "All Inflation sensitivities" to "All jurisdiction independent IR sensitivities"</t>
  </si>
  <si>
    <t>2.2.7</t>
  </si>
  <si>
    <t>* Changed "Label2" to "ABX" for "S_CRNQ_13" and "S_CRNQ_15"</t>
  </si>
  <si>
    <t>2.2.8</t>
  </si>
  <si>
    <t>* Updated entries under the "Amount" and "AmountUSD" for the following Sensitivity Ids to ensure that, following the re-calibration of SIMM, the entries under the "Element of Calculation Tested" column in the "Combinations (10-day)" tab column remain valid: 
S_IR_16, S_IR_37, S_IR_38, S_IR_41, S_IR_42, S_IR_43, S_IR_44, S_EQ_18, S_CM_3, S_IRV_3, S_IRV_8, S_CMV_1, S_CMV_6, S_CMV_15, S_CMV_16</t>
  </si>
  <si>
    <t>2.2.8r2</t>
  </si>
  <si>
    <t>* New sensitivity for IR_InflationVol aggregation testing: S_IRV_21
* New combination for IR_InflationVol aggregation testing: C466</t>
  </si>
  <si>
    <t>2.3.1</t>
  </si>
  <si>
    <t>2.3.8</t>
  </si>
  <si>
    <t>* C-VI, stress balance, final version
* added 10 tests
* Updated entries under the "Amount" and "AmountUSD" for the following Sensitivity Ids to ensure that, following the re-calibration of SIMM, the entries under the "Element of Calculation Tested" column in the "Combinations (10-day)" tab column remain valid: 
S_IR_16, S_CRQ_1, S_CRQ_12, S_EQ_18, S_EQ_19, S_EQ_20, S_EQ_27, S_IRV_5, S_CRV_8, S_CNV_1, S_CNV_6, S_CNV_8, S_EQV_9, S_EQV_14, S_EQV_15, S_FXV_3, S_FXV_4, S_FXV_9, S_CMV_6, S_CMV_13</t>
  </si>
  <si>
    <t>* New sensitivity for SEC segregated and unsegregated IM testing:  SS_IR_64, SS_IR_65, SS_IR_66, SS_IR_67, SS_IR_68
* New column "Calculation Mode" in the Combination tabs
* New combinations for SEC jurisdition tests:  JS1, JS2</t>
  </si>
  <si>
    <t>S_IRV_22</t>
  </si>
  <si>
    <t>S_EQV_16</t>
  </si>
  <si>
    <t>2.4.1</t>
  </si>
  <si>
    <t>S_EQV_17</t>
  </si>
  <si>
    <t>* 2021 Calibrated Parameters (C-VI, initial 1+3 version)
* Renumbered test C466 to C329, and updated subsequent entries for Combination Id and Passes Required</t>
  </si>
  <si>
    <t>2.4.4</t>
  </si>
  <si>
    <t>* 2022 Calibrated Parameters (C-VII), initial version
* Included 5 new tests for further testing of curvature aggregation logic
* Renumbered test C327 to C476, and updated subsequent entries for Combination Id and Passes Required</t>
  </si>
  <si>
    <t>C1</t>
  </si>
  <si>
    <t>Rates &amp; Fx</t>
  </si>
  <si>
    <t>Delta</t>
  </si>
  <si>
    <t>IR Risk Weight (regular, 2w)</t>
  </si>
  <si>
    <t>None</t>
  </si>
  <si>
    <t>Total</t>
  </si>
  <si>
    <t>C2</t>
  </si>
  <si>
    <t>IR Risk Weight (regular)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</si>
  <si>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</si>
  <si>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</si>
  <si>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</si>
  <si>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</si>
  <si>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</si>
  <si>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</si>
  <si>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</si>
  <si>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</si>
  <si>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</si>
  <si>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</si>
  <si>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</si>
  <si>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</si>
  <si>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</si>
  <si>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</si>
  <si>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</si>
  <si>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IR Risk Weight (inflation)</t>
  </si>
  <si>
    <t>C18</t>
  </si>
  <si>
    <t>IR Risk Weight (xccy)</t>
  </si>
  <si>
    <t>C19</t>
  </si>
  <si>
    <t>IR Risk Weight (low vol, 2w)</t>
  </si>
  <si>
    <t>C20</t>
  </si>
  <si>
    <t>IR Risk Weight (low vol)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</si>
  <si>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</si>
  <si>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</si>
  <si>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</si>
  <si>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</si>
  <si>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</si>
  <si>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</si>
  <si>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</si>
  <si>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</si>
  <si>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</si>
  <si>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</si>
  <si>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</si>
  <si>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</si>
  <si>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</si>
  <si>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IR Risk Weight (high vol, 2w)</t>
  </si>
  <si>
    <t>C34</t>
  </si>
  <si>
    <t>IR Risk Weight (high vol)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</si>
  <si>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</si>
  <si>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</si>
  <si>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</si>
  <si>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</si>
  <si>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</si>
  <si>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</si>
  <si>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</si>
  <si>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</si>
  <si>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</si>
  <si>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</si>
  <si>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</si>
  <si>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</si>
  <si>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</si>
  <si>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Net Sensitivities (same tenor &amp; subcurve, same sign)</t>
  </si>
  <si>
    <t>S_IR_8,S_IR_9</t>
  </si>
  <si>
    <t>C8,C9</t>
  </si>
  <si>
    <t>C48</t>
  </si>
  <si>
    <t>Net Sensitivities (same tenor &amp; subcurve, diff sign)</t>
  </si>
  <si>
    <t>S_IR_4,S_IR_5</t>
  </si>
  <si>
    <t>C4,C5</t>
  </si>
  <si>
    <t>C49</t>
  </si>
  <si>
    <t>Concentration (reg vol, well traded)</t>
  </si>
  <si>
    <t>S_IR_8,S_IR_9,S_IR_10,S_IR_8,S_IR_9,S_IR_10,S_IR_8,S_IR_9,S_IR_10,S_IR_8,S_IR_9,S_IR_10,S_IR_8,S_IR_9,S_IR_10</t>
  </si>
  <si>
    <t>C8-C10,C47</t>
  </si>
  <si>
    <t>C50</t>
  </si>
  <si>
    <t>Concentration (reg vol, less traded)</t>
  </si>
  <si>
    <t>S_IR_14,S_IR_15,S_IR_16,S_IR_14,S_IR_15,S_IR_16,S_IR_14,S_IR_15,S_IR_16</t>
  </si>
  <si>
    <t>C14-C16</t>
  </si>
  <si>
    <t>C51</t>
  </si>
  <si>
    <t>Concentration (reg vol, w/inf &amp; xccy)</t>
  </si>
  <si>
    <t>S_IR_14,S_IR_15,S_IR_16,S_IR_14,S_IR_15,S_IR_16,S_IR_14,S_IR_15,S_IR_16,S_IR_17,S_IR_18</t>
  </si>
  <si>
    <t>C14-C18,C50</t>
  </si>
  <si>
    <t>C52</t>
  </si>
  <si>
    <t>Concentration (low vol)</t>
  </si>
  <si>
    <t>S_IR_26,S_IR_27,S_IR_28,S_IR_26,S_IR_27,S_IR_28,S_IR_26,S_IR_27,S_IR_28</t>
  </si>
  <si>
    <t>C26-C28</t>
  </si>
  <si>
    <t>C53</t>
  </si>
  <si>
    <t>Concentration (low vol, w/inf &amp; xccy)</t>
  </si>
  <si>
    <t>S_IR_26,S_IR_27,S_IR_28,S_IR_26,S_IR_27,S_IR_28,S_IR_26,S_IR_27,S_IR_28,S_IR_31,S_IR_32</t>
  </si>
  <si>
    <t>C26-C28,C31,C32,C52</t>
  </si>
  <si>
    <t>C54</t>
  </si>
  <si>
    <t>Concentration (high vol)</t>
  </si>
  <si>
    <t>S_IR_41,S_IR_42,S_IR_43,S_IR_44</t>
  </si>
  <si>
    <t>C41-C44</t>
  </si>
  <si>
    <t>C55</t>
  </si>
  <si>
    <t>Concentration (high vol, w/inf &amp; xccy)</t>
  </si>
  <si>
    <t>S_IR_41,S_IR_42,S_IR_43,S_IR_44,S_IR_45,S_IR_46</t>
  </si>
  <si>
    <t>C41-C46,C54</t>
  </si>
  <si>
    <t>C56</t>
  </si>
  <si>
    <t>Subcurve Correlation (same tenor, same sign)</t>
  </si>
  <si>
    <t>S_IR_3,S_IR_4</t>
  </si>
  <si>
    <t>C3,C4</t>
  </si>
  <si>
    <t>C57</t>
  </si>
  <si>
    <t>Subcurve Correlation (same tenor, diff sign)</t>
  </si>
  <si>
    <t>S_IR_6,S_IR_7</t>
  </si>
  <si>
    <t>C6,C7</t>
  </si>
  <si>
    <t>C58</t>
  </si>
  <si>
    <t>Tenor Correlation (diff subcurve)</t>
  </si>
  <si>
    <t>S_IR_2,S_IR_5</t>
  </si>
  <si>
    <t>C2,C5</t>
  </si>
  <si>
    <t>C59</t>
  </si>
  <si>
    <t>Tenor Correlation (same sign, same subcurve)</t>
  </si>
  <si>
    <t>S_IR_11,S_IR_12</t>
  </si>
  <si>
    <t>C11,C12</t>
  </si>
  <si>
    <t>C60</t>
  </si>
  <si>
    <t>Tenor Correlation (diff sign, same subcurve)</t>
  </si>
  <si>
    <t>S_IR_12,S_IR_13</t>
  </si>
  <si>
    <t>C12,C13</t>
  </si>
  <si>
    <t>C61</t>
  </si>
  <si>
    <t>Tenor Correlation (all tenors and subcurves)</t>
  </si>
  <si>
    <t>S_IR_19,S_IR_20,S_IR_21,S_IR_22,S_IR_23,S_IR_24,S_IR_25,S_IR_26,S_IR_27,S_IR_28,S_IR_29,S_IR_30</t>
  </si>
  <si>
    <t>C19-C30,C52</t>
  </si>
  <si>
    <t>C62</t>
  </si>
  <si>
    <t>Tenor Correlation (all tenors and subcurves, w/inf &amp; xccy)</t>
  </si>
  <si>
    <t>S_IR_19,S_IR_20,S_IR_21,S_IR_22,S_IR_23,S_IR_24,S_IR_25,S_IR_26,S_IR_27,S_IR_28,S_IR_29,S_IR_30,S_IR_31,S_IR_32</t>
  </si>
  <si>
    <t>C19-C32,C52,C53,C61</t>
  </si>
  <si>
    <t>C63</t>
  </si>
  <si>
    <t>Inter bucket correlation (all pos)</t>
  </si>
  <si>
    <t>S_IR_1,S_IR_22,S_IR_33</t>
  </si>
  <si>
    <t>C1,C22,C33</t>
  </si>
  <si>
    <t>C64</t>
  </si>
  <si>
    <t>Inter bucket correlation (one neg)</t>
  </si>
  <si>
    <t>S_IR_1,S_IR_19,S_IR_33</t>
  </si>
  <si>
    <t>C1,C19,C33</t>
  </si>
  <si>
    <t>C65</t>
  </si>
  <si>
    <t>Inter bucket correlation (all neg)</t>
  </si>
  <si>
    <t>S_IR_2,S_IR_19,S_IR_35</t>
  </si>
  <si>
    <t>C2,C19,C35</t>
  </si>
  <si>
    <t>C66</t>
  </si>
  <si>
    <t>Inter bucket correlation (exceeds concentration threshold)</t>
  </si>
  <si>
    <t>S_IR_3,S_IR_21,S_IR_37,S_IR_38,S_IR_37,S_IR_38</t>
  </si>
  <si>
    <t>C3,C21,C37,C38</t>
  </si>
  <si>
    <t>C67</t>
  </si>
  <si>
    <t>All jurisdiction independent IR sensitivities</t>
  </si>
  <si>
    <t>All S_IR</t>
  </si>
  <si>
    <t>C1-C66</t>
  </si>
  <si>
    <t>C68</t>
  </si>
  <si>
    <t>FX Risk Weight &amp; correlation (net to zero)</t>
  </si>
  <si>
    <t>S_FX_1,S_FX_2</t>
  </si>
  <si>
    <t>C69</t>
  </si>
  <si>
    <t>FX Risk Weight &amp; correlation (AmountCurrency qualifier)</t>
  </si>
  <si>
    <t>S_FX_3,S_FX_4</t>
  </si>
  <si>
    <t>C70</t>
  </si>
  <si>
    <t>FX Risk Weight (RR) &amp; correlation (RR)</t>
  </si>
  <si>
    <t>S_FX_5,S_FX_6</t>
  </si>
  <si>
    <t>C71</t>
  </si>
  <si>
    <t>S_FX_7,S_FX_8</t>
  </si>
  <si>
    <t>C72</t>
  </si>
  <si>
    <t>FX Risk Weight (RH) &amp; correlation (RH)</t>
  </si>
  <si>
    <t>S_FX_9,S_FX_10</t>
  </si>
  <si>
    <t>C73</t>
  </si>
  <si>
    <t>FX Risk Weight (RH) &amp; correlation (HR)</t>
  </si>
  <si>
    <t>S_FX_11,S_FX_12</t>
  </si>
  <si>
    <t>C74</t>
  </si>
  <si>
    <t>Concentration (significantly trading)</t>
  </si>
  <si>
    <t>S_FX_3,S_FX_6,S_FX_3,S_FX_6,S_FX_3,S_FX_6,S_FX_3,S_FX_6,S_FX_3,S_FX_6,S_FX_3,S_FX_6</t>
  </si>
  <si>
    <t>C75</t>
  </si>
  <si>
    <t>Concentration (frequently traded)</t>
  </si>
  <si>
    <t>S_FX_8,S_FX_8,S_FX_8,S_FX_8,S_FX_8,S_FX_8,S_FX_8,S_FX_8,S_FX_8,S_FX_8</t>
  </si>
  <si>
    <t>C76</t>
  </si>
  <si>
    <t>Concentration (others)</t>
  </si>
  <si>
    <t>S_FX_10,S_FX_10,S_FX_10,S_FX_10,S_FX_10,S_FX_10,S_FX_10,S_FX_10</t>
  </si>
  <si>
    <t>C77</t>
  </si>
  <si>
    <t>FX Intercurrency Correlation (3 ccys)</t>
  </si>
  <si>
    <t>S_FX_3,S_FX_4,S_FX_5,S_FX_6</t>
  </si>
  <si>
    <t>C69,C70,C74</t>
  </si>
  <si>
    <t>C78</t>
  </si>
  <si>
    <t>FX Intercurrency Correlation (4 ccys)</t>
  </si>
  <si>
    <t>S_FX_5,S_FX_6,S_FX_7,S_FX_8</t>
  </si>
  <si>
    <t>C70,C71,C75</t>
  </si>
  <si>
    <t>C79</t>
  </si>
  <si>
    <t>FX Intercurrency Correlation (exceeds concentration threshold)</t>
  </si>
  <si>
    <t>S_FX_5,S_FX_6,S_FX_9,S_FX_10,S_FX_9,S_FX_10,S_FX_9,S_FX_10,S_FX_9,S_FX_10,S_FX_9,S_FX_10,S_FX_9,S_FX_10,S_FX_9,S_FX_10,S_FX_9,S_FX_10</t>
  </si>
  <si>
    <t>C70,C72,C76</t>
  </si>
  <si>
    <t>C80</t>
  </si>
  <si>
    <t>All FX sensitivities</t>
  </si>
  <si>
    <t>All S_FX</t>
  </si>
  <si>
    <t>C68-C79</t>
  </si>
  <si>
    <t>C81</t>
  </si>
  <si>
    <t>All Rates &amp; FX Sensitivities</t>
  </si>
  <si>
    <t>All S_IR,S_FX</t>
  </si>
  <si>
    <t>C1-C80</t>
  </si>
  <si>
    <t>C82</t>
  </si>
  <si>
    <t>CRQ Risk Weight (bkt 1)</t>
  </si>
  <si>
    <t>C83</t>
  </si>
  <si>
    <t>C84</t>
  </si>
  <si>
    <t>CRQ Risk Weight (bkt 2)</t>
  </si>
  <si>
    <t>C85</t>
  </si>
  <si>
    <t>C86</t>
  </si>
  <si>
    <t>CRQ Risk Weight (bkt 3)</t>
  </si>
  <si>
    <t>C87</t>
  </si>
  <si>
    <t>C88</t>
  </si>
  <si>
    <t>CRQ Risk Weight (bkt 4)</t>
  </si>
  <si>
    <t>C89</t>
  </si>
  <si>
    <t>C90</t>
  </si>
  <si>
    <t>CRQ Risk Weight (bkt 5)</t>
  </si>
  <si>
    <t>C91</t>
  </si>
  <si>
    <t>C92</t>
  </si>
  <si>
    <t>CRQ Risk Weight (bkt 6)</t>
  </si>
  <si>
    <t>C93</t>
  </si>
  <si>
    <t>CRQ Risk Weight (bkt 7)</t>
  </si>
  <si>
    <t>C94</t>
  </si>
  <si>
    <t>CRQ Risk Weight (bkt 8)</t>
  </si>
  <si>
    <t>C95</t>
  </si>
  <si>
    <t>CRQ Risk Weight (bkt 9)</t>
  </si>
  <si>
    <t>C96</t>
  </si>
  <si>
    <t>CRQ Risk Weight (bkt 10)</t>
  </si>
  <si>
    <t>C97</t>
  </si>
  <si>
    <t>CRQ Risk Weight (bkt 11)</t>
  </si>
  <si>
    <t>C98</t>
  </si>
  <si>
    <t>CRQ Risk Weight (bkt 12)</t>
  </si>
  <si>
    <t>C99</t>
  </si>
  <si>
    <t>CRQ Risk Weight (residual)</t>
  </si>
  <si>
    <t>C100</t>
  </si>
  <si>
    <t>C101</t>
  </si>
  <si>
    <t>C102</t>
  </si>
  <si>
    <t>C103</t>
  </si>
  <si>
    <t>C104</t>
  </si>
  <si>
    <t>CRQ Risk Weight (base corr)</t>
  </si>
  <si>
    <t>C105</t>
  </si>
  <si>
    <t>C106</t>
  </si>
  <si>
    <t>C107</t>
  </si>
  <si>
    <t>CRQ Concentration (bkt 1) (diff tenors)</t>
  </si>
  <si>
    <t>S_CRQ_1,S_CRQ_1,S_CRQ_2</t>
  </si>
  <si>
    <t>C82,C83</t>
  </si>
  <si>
    <t>C108</t>
  </si>
  <si>
    <t>CRQ Concentration (bkt 2-6) (same sign)</t>
  </si>
  <si>
    <t>S_CRQ_4,S_CRQ_4</t>
  </si>
  <si>
    <t>C109</t>
  </si>
  <si>
    <t>CRQ Concentration (bkt 7) (all neg)</t>
  </si>
  <si>
    <t>S_CRQ_12,S_CRQ_12</t>
  </si>
  <si>
    <t>C110</t>
  </si>
  <si>
    <t>CRQ Concentration (bkt 8-12)</t>
  </si>
  <si>
    <t>S_CRQ_14,S_CRQ_14</t>
  </si>
  <si>
    <t>C111</t>
  </si>
  <si>
    <t>CRQ Intra-bucket Correlation (same name, diff tenor)</t>
  </si>
  <si>
    <t>S_CRQ_1,S_CRQ_2</t>
  </si>
  <si>
    <t>C82,C83,C107</t>
  </si>
  <si>
    <t>C112</t>
  </si>
  <si>
    <t>CRQ Intra-bucket Correlation (same name, diff ccy)</t>
  </si>
  <si>
    <t>S_CRQ_3,S_CRQ_4</t>
  </si>
  <si>
    <t>C84,C85,C108</t>
  </si>
  <si>
    <t>C113</t>
  </si>
  <si>
    <t>CRQ Intra-bucket Correlation (same name, diff tenor, diff ccy)</t>
  </si>
  <si>
    <t>S_CRQ_5,S_CRQ_6</t>
  </si>
  <si>
    <t>C86,C87</t>
  </si>
  <si>
    <t>C114</t>
  </si>
  <si>
    <t>CRQ Intra-bucket Correlation (same name, same tenor, same ccy)</t>
  </si>
  <si>
    <t>S_CRQ_7,S_CRQ_8</t>
  </si>
  <si>
    <t>C88,C89</t>
  </si>
  <si>
    <t>C115</t>
  </si>
  <si>
    <t>CRQ Intra-bucket Correlation (diff name)</t>
  </si>
  <si>
    <t>S_CRQ_9,S_CRQ_10</t>
  </si>
  <si>
    <t>C90,C91</t>
  </si>
  <si>
    <t>C116</t>
  </si>
  <si>
    <t>CRQ Intra-bucket Correlation (residual, same name, diff tenor)</t>
  </si>
  <si>
    <t>S_CRQ_18,S_CRQ_19</t>
  </si>
  <si>
    <t>C99,C100</t>
  </si>
  <si>
    <t>C117</t>
  </si>
  <si>
    <t>CRQ Intra-bucket Correlation (residual, diff name)</t>
  </si>
  <si>
    <t>S_CRQ_19,S_CRQ_20</t>
  </si>
  <si>
    <t>C100,C101</t>
  </si>
  <si>
    <t>C118</t>
  </si>
  <si>
    <t>CRQ Inter-bucket Correlation (exceeds concentration threshold)</t>
  </si>
  <si>
    <t>S_CRQ_3,S_CRQ_3,S_CRQ_5</t>
  </si>
  <si>
    <t>C84,C86</t>
  </si>
  <si>
    <t>C119</t>
  </si>
  <si>
    <t>CRQ Inter-bucket Correlation (same sign, pos)</t>
  </si>
  <si>
    <t>S_CRQ_1,S_CRQ_3</t>
  </si>
  <si>
    <t>C82,C84</t>
  </si>
  <si>
    <t>C120</t>
  </si>
  <si>
    <t>CRQ Inter-bucket Correlation (same sign, neg)</t>
  </si>
  <si>
    <t>S_CRQ_2,S_CRQ_4</t>
  </si>
  <si>
    <t>C83,C85,C108</t>
  </si>
  <si>
    <t>C121</t>
  </si>
  <si>
    <t>CRQ Inter-bucket Correlation (diff sign)</t>
  </si>
  <si>
    <t>S_CRQ_1,S_CRQ_4</t>
  </si>
  <si>
    <t>C82,C85,C108</t>
  </si>
  <si>
    <t>C122</t>
  </si>
  <si>
    <t>S_CRQ_1,S_CRQ_4,S_CRQ_18</t>
  </si>
  <si>
    <t>C82,C85,C99,C108,C121</t>
  </si>
  <si>
    <t>C123</t>
  </si>
  <si>
    <t>CRQ Inter-bucket Correlation (bkts 1-3, 4-6)</t>
  </si>
  <si>
    <t>S_CRQ_1,S_CRQ_3,S_CRQ_5,S_CRQ_7,S_CRQ_9,S_CRQ_11</t>
  </si>
  <si>
    <t>C82,C84,C86,C88,C90,C92,C118,C119</t>
  </si>
  <si>
    <t>C124</t>
  </si>
  <si>
    <t>CRQ Inter-bucket Correlation (bkts 1-3, 7-9)</t>
  </si>
  <si>
    <t>S_CRQ_1,S_CRQ_3,S_CRQ_5,S_CRQ_12,S_CRQ_13,S_CRQ_14</t>
  </si>
  <si>
    <t>C82,C84,C86,C93-C95,C109,C110,C118,C119</t>
  </si>
  <si>
    <t>C125</t>
  </si>
  <si>
    <t>CRQ Inter-bucket Correlation (bkts 1-3, 10-12)</t>
  </si>
  <si>
    <t>S_CRQ_1,S_CRQ_3,S_CRQ_5,S_CRQ_15,S_CRQ_16,S_CRQ_17</t>
  </si>
  <si>
    <t>C82,C84,C86,C96-C98,C118,C119</t>
  </si>
  <si>
    <t>C126</t>
  </si>
  <si>
    <t>CRQ Inter-bucket Correlation (bkts 4-6, 7-9)</t>
  </si>
  <si>
    <t>S_CRQ_7,S_CRQ_9,S_CRQ_11,S_CRQ_12,S_CRQ_13,S_CRQ_14</t>
  </si>
  <si>
    <t>C88,C90,C92-C95,C109,C110</t>
  </si>
  <si>
    <t>C127</t>
  </si>
  <si>
    <t>CRQ Inter-bucket Correlation (bkts 4-6, 10-12)</t>
  </si>
  <si>
    <t>S_CRQ_7,S_CRQ_9,S_CRQ_11,S_CRQ_15,S_CRQ_16,S_CRQ_17</t>
  </si>
  <si>
    <t>C88,C90,C92,C96-C98</t>
  </si>
  <si>
    <t>C128</t>
  </si>
  <si>
    <t>CRQ Inter-bucket Correlation (bkts 7-9, 10-12)</t>
  </si>
  <si>
    <t>S_CRQ_12,S_CRQ_13,S_CRQ_14,S_CRQ_15,S_CRQ_16,S_CRQ_17</t>
  </si>
  <si>
    <t>C93-C98,C109,C110</t>
  </si>
  <si>
    <t>C129</t>
  </si>
  <si>
    <t>CRQ Inter-bucket Correlation (all)</t>
  </si>
  <si>
    <t>S_CRQ_1,S_CRQ_3,S_CRQ_5,S_CRQ_7,S_CRQ_9,S_CRQ_11,S_CRQ_12,S_CRQ_13,S_CRQ_14,S_CRQ_15,S_CRQ_16,S_CRQ_17</t>
  </si>
  <si>
    <t>C82,C84,C86,C88,C90,C92-C98,C109,C110,C118,C119,C123-C128</t>
  </si>
  <si>
    <t>C130</t>
  </si>
  <si>
    <t>CRQ Inter-bucket Correlation (all + residual)</t>
  </si>
  <si>
    <t>S_CRQ_1,S_CRQ_3,S_CRQ_5,S_CRQ_7,S_CRQ_9,S_CRQ_11,S_CRQ_12,S_CRQ_13,S_CRQ_14,S_CRQ_15,S_CRQ_16,S_CRQ_17,S_CRQ_18</t>
  </si>
  <si>
    <t>C82,C84,C86,C88,C90,C92-C99,C109,C110,C118,C119,C123-C129</t>
  </si>
  <si>
    <t>C131</t>
  </si>
  <si>
    <t>CRQ Base Corr Netting</t>
  </si>
  <si>
    <t>S_CRQ_23,S_CRQ_24</t>
  </si>
  <si>
    <t>C104,C105</t>
  </si>
  <si>
    <t>C132</t>
  </si>
  <si>
    <t>CRQ Base Corr Correlation</t>
  </si>
  <si>
    <t>S_CRQ_23,S_CRQ_24,S_CRQ_25</t>
  </si>
  <si>
    <t>C104-C106,C131</t>
  </si>
  <si>
    <t>C133</t>
  </si>
  <si>
    <t>All Credit Qualifying (no multiplier)</t>
  </si>
  <si>
    <t>All S_CRQ</t>
  </si>
  <si>
    <t>C82-C132</t>
  </si>
  <si>
    <t>C134</t>
  </si>
  <si>
    <t>CRNQ Risk Weight (bkt 1)</t>
  </si>
  <si>
    <t>C135</t>
  </si>
  <si>
    <t>C136</t>
  </si>
  <si>
    <t>C137</t>
  </si>
  <si>
    <t>C138</t>
  </si>
  <si>
    <t>C139</t>
  </si>
  <si>
    <t>C140</t>
  </si>
  <si>
    <t>CRNQ Risk Weight (bkt 2)</t>
  </si>
  <si>
    <t>C141</t>
  </si>
  <si>
    <t>C142</t>
  </si>
  <si>
    <t>C143</t>
  </si>
  <si>
    <t>C144</t>
  </si>
  <si>
    <t>C145</t>
  </si>
  <si>
    <t>C146</t>
  </si>
  <si>
    <t>CRNQ Risk Weight (residual)</t>
  </si>
  <si>
    <t>C147</t>
  </si>
  <si>
    <t>C148</t>
  </si>
  <si>
    <t>C149</t>
  </si>
  <si>
    <t>C150</t>
  </si>
  <si>
    <t>CRNQ Concentration (bkt 1)</t>
  </si>
  <si>
    <t>S_CRNQ_1,S_CRNQ_2,S_CRNQ_2</t>
  </si>
  <si>
    <t>C134,C135</t>
  </si>
  <si>
    <t>C151</t>
  </si>
  <si>
    <t>CRNQ Concentration (bkt 2)</t>
  </si>
  <si>
    <t>S_CRNQ_7,S_CRNQ_7,S_CRNQ_10</t>
  </si>
  <si>
    <t>C140,C143</t>
  </si>
  <si>
    <t>C152</t>
  </si>
  <si>
    <t>CRNQ Concentration (residual)</t>
  </si>
  <si>
    <t>S_CRNQ_13,S_CRNQ_15</t>
  </si>
  <si>
    <t>C146,C148</t>
  </si>
  <si>
    <t>C153</t>
  </si>
  <si>
    <t>CRNQ Intra-bucket correlation (same name, same sign)</t>
  </si>
  <si>
    <t>S_CRNQ_1,S_CRNQ_2</t>
  </si>
  <si>
    <t>C134,C135,C150</t>
  </si>
  <si>
    <t>C154</t>
  </si>
  <si>
    <t>CRNQ Intra-bucket correlation (same name, opp sign)</t>
  </si>
  <si>
    <t>S_CRNQ_2,S_CRNQ_3</t>
  </si>
  <si>
    <t>C135,C136</t>
  </si>
  <si>
    <t>C155</t>
  </si>
  <si>
    <t>CRNQ Intra-bucket correlation (diff name, same sign)</t>
  </si>
  <si>
    <t>S_CRNQ_3,S_CRNQ_4</t>
  </si>
  <si>
    <t>C136,C137</t>
  </si>
  <si>
    <t>C156</t>
  </si>
  <si>
    <t>CRNQ Intra-bucket correlation (diff name, opp sign)</t>
  </si>
  <si>
    <t>S_CRNQ_3,S_CRNQ_6</t>
  </si>
  <si>
    <t>C136,C139</t>
  </si>
  <si>
    <t>C157</t>
  </si>
  <si>
    <t>CRNQ Intra-bucket correlation (residual)</t>
  </si>
  <si>
    <t>S_CRNQ_13,S_CRNQ_14</t>
  </si>
  <si>
    <t>C146,C147</t>
  </si>
  <si>
    <t>C158</t>
  </si>
  <si>
    <t>CRNQ Intra-bucket correlation (exceeds concentration threshold)</t>
  </si>
  <si>
    <t>S_CRNQ_1,S_CRNQ_1,S_CRNQ_7</t>
  </si>
  <si>
    <t>C134,C140</t>
  </si>
  <si>
    <t>C159</t>
  </si>
  <si>
    <t>CRNQ Inter-bucket correlation (same sign, pos)</t>
  </si>
  <si>
    <t>S_CRNQ_1,S_CRNQ_7</t>
  </si>
  <si>
    <t>C134,C140,C158</t>
  </si>
  <si>
    <t>C160</t>
  </si>
  <si>
    <t>CRNQ Inter-bucket correlation (same sign, neg)</t>
  </si>
  <si>
    <t>S_CRNQ_3,S_CRNQ_8</t>
  </si>
  <si>
    <t>C136,C141</t>
  </si>
  <si>
    <t>C161</t>
  </si>
  <si>
    <t>CRNQ Inter-bucket correlation (diff sign)</t>
  </si>
  <si>
    <t>S_CRNQ_2,S_CRNQ_8</t>
  </si>
  <si>
    <t>C135,C141</t>
  </si>
  <si>
    <t>C162</t>
  </si>
  <si>
    <t>CRNQ Inter-bucket correlation (w/residual)</t>
  </si>
  <si>
    <t>S_CRNQ_2,S_CRNQ_8,S_CRNQ_13</t>
  </si>
  <si>
    <t>C135,C141,C146,C161</t>
  </si>
  <si>
    <t>C163</t>
  </si>
  <si>
    <t>All Credit Non Qualifying</t>
  </si>
  <si>
    <t>All S_CRNQ</t>
  </si>
  <si>
    <t>C134-C162</t>
  </si>
  <si>
    <t>C164</t>
  </si>
  <si>
    <t>All Credit Qualifying and Non-Qualifying</t>
  </si>
  <si>
    <t>All S_CRQ,S_CRNQ</t>
  </si>
  <si>
    <t>C82-C163</t>
  </si>
  <si>
    <t>C165</t>
  </si>
  <si>
    <t>Equities</t>
  </si>
  <si>
    <t>EQ Risk Weight (bkt 1)</t>
  </si>
  <si>
    <t>C166</t>
  </si>
  <si>
    <t>C167</t>
  </si>
  <si>
    <t>EQ Risk Weight (bkt 2)</t>
  </si>
  <si>
    <t>C168</t>
  </si>
  <si>
    <t>C169</t>
  </si>
  <si>
    <t>EQ Risk Weight (bkt 3)</t>
  </si>
  <si>
    <t>C170</t>
  </si>
  <si>
    <t>C171</t>
  </si>
  <si>
    <t>EQ Risk Weight (bkt 4)</t>
  </si>
  <si>
    <t>C172</t>
  </si>
  <si>
    <t>C173</t>
  </si>
  <si>
    <t>EQ Risk Weight (bkt 5)</t>
  </si>
  <si>
    <t>C174</t>
  </si>
  <si>
    <t>C175</t>
  </si>
  <si>
    <t>EQ Risk Weight (bkt 6)</t>
  </si>
  <si>
    <t>C176</t>
  </si>
  <si>
    <t>C177</t>
  </si>
  <si>
    <t>EQ Risk Weight (bkt 7)</t>
  </si>
  <si>
    <t>C178</t>
  </si>
  <si>
    <t>C179</t>
  </si>
  <si>
    <t>EQ Risk Weight (bkt 8)</t>
  </si>
  <si>
    <t>C180</t>
  </si>
  <si>
    <t>C181</t>
  </si>
  <si>
    <t>EQ Risk Weight (bkt 9)</t>
  </si>
  <si>
    <t>C182</t>
  </si>
  <si>
    <t>C183</t>
  </si>
  <si>
    <t>EQ Risk Weight (bkt 10)</t>
  </si>
  <si>
    <t>C184</t>
  </si>
  <si>
    <t>C185</t>
  </si>
  <si>
    <t>EQ Risk Weight (bkt 11)</t>
  </si>
  <si>
    <t>C186</t>
  </si>
  <si>
    <t>C187</t>
  </si>
  <si>
    <t>C188</t>
  </si>
  <si>
    <t>EQ Risk Weight (bkt 12)</t>
  </si>
  <si>
    <t>C189</t>
  </si>
  <si>
    <t>C190</t>
  </si>
  <si>
    <t>C191</t>
  </si>
  <si>
    <t>EQ Risk Weight (residual)</t>
  </si>
  <si>
    <t>C192</t>
  </si>
  <si>
    <t>C193</t>
  </si>
  <si>
    <t>EQ Concentration (bkt 1-4)</t>
  </si>
  <si>
    <t>S_EQ_1,S_EQ_1</t>
  </si>
  <si>
    <t>C194</t>
  </si>
  <si>
    <t>EQ Concentration (bkt 5-8)</t>
  </si>
  <si>
    <t>S_EQ_9,S_EQ_9,S_EQ_9,S_EQ_9</t>
  </si>
  <si>
    <t>C195</t>
  </si>
  <si>
    <t>EQ Concentration (bkt 9)</t>
  </si>
  <si>
    <t>S_EQ_18,S_EQ_18</t>
  </si>
  <si>
    <t>C196</t>
  </si>
  <si>
    <t>EQ Concentration (bkt 10)</t>
  </si>
  <si>
    <t>S_EQ_19,S_EQ_19</t>
  </si>
  <si>
    <t>C197</t>
  </si>
  <si>
    <t>EQ Concentration (bkt 11-12)</t>
  </si>
  <si>
    <t>S_EQ_21,S_EQ_21,S_EQ_21,S_EQ_21,S_EQ_21,S_EQ_21,S_EQ_21,S_EQ_21,S_EQ_21,S_EQ_21</t>
  </si>
  <si>
    <t>C198</t>
  </si>
  <si>
    <t>EQ Concentration (residual)</t>
  </si>
  <si>
    <t>S_EQ_27,S_EQ_27</t>
  </si>
  <si>
    <t>C199</t>
  </si>
  <si>
    <t>EQ Intra Bucket Correlation (Bkt 1)</t>
  </si>
  <si>
    <t>S_EQ_1,S_EQ_2</t>
  </si>
  <si>
    <t>C165,C166,C193</t>
  </si>
  <si>
    <t>C200</t>
  </si>
  <si>
    <t>EQ Intra Bucket Correlation (Bkt 2)</t>
  </si>
  <si>
    <t>S_EQ_3,S_EQ_4</t>
  </si>
  <si>
    <t>C167,C168</t>
  </si>
  <si>
    <t>C201</t>
  </si>
  <si>
    <t>EQ Intra Bucket Correlation (Bkt 3)</t>
  </si>
  <si>
    <t>S_EQ_5,S_EQ_6</t>
  </si>
  <si>
    <t>C169,C170</t>
  </si>
  <si>
    <t>C202</t>
  </si>
  <si>
    <t>EQ Intra Bucket Correlation (Bkt 4)</t>
  </si>
  <si>
    <t>S_EQ_7,S_EQ_8</t>
  </si>
  <si>
    <t>C171,C172</t>
  </si>
  <si>
    <t>C203</t>
  </si>
  <si>
    <t>EQ Intra Bucket Correlation (Bkt 5)</t>
  </si>
  <si>
    <t>S_EQ_9,S_EQ_10</t>
  </si>
  <si>
    <t>C173,C174,C194</t>
  </si>
  <si>
    <t>C204</t>
  </si>
  <si>
    <t>EQ Intra Bucket Correlation (Bkt 6)</t>
  </si>
  <si>
    <t>S_EQ_11,S_EQ_12</t>
  </si>
  <si>
    <t>C175,C176</t>
  </si>
  <si>
    <t>C205</t>
  </si>
  <si>
    <t>EQ Intra Bucket Correlation (Bkt 7)</t>
  </si>
  <si>
    <t>S_EQ_13,S_EQ_14</t>
  </si>
  <si>
    <t>C177,C178</t>
  </si>
  <si>
    <t>C206</t>
  </si>
  <si>
    <t>EQ Intra Bucket Correlation (Bkt 8)</t>
  </si>
  <si>
    <t>S_EQ_15,S_EQ_16</t>
  </si>
  <si>
    <t>C179,C180</t>
  </si>
  <si>
    <t>C207</t>
  </si>
  <si>
    <t>EQ Intra Bucket Correlation (Bkt 9)</t>
  </si>
  <si>
    <t>S_EQ_17,S_EQ_18</t>
  </si>
  <si>
    <t>C181,C182,C195</t>
  </si>
  <si>
    <t>C208</t>
  </si>
  <si>
    <t>EQ Intra Bucket Correlation (Bkt 10)</t>
  </si>
  <si>
    <t>S_EQ_19,S_EQ_20</t>
  </si>
  <si>
    <t>C183,C184,C196</t>
  </si>
  <si>
    <t>C209</t>
  </si>
  <si>
    <t>EQ Intra Bucket Correlation (Bkt 11)</t>
  </si>
  <si>
    <t>S_EQ_22,S_EQ_23</t>
  </si>
  <si>
    <t>C186,C187</t>
  </si>
  <si>
    <t>C210</t>
  </si>
  <si>
    <t>EQ Intra Bucket Correlation (Bkt 12)</t>
  </si>
  <si>
    <t>S_EQ_25,S_EQ_26</t>
  </si>
  <si>
    <t>C189,C190</t>
  </si>
  <si>
    <t>C211</t>
  </si>
  <si>
    <t>EQ Intra Bucket Correlation (exceeds concentration threshold)</t>
  </si>
  <si>
    <t>S_EQ_1,S_EQ_1,S_EQ_2</t>
  </si>
  <si>
    <t>C165,C166,C193,C199</t>
  </si>
  <si>
    <t>C212</t>
  </si>
  <si>
    <t>EQ Inter-bucket Correlation (same sign, pos)</t>
  </si>
  <si>
    <t>S_EQ_1,S_EQ_4</t>
  </si>
  <si>
    <t>C165,C168,C193</t>
  </si>
  <si>
    <t>C213</t>
  </si>
  <si>
    <t>EQ Inter-bucket Correlation (same sign, neg)</t>
  </si>
  <si>
    <t>S_EQ_3,S_EQ_6</t>
  </si>
  <si>
    <t>C167,C170</t>
  </si>
  <si>
    <t>C214</t>
  </si>
  <si>
    <t>EQ Inter-bucket Correlation (diff sign)</t>
  </si>
  <si>
    <t>S_EQ_1,S_EQ_3</t>
  </si>
  <si>
    <t>C165,C167,C193</t>
  </si>
  <si>
    <t>C215</t>
  </si>
  <si>
    <t>EQ Inter-bucket Correlation (w/residual)</t>
  </si>
  <si>
    <t>S_EQ_1,S_EQ_3,S_EQ_27</t>
  </si>
  <si>
    <t>C165,C167,C191,C193,C198,C214</t>
  </si>
  <si>
    <t>C216</t>
  </si>
  <si>
    <t>EQ Inter-bucket Correlation (bks 1-3, 4-6)</t>
  </si>
  <si>
    <t>S_EQ_1,S_EQ_3,S_EQ_5,S_EQ_7,S_EQ_9,S_EQ_11</t>
  </si>
  <si>
    <t>C165,C167,C169,C171,C173,C175,C193,C194,C214</t>
  </si>
  <si>
    <t>C217</t>
  </si>
  <si>
    <t>EQ Inter-bucket Correlation (bks 1-3, 7-9)</t>
  </si>
  <si>
    <t>S_EQ_1,S_EQ_3,S_EQ_5,S_EQ_13,S_EQ_15,S_EQ_17</t>
  </si>
  <si>
    <t>C165,C167,C169,C177,C179,C181,C193,C214</t>
  </si>
  <si>
    <t>C218</t>
  </si>
  <si>
    <t>EQ Inter-bucket Correlation (bks 1-3, 10-12)</t>
  </si>
  <si>
    <t>S_EQ_1,S_EQ_3,S_EQ_5,S_EQ_19,S_EQ_21,S_EQ_24</t>
  </si>
  <si>
    <t>C165,C167,C169,C183,C185,C188,C193,C196,C197,C214</t>
  </si>
  <si>
    <t>C219</t>
  </si>
  <si>
    <t>EQ Inter-bucket Correlation (bks 4-6, 7-9)</t>
  </si>
  <si>
    <t>S_EQ_7,S_EQ_9,S_EQ_11,S_EQ_13,S_EQ_15,S_EQ_17</t>
  </si>
  <si>
    <t>C171,C173,C175,C177,C179,C181,C194</t>
  </si>
  <si>
    <t>C220</t>
  </si>
  <si>
    <t>EQ Inter-bucket Correlation (bks 4-6, 10-12)</t>
  </si>
  <si>
    <t>S_EQ_7,S_EQ_9,S_EQ_11,S_EQ_19,S_EQ_21,S_EQ_24</t>
  </si>
  <si>
    <t>C171,C173,C175,C183,C185,C188,C194,C196,C197</t>
  </si>
  <si>
    <t>C221</t>
  </si>
  <si>
    <t>EQ Inter-bucket Correlation (bks 7-9, 10-12)</t>
  </si>
  <si>
    <t>S_EQ_13,S_EQ_15,S_EQ_17,S_EQ_19,S_EQ_21,S_EQ_24</t>
  </si>
  <si>
    <t>C177,C179,C181,C183,C185,C188,C196,C197</t>
  </si>
  <si>
    <t>C222</t>
  </si>
  <si>
    <t>EQ Inter-bucket Correlation (all)</t>
  </si>
  <si>
    <t>S_EQ_1,S_EQ_3,S_EQ_5,S_EQ_7,S_EQ_9,S_EQ_11,S_EQ_13,S_EQ_15,S_EQ_17,S_EQ_19,S_EQ_21,S_EQ_24</t>
  </si>
  <si>
    <t>C165,C167,C169,C171,C173,C175,C177,C179,C181,C183,C185,C188,C193,C194,C196,C197,C214,C216-C221</t>
  </si>
  <si>
    <t>C223</t>
  </si>
  <si>
    <t>All Equity Sensitivities</t>
  </si>
  <si>
    <t>All S_EQ</t>
  </si>
  <si>
    <t>C165-C222</t>
  </si>
  <si>
    <t>C224</t>
  </si>
  <si>
    <t>Commodities</t>
  </si>
  <si>
    <t>CM Risk Weight (bkt 1)</t>
  </si>
  <si>
    <t>C225</t>
  </si>
  <si>
    <t>C226</t>
  </si>
  <si>
    <t>CM Risk Weight (bkt 2)</t>
  </si>
  <si>
    <t>C227</t>
  </si>
  <si>
    <t>C228</t>
  </si>
  <si>
    <t>CM Risk Weight (bkt 3)</t>
  </si>
  <si>
    <t>C229</t>
  </si>
  <si>
    <t>C230</t>
  </si>
  <si>
    <t>CM Risk Weight (bkt 4)</t>
  </si>
  <si>
    <t>C231</t>
  </si>
  <si>
    <t>C232</t>
  </si>
  <si>
    <t>CM Risk Weight (bkt 5)</t>
  </si>
  <si>
    <t>C233</t>
  </si>
  <si>
    <t>C234</t>
  </si>
  <si>
    <t>CM Risk Weight (bkt 6)</t>
  </si>
  <si>
    <t>C235</t>
  </si>
  <si>
    <t>C236</t>
  </si>
  <si>
    <t>CM Risk Weight (bkt 7)</t>
  </si>
  <si>
    <t>C237</t>
  </si>
  <si>
    <t>CM Risk Weight (bkt 8)</t>
  </si>
  <si>
    <t>C238</t>
  </si>
  <si>
    <t>C239</t>
  </si>
  <si>
    <t>CM Risk Weight (bkt 9)</t>
  </si>
  <si>
    <t>C240</t>
  </si>
  <si>
    <t>C241</t>
  </si>
  <si>
    <t>CM Risk Weight (bkt 10)</t>
  </si>
  <si>
    <t>C242</t>
  </si>
  <si>
    <t>C243</t>
  </si>
  <si>
    <t>CM Risk Weight (bkt 11)</t>
  </si>
  <si>
    <t>C244</t>
  </si>
  <si>
    <t>C245</t>
  </si>
  <si>
    <t>CM Risk Weight (bkt 12)</t>
  </si>
  <si>
    <t>C246</t>
  </si>
  <si>
    <t>C247</t>
  </si>
  <si>
    <t>CM Risk Weight (bkt 13)</t>
  </si>
  <si>
    <t>C248</t>
  </si>
  <si>
    <t>C249</t>
  </si>
  <si>
    <t>CM Risk Weight (bkt 14)</t>
  </si>
  <si>
    <t>C250</t>
  </si>
  <si>
    <t>C251</t>
  </si>
  <si>
    <t>CM Risk Weight (bkt 15)</t>
  </si>
  <si>
    <t>C252</t>
  </si>
  <si>
    <t>C253</t>
  </si>
  <si>
    <t>CM Risk Weight (bkt 16)</t>
  </si>
  <si>
    <t>C254</t>
  </si>
  <si>
    <t>C255</t>
  </si>
  <si>
    <t>CM Risk Weight (bkt 17)</t>
  </si>
  <si>
    <t>C256</t>
  </si>
  <si>
    <t>C257</t>
  </si>
  <si>
    <t>CM Concentration (bkt 1)</t>
  </si>
  <si>
    <t>S_CM_1,S_CM_1,S_CM_1,S_CM_1,S_CM_1,S_CM_1,S_CM_1,S_CM_1,S_CM_1,S_CM_1</t>
  </si>
  <si>
    <t>C258</t>
  </si>
  <si>
    <t>CM Concentration (bkt 2)</t>
  </si>
  <si>
    <t>S_CM_3,S_CM_3,S_CM_3,S_CM_3,S_CM_3,S_CM_3,S_CM_3,S_CM_3,S_CM_3,S_CM_3</t>
  </si>
  <si>
    <t>C259</t>
  </si>
  <si>
    <t>CM Concentration (bkt 3-5)</t>
  </si>
  <si>
    <t>S_CM_5,S_CM_5,S_CM_5,S_CM_5,S_CM_5,S_CM_5,S_CM_5,S_CM_5,S_CM_5,S_CM_5</t>
  </si>
  <si>
    <t>C260</t>
  </si>
  <si>
    <t>CM Concentration (bkt 6-7)</t>
  </si>
  <si>
    <t>S_CM_11,S_CM_11,S_CM_11,S_CM_11,S_CM_11,S_CM_11,S_CM_11,S_CM_11,S_CM_11,S_CM_11</t>
  </si>
  <si>
    <t>C261</t>
  </si>
  <si>
    <t>CM Concentration (bkt 8-9)</t>
  </si>
  <si>
    <t>S_CM_14,S_CM_14,S_CM_14,S_CM_14,S_CM_14,S_CM_14,S_CM_14,S_CM_14,S_CM_14,S_CM_14</t>
  </si>
  <si>
    <t>C262</t>
  </si>
  <si>
    <t>CM Concentration (bkt 10)</t>
  </si>
  <si>
    <t>S_CM_18,S_CM_18,S_CM_18,S_CM_18,S_CM_18</t>
  </si>
  <si>
    <t>C263</t>
  </si>
  <si>
    <t>CM Concentration (bkt 11)</t>
  </si>
  <si>
    <t>S_CM_20,S_CM_20,S_CM_20,S_CM_20,S_CM_20,S_CM_20,S_CM_20,S_CM_20,S_CM_20,S_CM_20</t>
  </si>
  <si>
    <t>C264</t>
  </si>
  <si>
    <t>CM Concentration (bkt 12)</t>
  </si>
  <si>
    <t>S_CM_22,S_CM_22,S_CM_22,S_CM_22,S_CM_22,S_CM_22,S_CM_22,S_CM_22,S_CM_22,S_CM_22</t>
  </si>
  <si>
    <t>C265</t>
  </si>
  <si>
    <t>CM Concentration (bkt 13-15)</t>
  </si>
  <si>
    <t>S_CM_24,S_CM_24,S_CM_24,S_CM_24,S_CM_24,S_CM_24,S_CM_24,S_CM_24,S_CM_24,S_CM_24</t>
  </si>
  <si>
    <t>C266</t>
  </si>
  <si>
    <t>CM Concentration (bkt 16)</t>
  </si>
  <si>
    <t>S_CM_30,S_CM_30,S_CM_30,S_CM_30,S_CM_30,S_CM_30,S_CM_30,S_CM_30,S_CM_30,S_CM_30</t>
  </si>
  <si>
    <t>C267</t>
  </si>
  <si>
    <t>CM Concentration (bkt 17)</t>
  </si>
  <si>
    <t>S_CM_32,S_CM_32,S_CM_32,S_CM_32,S_CM_32,S_CM_32,S_CM_32,S_CM_32,S_CM_32,S_CM_32</t>
  </si>
  <si>
    <t>C268</t>
  </si>
  <si>
    <t>CM Intra Bucket Correlation (Bkt 1)</t>
  </si>
  <si>
    <t>S_CM_1,S_CM_2</t>
  </si>
  <si>
    <t>C224,C225,C257</t>
  </si>
  <si>
    <t>C269</t>
  </si>
  <si>
    <t>CM Intra Bucket Correlation (Bkt 2)</t>
  </si>
  <si>
    <t>S_CM_3,S_CM_4</t>
  </si>
  <si>
    <t>C226,C227,C258</t>
  </si>
  <si>
    <t>C270</t>
  </si>
  <si>
    <t>CM Intra Bucket Correlation (Bkt 3)</t>
  </si>
  <si>
    <t>S_CM_5,S_CM_6</t>
  </si>
  <si>
    <t>C228,C229,C259</t>
  </si>
  <si>
    <t>C271</t>
  </si>
  <si>
    <t>CM Intra Bucket Correlation (Bkt 4)</t>
  </si>
  <si>
    <t>S_CM_7,S_CM_8</t>
  </si>
  <si>
    <t>C230,C231</t>
  </si>
  <si>
    <t>C272</t>
  </si>
  <si>
    <t>CM Intra Bucket Correlation (Bkt 5)</t>
  </si>
  <si>
    <t>S_CM_9,S_CM_10</t>
  </si>
  <si>
    <t>C232,C233</t>
  </si>
  <si>
    <t>C273</t>
  </si>
  <si>
    <t>CM Intra Bucket Correlation (Bkt 6)</t>
  </si>
  <si>
    <t>S_CM_11,S_CM_12</t>
  </si>
  <si>
    <t>C234,C235,C260</t>
  </si>
  <si>
    <t>C274</t>
  </si>
  <si>
    <t>CM Intra Bucket Correlation (Bkt 8)</t>
  </si>
  <si>
    <t>S_CM_14,S_CM_15</t>
  </si>
  <si>
    <t>C237,C238,C261</t>
  </si>
  <si>
    <t>C275</t>
  </si>
  <si>
    <t>CM Intra Bucket Correlation (Bkt 9)</t>
  </si>
  <si>
    <t>S_CM_16,S_CM_17</t>
  </si>
  <si>
    <t>C239,C240</t>
  </si>
  <si>
    <t>C276</t>
  </si>
  <si>
    <t>CM Intra Bucket Correlation (Bkt 10)</t>
  </si>
  <si>
    <t>S_CM_18,S_CM_19</t>
  </si>
  <si>
    <t>C241,C242,C262</t>
  </si>
  <si>
    <t>C277</t>
  </si>
  <si>
    <t>CM Intra Bucket Correlation (Bkt 11)</t>
  </si>
  <si>
    <t>S_CM_20,S_CM_21</t>
  </si>
  <si>
    <t>C243,C244,C263</t>
  </si>
  <si>
    <t>C278</t>
  </si>
  <si>
    <t>CM Intra Bucket Correlation (Bkt 12)</t>
  </si>
  <si>
    <t>S_CM_22,S_CM_23</t>
  </si>
  <si>
    <t>C245,C246,C264</t>
  </si>
  <si>
    <t>C279</t>
  </si>
  <si>
    <t>CM Intra Bucket Correlation (Bkt 13)</t>
  </si>
  <si>
    <t>S_CM_24,S_CM_25</t>
  </si>
  <si>
    <t>C247,C248,C265</t>
  </si>
  <si>
    <t>C280</t>
  </si>
  <si>
    <t>CM Intra Bucket Correlation (Bkt 14)</t>
  </si>
  <si>
    <t>S_CM_26,S_CM_27</t>
  </si>
  <si>
    <t>C249,C250</t>
  </si>
  <si>
    <t>C281</t>
  </si>
  <si>
    <t>CM Intra Bucket Correlation (Bkt 15)</t>
  </si>
  <si>
    <t>S_CM_28,S_CM_29</t>
  </si>
  <si>
    <t>C251,C252</t>
  </si>
  <si>
    <t>C282</t>
  </si>
  <si>
    <t>CM Intra Bucket Correlation (Bkt 16)</t>
  </si>
  <si>
    <t>S_CM_30,S_CM_31</t>
  </si>
  <si>
    <t>C253,C254,C266</t>
  </si>
  <si>
    <t>C283</t>
  </si>
  <si>
    <t>CM Intra Bucket Correlation (Bkt 17)</t>
  </si>
  <si>
    <t>S_CM_32,S_CM_33</t>
  </si>
  <si>
    <t>C255,C256,C267</t>
  </si>
  <si>
    <t>C284</t>
  </si>
  <si>
    <t>CM Intra Bucket Correlation (exceeds concentration threshold)</t>
  </si>
  <si>
    <t>S_CM_18,S_CM_18,S_CM_18,S_CM_18,S_CM_18,S_CM_14</t>
  </si>
  <si>
    <t>C237,C241,C261,C262</t>
  </si>
  <si>
    <t>C285</t>
  </si>
  <si>
    <t>CM Inter Bucket Correlation (same sign, pos)</t>
  </si>
  <si>
    <t>S_CM_3,S_CM_6</t>
  </si>
  <si>
    <t>C226,C229,C258</t>
  </si>
  <si>
    <t>C286</t>
  </si>
  <si>
    <t>CM Inter Bucket Correlation (same sign, neg)</t>
  </si>
  <si>
    <t>S_CM_4,S_CM_5</t>
  </si>
  <si>
    <t>C227,C228,C259</t>
  </si>
  <si>
    <t>C287</t>
  </si>
  <si>
    <t>CM Inter Bucket Correlation (diff signs)</t>
  </si>
  <si>
    <t>S_CM_3,S_CM_5</t>
  </si>
  <si>
    <t>C226,C228,C258,C259</t>
  </si>
  <si>
    <t>C288</t>
  </si>
  <si>
    <t>CM Inter Bucket Correlation (w/residual)</t>
  </si>
  <si>
    <t>S_CM_3,S_CM_5,S_CM_31</t>
  </si>
  <si>
    <t>C226,C228,C254,C258,C259,C287</t>
  </si>
  <si>
    <t>C289</t>
  </si>
  <si>
    <t>CM Inter Bucket Correlation (bkts 1-4, 5-8)</t>
  </si>
  <si>
    <t>S_CM_1,S_CM_3,S_CM_5,S_CM_7,S_CM_9,S_CM_11,S_CM_13,S_CM_14</t>
  </si>
  <si>
    <t>C224,C226,C228,C230,C232,C234,C236,C237,C257-C261,C287</t>
  </si>
  <si>
    <t>C290</t>
  </si>
  <si>
    <t>CM Inter Bucket Correlation (bkts 1-4, 9-12)</t>
  </si>
  <si>
    <t>S_CM_1,S_CM_3,S_CM_5,S_CM_7,S_CM_16,S_CM_18,S_CM_20,S_CM_22</t>
  </si>
  <si>
    <t>C224,C226,C228,C230,C239,C241,C243,C245,C257-C259,C262-C264,C287</t>
  </si>
  <si>
    <t>C291</t>
  </si>
  <si>
    <t>CM Inter Bucket Correlation (bkts 1-4, 13-17)</t>
  </si>
  <si>
    <t>S_CM_1,S_CM_3,S_CM_5,S_CM_7,S_CM_24,S_CM_26,S_CM_28,S_CM_30,S_CM_32</t>
  </si>
  <si>
    <t>C224,C226,C228,C230,C247,C249,C251,C253,C255,C257-C259,C265-C267,C287</t>
  </si>
  <si>
    <t>C292</t>
  </si>
  <si>
    <t>CM Inter Bucket Correlation (bkts 5-8, 9-12)</t>
  </si>
  <si>
    <t>S_CM_9,S_CM_11,S_CM_13,S_CM_14,S_CM_16,S_CM_18,S_CM_20,S_CM_22</t>
  </si>
  <si>
    <t>C232,C234,C236,C237,C239,C241,C243,C245,C260-C264,C284</t>
  </si>
  <si>
    <t>C293</t>
  </si>
  <si>
    <t>CM Inter Bucket Correlation (bkts 5-8, 13-17)</t>
  </si>
  <si>
    <t>S_CM_9,S_CM_11,S_CM_13,S_CM_14,S_CM_24,S_CM_26,S_CM_28,S_CM_30,S_CM_32</t>
  </si>
  <si>
    <t>C232,C234,C236,C237,C247,C249,C251,C253,C255,C260,C261,C265-C267</t>
  </si>
  <si>
    <t>C294</t>
  </si>
  <si>
    <t>CM Inter Bucket Correlation (bkts 9-12, 13-17)</t>
  </si>
  <si>
    <t>S_CM_16,S_CM_18,S_CM_20,S_CM_22,S_CM_24,S_CM_26,S_CM_28,S_CM_30,S_CM_32</t>
  </si>
  <si>
    <t>C239,C241,C243,C245,C247,C249,C251,C253,C255,C262-C267</t>
  </si>
  <si>
    <t>C295</t>
  </si>
  <si>
    <t>CM Inter Bucket Correlation (all)</t>
  </si>
  <si>
    <t>S_CM_1,S_CM_3,S_CM_5,S_CM_7,S_CM_9,S_CM_11,S_CM_13,S_CM_14,S_CM_16,S_CM_18,S_CM_20,S_CM_22,S_CM_24,S_CM_26,S_CM_28,S_CM_30,S_CM_32</t>
  </si>
  <si>
    <t>C224,C226,C228,C230,C232,C234,C236,C237,C239,C241,C243,C245,C247,C249,C251,C253,C255,C257-C267,C284,C287,C289-C294</t>
  </si>
  <si>
    <t>C296</t>
  </si>
  <si>
    <t>All Commodities</t>
  </si>
  <si>
    <t>All S_CM</t>
  </si>
  <si>
    <t>C224-C295</t>
  </si>
  <si>
    <t>C297</t>
  </si>
  <si>
    <t>Global</t>
  </si>
  <si>
    <t>All Delta Sensitivities (no multiplier)</t>
  </si>
  <si>
    <t>All S_IR,S_CRQ,S_CRNQ,S_CM,S_FX,S_EQ</t>
  </si>
  <si>
    <t>C1-C296</t>
  </si>
  <si>
    <t>C298</t>
  </si>
  <si>
    <t>All Delta Sensitivities (with multiplier)</t>
  </si>
  <si>
    <t>All S_IR,S_CRQ,S_CRNQ,S_CM,S_FX,S_EQ,S_MUL</t>
  </si>
  <si>
    <t>C1-C297</t>
  </si>
  <si>
    <t>C299</t>
  </si>
  <si>
    <t>Vega &amp; Curvature</t>
  </si>
  <si>
    <t>IRV Risk Weight &amp; Scaling</t>
  </si>
  <si>
    <t>C300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</si>
  <si>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</si>
  <si>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</si>
  <si>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</si>
  <si>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</si>
  <si>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</si>
  <si>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</si>
  <si>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</si>
  <si>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</si>
  <si>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</si>
  <si>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</si>
  <si>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</si>
  <si>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</si>
  <si>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</si>
  <si>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</si>
  <si>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</si>
  <si>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</si>
  <si>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</si>
  <si>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</si>
  <si>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S_IRV_1,S_IRV_1,S_IRV_1,S_IRV_1,S_IRV_1</t>
  </si>
  <si>
    <t>C319</t>
  </si>
  <si>
    <t>S_IRV_3,S_IRV_3</t>
  </si>
  <si>
    <t>C320</t>
  </si>
  <si>
    <t>Concentration (reg vol, w/inf</t>
  </si>
  <si>
    <t>S_IRV_3,S_IRV_3,S_IRV_18</t>
  </si>
  <si>
    <t>C301,C316,C319</t>
  </si>
  <si>
    <t>C321</t>
  </si>
  <si>
    <t>S_IRV_2,S_IRV_2,S_IRV_2,S_IRV_2,S_IRV_2</t>
  </si>
  <si>
    <t>C322</t>
  </si>
  <si>
    <t>Concentration (low vol, w/inf)</t>
  </si>
  <si>
    <t>S_IRV_2,S_IRV_2,S_IRV_2,S_IRV_2,S_IRV_2,S_IRV_17</t>
  </si>
  <si>
    <t>C300,C315,C321</t>
  </si>
  <si>
    <t>C323</t>
  </si>
  <si>
    <t>S_IRV_5,S_IRV_5</t>
  </si>
  <si>
    <t>C324</t>
  </si>
  <si>
    <t>Concentration (high vol, w/inf)</t>
  </si>
  <si>
    <t>S_IRV_5,S_IRV_5,S_IRV_20</t>
  </si>
  <si>
    <t>C303,C323</t>
  </si>
  <si>
    <t>C325</t>
  </si>
  <si>
    <t>Intra-currency Correlation (Same Sign - Pos)</t>
  </si>
  <si>
    <t>S_IRV_1,S_IRV_9</t>
  </si>
  <si>
    <t>C299,C307,C318</t>
  </si>
  <si>
    <t>C326</t>
  </si>
  <si>
    <t>Intra-currency Correlation (Same Sign - Neg)</t>
  </si>
  <si>
    <t>S_IRV_13,S_IRV_14</t>
  </si>
  <si>
    <t>C311,C312</t>
  </si>
  <si>
    <t>C327</t>
  </si>
  <si>
    <t>Intra-currency Correlation (Same Sign - Neg, mid theta)</t>
  </si>
  <si>
    <t>S_IRV_6,S_IRV_14</t>
  </si>
  <si>
    <t>C328</t>
  </si>
  <si>
    <t>Intra-currency Correlation (Opposite sign)</t>
  </si>
  <si>
    <t>S_IRV_2,S_IRV_15</t>
  </si>
  <si>
    <t>C300,C313,C321</t>
  </si>
  <si>
    <t>C329</t>
  </si>
  <si>
    <t>Intra-currency Correlation (Opposite sign, w/Inflation)</t>
  </si>
  <si>
    <t>S_IRV_2,S_IRV_15,S_IRV_17</t>
  </si>
  <si>
    <t>C300,C313,C315,C321,C322,C328</t>
  </si>
  <si>
    <t>C330</t>
  </si>
  <si>
    <t>IRV Inflation Vol Aggregate same-currency (Opposite sign)</t>
  </si>
  <si>
    <t>S_IRV_16,S_IRV_21</t>
  </si>
  <si>
    <t>C300,C313,C315,C321,C322,C328,C329</t>
  </si>
  <si>
    <t>C331</t>
  </si>
  <si>
    <t>IRV Inflation Vol Aggregate same-currency (Opposite sign, zero theta)</t>
  </si>
  <si>
    <t>S_IRV_19,S_IRV_22</t>
  </si>
  <si>
    <t>C332</t>
  </si>
  <si>
    <t>Inter-currency Correlation</t>
  </si>
  <si>
    <t>S_IRV_1,S_IRV_2</t>
  </si>
  <si>
    <t>C299,C300,C318,C321</t>
  </si>
  <si>
    <t>C333</t>
  </si>
  <si>
    <t>Inter-currency Correlation (exceeds concentration threshold)</t>
  </si>
  <si>
    <t>S_IRV_1,S_IRV_5,S_IRV_5</t>
  </si>
  <si>
    <t>C299,C303,C318,C323</t>
  </si>
  <si>
    <t>C334</t>
  </si>
  <si>
    <t>Inter-currency Correlation (3 ccys)</t>
  </si>
  <si>
    <t>S_IRV_1,S_IRV_2,S_IRV_3</t>
  </si>
  <si>
    <t>C299-C301,C318,C319,C321,C332</t>
  </si>
  <si>
    <t>C335</t>
  </si>
  <si>
    <t>All Interest Rate Vol Sensitivities</t>
  </si>
  <si>
    <t>All S_IRV</t>
  </si>
  <si>
    <t>C299-C334</t>
  </si>
  <si>
    <t>C336</t>
  </si>
  <si>
    <t>FXV Risk Weight (RR) &amp; Scaling</t>
  </si>
  <si>
    <t>C337</t>
  </si>
  <si>
    <t>C338</t>
  </si>
  <si>
    <t>FXV Risk Weight (HR) &amp; Scaling</t>
  </si>
  <si>
    <t>C339</t>
  </si>
  <si>
    <t>C340</t>
  </si>
  <si>
    <t>C341</t>
  </si>
  <si>
    <t>C342</t>
  </si>
  <si>
    <t>C343</t>
  </si>
  <si>
    <t>FXV Risk Weight (RH) &amp; Scaling</t>
  </si>
  <si>
    <t>C344</t>
  </si>
  <si>
    <t>FXV Concentration (sig:sig)</t>
  </si>
  <si>
    <t>S_FXV_1,S_FXV_1,S_FXV_1,S_FXV_1,S_FXV_1,S_FXV_1,S_FXV_1,S_FXV_1,S_FXV_1,S_FXV_1,S_FXV_1,S_FXV_1,S_FXV_1,S_FXV_1,S_FXV_1,S_FXV_1,S_FXV_1,S_FXV_1,S_FXV_1,S_FXV_1</t>
  </si>
  <si>
    <t>C345</t>
  </si>
  <si>
    <t>FXV Concentration (freq:sig)</t>
  </si>
  <si>
    <t>S_FXV_3,S_FXV_3,S_FXV_3,S_FXV_3,S_FXV_3,S_FXV_3,S_FXV_3,S_FXV_3,S_FXV_3,S_FXV_3,S_FXV_3,S_FXV_3,S_FXV_3,S_FXV_3,S_FXV_3,S_FXV_3,S_FXV_3,S_FXV_3,S_FXV_3,S_FXV_3</t>
  </si>
  <si>
    <t>C346</t>
  </si>
  <si>
    <t>FXV Concentration (sig:other)</t>
  </si>
  <si>
    <t>S_FXV_4,S_FXV_4,S_FXV_4,S_FXV_4,S_FXV_4,S_FXV_4,S_FXV_4,S_FXV_4,S_FXV_4,S_FXV_4</t>
  </si>
  <si>
    <t>C347</t>
  </si>
  <si>
    <t>FXV Concentration (freq:freq)</t>
  </si>
  <si>
    <t>S_FXV_5,S_FXV_5,S_FXV_5,S_FXV_5,S_FXV_5,S_FXV_5,S_FXV_5,S_FXV_5,S_FXV_5,S_FXV_5</t>
  </si>
  <si>
    <t>C348</t>
  </si>
  <si>
    <t>FXV Concentration (freq:other)</t>
  </si>
  <si>
    <t>S_FXV_6,S_FXV_6,S_FXV_6,S_FXV_6,S_FXV_6,S_FXV_6,S_FXV_6,S_FXV_6,S_FXV_6,S_FXV_6</t>
  </si>
  <si>
    <t>C349</t>
  </si>
  <si>
    <t>FXV Concentration (other:other)</t>
  </si>
  <si>
    <t>S_FXV_7,S_FXV_7,S_FXV_7,S_FXV_7,S_FXV_7,S_FXV_7,S_FXV_7,S_FXV_7,S_FXV_7,S_FXV_7</t>
  </si>
  <si>
    <t>C350</t>
  </si>
  <si>
    <t>FXV Aggregate (swapped currencies)</t>
  </si>
  <si>
    <t>S_FXV_1,S_FXV_2</t>
  </si>
  <si>
    <t>C336,C337,C344</t>
  </si>
  <si>
    <t>C351</t>
  </si>
  <si>
    <t>FXV Aggregate (diff ccys,  opposite sign)</t>
  </si>
  <si>
    <t>S_FXV_1,S_FXV_9</t>
  </si>
  <si>
    <t>C336,C350</t>
  </si>
  <si>
    <t>C352</t>
  </si>
  <si>
    <t>FXV Aggregate (same ccy, diff tenor)</t>
  </si>
  <si>
    <t>S_FXV_4,S_FXV_9</t>
  </si>
  <si>
    <t>C353</t>
  </si>
  <si>
    <t>S_FXV_1,S_FXV_10</t>
  </si>
  <si>
    <t>C354</t>
  </si>
  <si>
    <t>FXV Correlation (same sign, pos)</t>
  </si>
  <si>
    <t>S_FXV_1,S_FXV_3</t>
  </si>
  <si>
    <t>C336,C338,C344,C345</t>
  </si>
  <si>
    <t>C355</t>
  </si>
  <si>
    <t>FXV Correlation (same sign, neg)</t>
  </si>
  <si>
    <t>S_FXV_4,S_FXV_5</t>
  </si>
  <si>
    <t>C339,C340,C346,C347</t>
  </si>
  <si>
    <t>C356</t>
  </si>
  <si>
    <t>FXV Correlation (diff sign)</t>
  </si>
  <si>
    <t>S_FXV_3,S_FXV_4</t>
  </si>
  <si>
    <t>C338,C339,C345,C346</t>
  </si>
  <si>
    <t>C357</t>
  </si>
  <si>
    <t>FXV Correlation (exceeds concentration threshold)</t>
  </si>
  <si>
    <t>S_FXV_3,S_FXV_5,S_FXV_5,S_FXV_5,S_FXV_5,S_FXV_5,S_FXV_5,S_FXV_5,S_FXV_5,S_FXV_5,S_FXV_5</t>
  </si>
  <si>
    <t>C338,C340,C345,C347</t>
  </si>
  <si>
    <t>C358</t>
  </si>
  <si>
    <t>FXV Correlation (same ccy, diff tenor, diff sign, mid theta)</t>
  </si>
  <si>
    <t>S_FXV_1,S_FXV_10,S_FXV_10,S_FXV_10,S_FXV_10,S_FXV_10</t>
  </si>
  <si>
    <t>C359</t>
  </si>
  <si>
    <t>All FX Vol Sensitivities</t>
  </si>
  <si>
    <t>All S_FXV</t>
  </si>
  <si>
    <t>C336-C358</t>
  </si>
  <si>
    <t>C360</t>
  </si>
  <si>
    <t>CRV  Risk Weight</t>
  </si>
  <si>
    <t>C361</t>
  </si>
  <si>
    <t>C362</t>
  </si>
  <si>
    <t>C363</t>
  </si>
  <si>
    <t>C364</t>
  </si>
  <si>
    <t>C365</t>
  </si>
  <si>
    <t>C366</t>
  </si>
  <si>
    <t>C367</t>
  </si>
  <si>
    <t>C368</t>
  </si>
  <si>
    <t>CRV Aggregate (same tenor, diff bucket, opposite sign)</t>
  </si>
  <si>
    <t>S_CRV_1,S_CRV_9</t>
  </si>
  <si>
    <t>C369</t>
  </si>
  <si>
    <t>CRV Aggregate (diff sign)</t>
  </si>
  <si>
    <t>S_CRV_1,S_CRV_10</t>
  </si>
  <si>
    <t>C370</t>
  </si>
  <si>
    <t>CRV Concentration (same tenor, diff quanto, same sign)</t>
  </si>
  <si>
    <t>S_CRV_1,S_CRV_2,S_CRV_1,S_CRV_2</t>
  </si>
  <si>
    <t>C360,C361</t>
  </si>
  <si>
    <t>C371</t>
  </si>
  <si>
    <t>CRV Concentration (diff tenor, same quanto, diff sign)</t>
  </si>
  <si>
    <t>S_CRV_4,S_CRV_5,S_CRV_4,S_CRV_5</t>
  </si>
  <si>
    <t>C363,C364</t>
  </si>
  <si>
    <t>C372</t>
  </si>
  <si>
    <t>CRV Concentration (residual)</t>
  </si>
  <si>
    <t>S_CRV_8,S_CRV_8</t>
  </si>
  <si>
    <t>C373</t>
  </si>
  <si>
    <t>CRV Intra-bucket Correlation (same tenor, diff quanto, same sign)</t>
  </si>
  <si>
    <t>S_CRV_1,S_CRV_2</t>
  </si>
  <si>
    <t>C360,C361,C370</t>
  </si>
  <si>
    <t>C374</t>
  </si>
  <si>
    <t>CRV Intra-bucket Correlation (diff name)</t>
  </si>
  <si>
    <t>S_CRV_1,S_CRV_3</t>
  </si>
  <si>
    <t>C360,C362</t>
  </si>
  <si>
    <t>C375</t>
  </si>
  <si>
    <t>CRV Intra-bucket Correlation (residual, same name)</t>
  </si>
  <si>
    <t>S_CRV_6,S_CRV_8</t>
  </si>
  <si>
    <t>C365,C367,C372</t>
  </si>
  <si>
    <t>C376</t>
  </si>
  <si>
    <t>CRV Intra-bucket Correlation (residual, diff name)</t>
  </si>
  <si>
    <t>S_CRV_6,S_CRV_7</t>
  </si>
  <si>
    <t>C365,C366</t>
  </si>
  <si>
    <t>C377</t>
  </si>
  <si>
    <t>CRV Intra-bucket Correlation (exceeds concentration threshold)</t>
  </si>
  <si>
    <t>S_CRV_1,S_CRV_1,S_CRV_1,S_CRV_1,S_CRV_1,S_CRV_3</t>
  </si>
  <si>
    <t>C360,C362,C374</t>
  </si>
  <si>
    <t>C378</t>
  </si>
  <si>
    <t>CRV Inter-bucket (same sign)</t>
  </si>
  <si>
    <t>S_CRV_1,S_CRV_4</t>
  </si>
  <si>
    <t>C360,C363</t>
  </si>
  <si>
    <t>C379</t>
  </si>
  <si>
    <t>CRV Inter-bucket (diff sign)</t>
  </si>
  <si>
    <t>S_CRV_1,S_CRV_5</t>
  </si>
  <si>
    <t>C360,C364</t>
  </si>
  <si>
    <t>C380</t>
  </si>
  <si>
    <t>CRV Inter-bucket (w/residual)</t>
  </si>
  <si>
    <t>S_CRV_1,S_CRV_5,S_CRV_6</t>
  </si>
  <si>
    <t>C360,C364,C365,C379</t>
  </si>
  <si>
    <t>C381</t>
  </si>
  <si>
    <t>All Credit Qualifying Vol Sensitivities</t>
  </si>
  <si>
    <t>All S_CRV</t>
  </si>
  <si>
    <t>C360-C380</t>
  </si>
  <si>
    <t>C382</t>
  </si>
  <si>
    <t>CRNQ Vol  Risk Weight</t>
  </si>
  <si>
    <t>C383</t>
  </si>
  <si>
    <t>C384</t>
  </si>
  <si>
    <t>C385</t>
  </si>
  <si>
    <t>C386</t>
  </si>
  <si>
    <t>C387</t>
  </si>
  <si>
    <t>C388</t>
  </si>
  <si>
    <t>C389</t>
  </si>
  <si>
    <t>C390</t>
  </si>
  <si>
    <t>C391</t>
  </si>
  <si>
    <t>CNV Concentration (same tenor)</t>
  </si>
  <si>
    <t>S_CNV_1,S_CNV_1</t>
  </si>
  <si>
    <t>C392</t>
  </si>
  <si>
    <t>CNV Concentration (diff tenor)</t>
  </si>
  <si>
    <t>S_CNV_4,S_CNV_4,S_CNV_5</t>
  </si>
  <si>
    <t>C385,C386</t>
  </si>
  <si>
    <t>C393</t>
  </si>
  <si>
    <t>CNV Concentration (residual,  diff tenor)</t>
  </si>
  <si>
    <t>S_CNV_6,S_CNV_8</t>
  </si>
  <si>
    <t>C387,C389</t>
  </si>
  <si>
    <t>C394</t>
  </si>
  <si>
    <t>CNV Intra-bucket Correlation (same name)</t>
  </si>
  <si>
    <t>S_CNV_2,S_CNV_3</t>
  </si>
  <si>
    <t>C383,C384</t>
  </si>
  <si>
    <t>C395</t>
  </si>
  <si>
    <t>CNV Intra-bucket Correlation (diff name)</t>
  </si>
  <si>
    <t>S_CNV_1,S_CNV_2</t>
  </si>
  <si>
    <t>C382,C383,C391</t>
  </si>
  <si>
    <t>C396</t>
  </si>
  <si>
    <t>CNV Intra-bucket Correlation (residual)</t>
  </si>
  <si>
    <t>S_CNV_7,S_CNV_9</t>
  </si>
  <si>
    <t>C388,C390</t>
  </si>
  <si>
    <t>C397</t>
  </si>
  <si>
    <t>CNV Intra-bucket Correlation (exceeds concentration threshold)</t>
  </si>
  <si>
    <t>S_CNV_1,S_CNV_1,S_CNV_2,S_CNV_3</t>
  </si>
  <si>
    <t>C382-C384,C391,C394,C395</t>
  </si>
  <si>
    <t>C398</t>
  </si>
  <si>
    <t>CNV Inter-bucket Correlation (same sign)</t>
  </si>
  <si>
    <t>S_CNV_1,S_CNV_5</t>
  </si>
  <si>
    <t>C382,C386,C391</t>
  </si>
  <si>
    <t>C399</t>
  </si>
  <si>
    <t>CNV Inter-bucket Correlation (diff sign)</t>
  </si>
  <si>
    <t>S_CNV_2,S_CNV_4</t>
  </si>
  <si>
    <t>C383,C385</t>
  </si>
  <si>
    <t>C400</t>
  </si>
  <si>
    <t>CNV Inter-bucket Correlation (w/residual)</t>
  </si>
  <si>
    <t>S_CNV_2,S_CNV_3,S_CNV_6</t>
  </si>
  <si>
    <t>C383,C384,C387,C394</t>
  </si>
  <si>
    <t>C401</t>
  </si>
  <si>
    <t>All Credit Non Qualifying Vol Sensitivities</t>
  </si>
  <si>
    <t>All S_CNV</t>
  </si>
  <si>
    <t>C382-C400</t>
  </si>
  <si>
    <t>C402</t>
  </si>
  <si>
    <t>EQV Risk Weight</t>
  </si>
  <si>
    <t>C403</t>
  </si>
  <si>
    <t>C404</t>
  </si>
  <si>
    <t>C405</t>
  </si>
  <si>
    <t>C406</t>
  </si>
  <si>
    <t>C407</t>
  </si>
  <si>
    <t>C408</t>
  </si>
  <si>
    <t>C409</t>
  </si>
  <si>
    <t>C410</t>
  </si>
  <si>
    <t>C411</t>
  </si>
  <si>
    <t>C412</t>
  </si>
  <si>
    <t>C413</t>
  </si>
  <si>
    <t>C414</t>
  </si>
  <si>
    <t>C415</t>
  </si>
  <si>
    <t>EQV Concentration (bkts 1-4)</t>
  </si>
  <si>
    <t>S_EQV_1,S_EQV_1,S_EQV_1,S_EQV_1,S_EQV_1,S_EQV_1,S_EQV_1,S_EQV_1,S_EQV_1,S_EQV_1,S_EQV_1,S_EQV_1,S_EQV_1,S_EQV_1,S_EQV_1,S_EQV_1,S_EQV_1,S_EQV_1,S_EQV_1,S_EQV_1</t>
  </si>
  <si>
    <t>C416</t>
  </si>
  <si>
    <t>EQV Concentration (bkts 5-8)</t>
  </si>
  <si>
    <t>S_EQV_6,S_EQV_6,S_EQV_6,S_EQV_6,S_EQV_6,S_EQV_6,S_EQV_6,S_EQV_6,S_EQV_6,S_EQV_6,S_EQV_6,S_EQV_6,S_EQV_6,S_EQV_6,S_EQV_6,S_EQV_6,S_EQV_6,S_EQV_6,S_EQV_6,S_EQV_6</t>
  </si>
  <si>
    <t>C417</t>
  </si>
  <si>
    <t>EQV Concentration (bkt 9)</t>
  </si>
  <si>
    <t>S_EQV_7,S_EQV_7,S_EQV_7,S_EQV_7,S_EQV_7</t>
  </si>
  <si>
    <t>C418</t>
  </si>
  <si>
    <t>EQV Concentration (bkt 10)</t>
  </si>
  <si>
    <t>S_EQV_8,S_EQV_8,S_EQV_8,S_EQV_8,S_EQV_8</t>
  </si>
  <si>
    <t>C419</t>
  </si>
  <si>
    <t>EQV Concentration (bkt 11-12)</t>
  </si>
  <si>
    <t>S_EQV_9,S_EQV_9,S_EQV_9,S_EQV_9,S_EQV_9,S_EQV_9,S_EQV_9,S_EQV_9,S_EQV_9,S_EQV_9,S_EQV_9,S_EQV_9,S_EQV_9,S_EQV_9,S_EQV_9,S_EQV_9,S_EQV_9,S_EQV_9,S_EQV_9,S_EQV_9</t>
  </si>
  <si>
    <t>C420</t>
  </si>
  <si>
    <t>EQV Concentration (residual)</t>
  </si>
  <si>
    <t>S_EQV_12,S_EQV_12,S_EQV_12,S_EQV_12,S_EQV_12</t>
  </si>
  <si>
    <t>C421</t>
  </si>
  <si>
    <t>EQV Intra-bucket Correlation (same sign, pos)</t>
  </si>
  <si>
    <t>S_EQV_1,S_EQV_2</t>
  </si>
  <si>
    <t>C402,C403,C415</t>
  </si>
  <si>
    <t>C422</t>
  </si>
  <si>
    <t>EQV Intra-bucket Correlation (same sign, neg)</t>
  </si>
  <si>
    <t>S_EQV_4,S_EQV_5</t>
  </si>
  <si>
    <t>C405,C406</t>
  </si>
  <si>
    <t>C423</t>
  </si>
  <si>
    <t>EQV Intra-bucket Correlation (diff sign)</t>
  </si>
  <si>
    <t>S_EQV_1,S_EQV_3</t>
  </si>
  <si>
    <t>C402,C404,C415</t>
  </si>
  <si>
    <t>C424</t>
  </si>
  <si>
    <t>EQV Intra-bucket Correlation (diff sign, same rf)</t>
  </si>
  <si>
    <t>S_EQV_1,S_EQV_16</t>
  </si>
  <si>
    <t>C425</t>
  </si>
  <si>
    <t>EQV Intra-bucket Correlation (diff sign, same bucket, diff rf)</t>
  </si>
  <si>
    <t>S_EQV_1,S_EQV_17</t>
  </si>
  <si>
    <t>C426</t>
  </si>
  <si>
    <t>EQV Intra-bucket Correlation (exceeds concentration threshold)</t>
  </si>
  <si>
    <t>S_EQV_1,S_EQV_7,S_EQV_7,S_EQV_7,S_EQV_7,S_EQV_7</t>
  </si>
  <si>
    <t>C402,C408,C415,C417</t>
  </si>
  <si>
    <t>C427</t>
  </si>
  <si>
    <t>EQV Inter-bucket Correlation (same sign)</t>
  </si>
  <si>
    <t>S_EQV_3,S_EQV_4</t>
  </si>
  <si>
    <t>C404,C405</t>
  </si>
  <si>
    <t>C428</t>
  </si>
  <si>
    <t>EQV Inter-bucket Correlation (diff sign)</t>
  </si>
  <si>
    <t>S_EQV_2,S_EQV_6</t>
  </si>
  <si>
    <t>C403,C407,C416</t>
  </si>
  <si>
    <t>C429</t>
  </si>
  <si>
    <t>EQV Inter-bucket Correlation (w/residual)</t>
  </si>
  <si>
    <t>S_EQV_2,S_EQV_6,S_EQV_12</t>
  </si>
  <si>
    <t>C403,C407,C413,C416,C420,C428</t>
  </si>
  <si>
    <t>C430</t>
  </si>
  <si>
    <t>EQV Aggregate (opposite sign)</t>
  </si>
  <si>
    <t>S_EQV_1,S_EQV_14</t>
  </si>
  <si>
    <t>C431</t>
  </si>
  <si>
    <t>S_EQV_14,S_EQV_15</t>
  </si>
  <si>
    <t>C432</t>
  </si>
  <si>
    <t>All Equity Vol Sensitivities</t>
  </si>
  <si>
    <t>All S_EQV</t>
  </si>
  <si>
    <t>C402-C429</t>
  </si>
  <si>
    <t>C433</t>
  </si>
  <si>
    <t>CMV Risk Weight</t>
  </si>
  <si>
    <t>C434</t>
  </si>
  <si>
    <t>C435</t>
  </si>
  <si>
    <t>C436</t>
  </si>
  <si>
    <t>C437</t>
  </si>
  <si>
    <t>C438</t>
  </si>
  <si>
    <t>C439</t>
  </si>
  <si>
    <t>C440</t>
  </si>
  <si>
    <t>C441</t>
  </si>
  <si>
    <t>C442</t>
  </si>
  <si>
    <t>C443</t>
  </si>
  <si>
    <t>C444</t>
  </si>
  <si>
    <t>C445</t>
  </si>
  <si>
    <t>C446</t>
  </si>
  <si>
    <t>C447</t>
  </si>
  <si>
    <t>C448</t>
  </si>
  <si>
    <t>C449</t>
  </si>
  <si>
    <t>CMV Concentration (bkt 1)</t>
  </si>
  <si>
    <t>S_CMV_1,S_CMV_1,S_CMV_1,S_CMV_1,S_CMV_1,S_CMV_1,S_CMV_1,S_CMV_1,S_CMV_1,S_CMV_1</t>
  </si>
  <si>
    <t>C450</t>
  </si>
  <si>
    <t>CMV Concentration (bkt 2)</t>
  </si>
  <si>
    <t>S_CMV_4,S_CMV_4,S_CMV_4,S_CMV_4,S_CMV_4,S_CMV_4,S_CMV_4,S_CMV_4,S_CMV_4,S_CMV_4,S_CMV_4,S_CMV_4,S_CMV_4,S_CMV_4,S_CMV_4,S_CMV_4,S_CMV_4,S_CMV_4,S_CMV_4,S_CMV_4</t>
  </si>
  <si>
    <t>C451</t>
  </si>
  <si>
    <t>CMV Concentration (bkt 3-5)</t>
  </si>
  <si>
    <t>S_CMV_6,S_CMV_6,S_CMV_6,S_CMV_6,S_CMV_6,S_CMV_6,S_CMV_6,S_CMV_6,S_CMV_6,S_CMV_6,S_CMV_6,S_CMV_6,S_CMV_6,S_CMV_6,S_CMV_6,S_CMV_6,S_CMV_6,S_CMV_6,S_CMV_6,S_CMV_6</t>
  </si>
  <si>
    <t>C452</t>
  </si>
  <si>
    <t>CMV Concentration (bkt 6-7)</t>
  </si>
  <si>
    <t>S_CMV_7,S_CMV_7,S_CMV_7,S_CMV_7,S_CMV_7,S_CMV_7,S_CMV_7,S_CMV_7,S_CMV_7,S_CMV_7,S_CMV_7,S_CMV_7,S_CMV_7,S_CMV_7,S_CMV_7,S_CMV_7,S_CMV_7,S_CMV_7,S_CMV_7,S_CMV_7</t>
  </si>
  <si>
    <t>C453</t>
  </si>
  <si>
    <t>CMV Concentration (bkt 8-9)</t>
  </si>
  <si>
    <t>S_CMV_8,S_CMV_8,S_CMV_8,S_CMV_8,S_CMV_8,S_CMV_8,S_CMV_8,S_CMV_8,S_CMV_8,S_CMV_8,S_CMV_8,S_CMV_8,S_CMV_8,S_CMV_8,S_CMV_8,S_CMV_8,S_CMV_8,S_CMV_8,S_CMV_8,S_CMV_8</t>
  </si>
  <si>
    <t>C454</t>
  </si>
  <si>
    <t>CMV Concentration (bkt 10)</t>
  </si>
  <si>
    <t>S_CMV_9,S_CMV_9,S_CMV_9,S_CMV_9,S_CMV_9</t>
  </si>
  <si>
    <t>C455</t>
  </si>
  <si>
    <t>CMV Concentration (bkt 11)</t>
  </si>
  <si>
    <t>S_CMV_10,S_CMV_10,S_CMV_10,S_CMV_10,S_CMV_10,S_CMV_10,S_CMV_10,S_CMV_10,S_CMV_10,S_CMV_10,S_CMV_10,S_CMV_10,S_CMV_10,S_CMV_10,S_CMV_10,S_CMV_10,S_CMV_10,S_CMV_10,S_CMV_10,S_CMV_10</t>
  </si>
  <si>
    <t>C456</t>
  </si>
  <si>
    <t>CMV Concentration (bkt 12)</t>
  </si>
  <si>
    <t>S_CMV_11,S_CMV_11,S_CMV_11,S_CMV_11,S_CMV_11,S_CMV_11,S_CMV_11,S_CMV_11,S_CMV_11,S_CMV_11,S_CMV_11,S_CMV_11,S_CMV_11,S_CMV_11,S_CMV_11,S_CMV_11,S_CMV_11,S_CMV_11,S_CMV_11,S_CMV_11</t>
  </si>
  <si>
    <t>C457</t>
  </si>
  <si>
    <t>CMV Concentration (bkt 13-15)</t>
  </si>
  <si>
    <t>S_CMV_12,S_CMV_12,S_CMV_12,S_CMV_12,S_CMV_12,S_CMV_12,S_CMV_12,S_CMV_12,S_CMV_12,S_CMV_12,S_CMV_12,S_CMV_12,S_CMV_12,S_CMV_12,S_CMV_12,S_CMV_12,S_CMV_12,S_CMV_12,S_CMV_12,S_CMV_12</t>
  </si>
  <si>
    <t>C458</t>
  </si>
  <si>
    <t>CMV Concentration (bkt 16)</t>
  </si>
  <si>
    <t>S_CMV_15,S_CMV_15,S_CMV_15,S_CMV_15,S_CMV_15,S_CMV_15,S_CMV_15,S_CMV_15,S_CMV_15,S_CMV_15</t>
  </si>
  <si>
    <t>C459</t>
  </si>
  <si>
    <t>CMV Concentration (bkt 17)</t>
  </si>
  <si>
    <t>S_CMV_13,S_CMV_13,S_CMV_13,S_CMV_13,S_CMV_13,S_CMV_13,S_CMV_13,S_CMV_13,S_CMV_13,S_CMV_13,S_CMV_13,S_CMV_13,S_CMV_13,S_CMV_13,S_CMV_13,S_CMV_13,S_CMV_13,S_CMV_13,S_CMV_13,S_CMV_13</t>
  </si>
  <si>
    <t>C460</t>
  </si>
  <si>
    <t>CMV Aggregate (diff bucket, opposite sign)</t>
  </si>
  <si>
    <t>S_CMV_4,S_CMV_8</t>
  </si>
  <si>
    <t>C461</t>
  </si>
  <si>
    <t>CMV Aggregate (same qualifier, pos)</t>
  </si>
  <si>
    <t>S_CMV_4,S_CMV_17</t>
  </si>
  <si>
    <t>C462</t>
  </si>
  <si>
    <t>CMV Aggregate (same qualifier, neg)</t>
  </si>
  <si>
    <t>S_CMV_3,S_CMV_18</t>
  </si>
  <si>
    <t>C463</t>
  </si>
  <si>
    <t>CMV Intra-bucket Correlation (same sign, pos)</t>
  </si>
  <si>
    <t>S_CMV_1,S_CMV_2</t>
  </si>
  <si>
    <t>C433,C434,C449</t>
  </si>
  <si>
    <t>C464</t>
  </si>
  <si>
    <t>CMV Intra-bucket Correlation (same sign, neg)</t>
  </si>
  <si>
    <t>S_CMV_4,S_CMV_5</t>
  </si>
  <si>
    <t>C436,C437,C450</t>
  </si>
  <si>
    <t>C465</t>
  </si>
  <si>
    <t>CMV Intra-bucket Correlation (diff sign)</t>
  </si>
  <si>
    <t>S_CMV_13,S_CMV_14</t>
  </si>
  <si>
    <t>C434,C435</t>
  </si>
  <si>
    <t>C466</t>
  </si>
  <si>
    <t>CMV Intra-bucket Correlation (exceeds concentration threshold)</t>
  </si>
  <si>
    <t>S_CMV_1,S_CMV_1,S_CMV_1,S_CMV_1,S_CMV_1,S_CMV_1,S_CMV_1,S_CMV_1,S_CMV_1,S_CMV_1,S_CMV_3</t>
  </si>
  <si>
    <t>C433,C435,C449</t>
  </si>
  <si>
    <t>C467</t>
  </si>
  <si>
    <t>CMV Inter-bucket Correlation (same sign)</t>
  </si>
  <si>
    <t>S_CMV_1,S_CMV_6</t>
  </si>
  <si>
    <t>C433,C438,C449,C451</t>
  </si>
  <si>
    <t>C468</t>
  </si>
  <si>
    <t>CMV Inter-bucket Correlation (diff sign)</t>
  </si>
  <si>
    <t>S_CMV_2,S_CMV_9</t>
  </si>
  <si>
    <t>C434,C441,C454</t>
  </si>
  <si>
    <t>C469</t>
  </si>
  <si>
    <t>CMV Inter-bucket Correlation (w/residual)</t>
  </si>
  <si>
    <t>S_CMV_2,S_CMV_9,S_CMV_15</t>
  </si>
  <si>
    <t>C434,C441,C447,C454,C458,C468</t>
  </si>
  <si>
    <t>C470</t>
  </si>
  <si>
    <t>All Commodity Vol Sensitivities</t>
  </si>
  <si>
    <t>All S_CMV</t>
  </si>
  <si>
    <t>C433-C469</t>
  </si>
  <si>
    <t>C471</t>
  </si>
  <si>
    <t>All Vega Sensitivities (no multiplier)</t>
  </si>
  <si>
    <t>All S_IRV,S_FXV,S_CRV,S_CNV,S_EQV,S_CMV</t>
  </si>
  <si>
    <t>C299-C470</t>
  </si>
  <si>
    <t>C472</t>
  </si>
  <si>
    <t>All Vega Sensitivities (with multipliers)</t>
  </si>
  <si>
    <t>All S_IRV,S_FXV,S_CRV,S_CNV,S_EQV,S_CMV,S_MUL</t>
  </si>
  <si>
    <t>C299-C471</t>
  </si>
  <si>
    <t>C473</t>
  </si>
  <si>
    <t>AddOn</t>
  </si>
  <si>
    <t>One Trade</t>
  </si>
  <si>
    <t>S_AN_1,S_AN_3</t>
  </si>
  <si>
    <t>C474</t>
  </si>
  <si>
    <t>Multi Trades</t>
  </si>
  <si>
    <t>S_AN_2,S_AN_4,S_AN_5</t>
  </si>
  <si>
    <t>C475</t>
  </si>
  <si>
    <t>Fixed Amount</t>
  </si>
  <si>
    <t>S_AN_7,S_AN_8</t>
  </si>
  <si>
    <t>C476</t>
  </si>
  <si>
    <t>All Notional</t>
  </si>
  <si>
    <t>All S_AN</t>
  </si>
  <si>
    <t>C473-C475</t>
  </si>
  <si>
    <t>C477</t>
  </si>
  <si>
    <t>Risk Class Correlations</t>
  </si>
  <si>
    <t>S_IR_41,S_FX_11,S_CRQ_1,S_CRNQ_1,S_EQ_25,S_CM_33</t>
  </si>
  <si>
    <t>C41,C82,C134,C189,C256</t>
  </si>
  <si>
    <t>C478</t>
  </si>
  <si>
    <t>Combination (All w/o Multipliers and Notionals)</t>
  </si>
  <si>
    <t>All S_IR,S_CRQ,S_CRNQ,S_CM,S_FX,S_EQ,S_IRV,S_FXV,S_CRV,S_CNV,S_EQV,S_CMV</t>
  </si>
  <si>
    <t>C1-C472,C477</t>
  </si>
  <si>
    <t>C479</t>
  </si>
  <si>
    <t>Combination (All w/Multiplier)</t>
  </si>
  <si>
    <t>All S_IR,S_CRQ,S_CRNQ,S_CM,S_FX,S_EQ,S_IRV,S_FXV,S_CRV,S_CNV,S_EQV,S_CMV,S_MUL</t>
  </si>
  <si>
    <t>C1-C472,C477,C478</t>
  </si>
  <si>
    <t>C480</t>
  </si>
  <si>
    <t>Combination (All w/Notionals</t>
  </si>
  <si>
    <t>All S_IR,S_CRQ,S_CRNQ,S_CM,S_FX,S_EQ,S_IRV,S_FXV,S_CRV,S_CNV,S_EQV,S_CMV,S_AN</t>
  </si>
  <si>
    <t>C1-C479</t>
  </si>
  <si>
    <t>C481</t>
  </si>
  <si>
    <t>Combination (All)</t>
  </si>
  <si>
    <t>All S_</t>
  </si>
  <si>
    <t>C1-C480</t>
  </si>
  <si>
    <t>J1</t>
  </si>
  <si>
    <t>IR Risk Weight with each sensitivity having a unique applicable regulation</t>
  </si>
  <si>
    <t>JS_IR_47,JS_IR_48</t>
  </si>
  <si>
    <t>J2</t>
  </si>
  <si>
    <t>IR Risk Weight with one sensitivity having multiple applicable regulations</t>
  </si>
  <si>
    <t>JS_IR_49,JS_IR_50,JS_IR_51</t>
  </si>
  <si>
    <t>J3</t>
  </si>
  <si>
    <t>JS_IR_49,JS_IR_50,JS_IR_52</t>
  </si>
  <si>
    <t>J4</t>
  </si>
  <si>
    <t>IR Risk Weight with a product specific AddOn applicable under one regulation</t>
  </si>
  <si>
    <t>JS_IR_53,JS_IR_54,JS_AN_9,JS_AN_10</t>
  </si>
  <si>
    <t>J5</t>
  </si>
  <si>
    <t>IR Risk Weight with one sensitivity having no applicable regulation</t>
  </si>
  <si>
    <t>JS_IR_49,JS_IR_50,JS_IR_55</t>
  </si>
  <si>
    <t>J6</t>
  </si>
  <si>
    <t>IR Risk Weight with two applicable regulations and a product class multiplier applicable under one regulation</t>
  </si>
  <si>
    <t>JS_IR_53,JS_IR_56,JS_MUL_5</t>
  </si>
  <si>
    <t>J7</t>
  </si>
  <si>
    <t>IR Risk Weight with three applicable regulations and two product class multipliers applicable under different regulations</t>
  </si>
  <si>
    <t>JS_IR_53,JS_IR_56,JS_IR_57,JS_MUL_5,JS_MUL_6</t>
  </si>
  <si>
    <t>J8</t>
  </si>
  <si>
    <t>JS_IR_53,JS_IR_56,JS_IR_58,JS_MUL_5,JS_MUL_7</t>
  </si>
  <si>
    <t>J6-J7</t>
  </si>
  <si>
    <t>J9</t>
  </si>
  <si>
    <t>IR Risk Weight with two applicable regulations across product classes</t>
  </si>
  <si>
    <t>JS_IR_59,JS_IR_60,JS_IR_61</t>
  </si>
  <si>
    <t>J10</t>
  </si>
  <si>
    <t>IR Risk Weight with two applicable regulations across product classes, with product class multipliers</t>
  </si>
  <si>
    <t>JS_IR_62,JS_IR_63,JS_MUL_8,JS_MUL_9</t>
  </si>
  <si>
    <t>JS1</t>
  </si>
  <si>
    <t>IR Risk Weight with sensitivity subject to SEC rules</t>
  </si>
  <si>
    <t>SS_IR_64,SS_IR_65,SS_IR_66</t>
  </si>
  <si>
    <t>Segregated</t>
  </si>
  <si>
    <t>Unsegregated</t>
  </si>
  <si>
    <t>JS2</t>
  </si>
  <si>
    <t>SS_IR_66,SS_IR_67,SS_IR_68</t>
  </si>
  <si>
    <t>* C-VII final version
* Updated entries under the "Amount" and "AmountUSD" for the following Sensitivity Ids to ensure that, following the re-calibration of SIMM, the entries under the "Element of Calculation Tested" column in the "Combinations (10-day)" tab column remain valid: 
S_IR_17, S_IR_31, S_IR_42, S_FX_3, S_CRQ_1, S_CRQ_12, S_EQ_19, S_EQ_27, S_IRV_1, S_IRV_3, S_CNV_1, S_CNV_4, S_CNV_6,  S_CNV_8, S_EQV_9</t>
  </si>
  <si>
    <t>* Based on SIMM version 2.5, with only IR delta updated as of end-2022</t>
  </si>
  <si>
    <t>2.5.a</t>
  </si>
  <si>
    <t>Weight</t>
  </si>
  <si>
    <t>Risk Weights (regular Currencies)</t>
  </si>
  <si>
    <t>Risk Weights (Low-Volatility Currencies)</t>
  </si>
  <si>
    <t>Risk Weights (High-Volatility Currencies)</t>
  </si>
  <si>
    <t>Weight*Sk*CR</t>
  </si>
  <si>
    <t>Step1: Calculate concentration risk for each ccy</t>
  </si>
  <si>
    <t>Concentration Risk</t>
  </si>
  <si>
    <t>Threshold</t>
  </si>
  <si>
    <t>CR</t>
  </si>
  <si>
    <t>Step2: Calculate Weighted Sensitivities</t>
  </si>
  <si>
    <t>k</t>
  </si>
  <si>
    <t>k^2</t>
  </si>
  <si>
    <t>Sum of WSk</t>
  </si>
  <si>
    <t>Sb</t>
  </si>
  <si>
    <t>Step4: Calculate final Delta Margin</t>
  </si>
  <si>
    <t>Sb_1</t>
  </si>
  <si>
    <t>Sb_2</t>
  </si>
  <si>
    <t>correlation</t>
  </si>
  <si>
    <t>Index-Tenor</t>
  </si>
  <si>
    <t>Wsk</t>
  </si>
  <si>
    <t>Wsl</t>
  </si>
  <si>
    <t>Correlation</t>
  </si>
  <si>
    <t>SubCurve</t>
  </si>
  <si>
    <t>Index-Tenor Sk</t>
  </si>
  <si>
    <t>Index-Tenor Sl</t>
  </si>
  <si>
    <t>Correlations for aggregated weighted sensitivity or risk exposures</t>
  </si>
  <si>
    <t xml:space="preserve">Step3: Calculate K and Sb for each ccy in each Product Class </t>
  </si>
  <si>
    <t>Aggregate the weighted sensitivities within each currency, using a sub-curve correlation at the curve/tenor level (Calculation of K factor)</t>
  </si>
  <si>
    <t>K-USD</t>
  </si>
  <si>
    <t>Calculation of Sb factor</t>
  </si>
  <si>
    <t>SUM</t>
  </si>
  <si>
    <t>Production</t>
  </si>
  <si>
    <t>SUM of K^2</t>
  </si>
  <si>
    <t>Delta Margin</t>
  </si>
  <si>
    <t>Calypso Results</t>
  </si>
  <si>
    <t>Inflation</t>
  </si>
  <si>
    <t xml:space="preserve">Risk Weight for any currency Inflation rate is </t>
  </si>
  <si>
    <t xml:space="preserve">Risk Weight for any currency's cross-currency basis swap spread is </t>
  </si>
  <si>
    <t>XCcyBasis</t>
  </si>
  <si>
    <t>Sum of Sk (exclude Xccy)</t>
  </si>
  <si>
    <t>Aggregate same sensitivities with same criteria</t>
  </si>
  <si>
    <t>Xccybasis</t>
  </si>
  <si>
    <t>K-CHF</t>
  </si>
  <si>
    <t>Libor6m-15y</t>
  </si>
  <si>
    <t>Libor6m-20y</t>
  </si>
  <si>
    <t>Libor6m-30y</t>
  </si>
  <si>
    <t>Xccy should not be scaled by CR</t>
  </si>
  <si>
    <t>Libor3m-3y</t>
  </si>
  <si>
    <t>Libor6m-3y</t>
  </si>
  <si>
    <t>Municipal-3m</t>
  </si>
  <si>
    <t>Prime-1y</t>
  </si>
  <si>
    <t>Municipal-1y</t>
  </si>
  <si>
    <t>K-JPY</t>
  </si>
  <si>
    <t>Libor6m-1y</t>
  </si>
  <si>
    <t>Libor12m-2y</t>
  </si>
  <si>
    <t>Libor3m-3m</t>
  </si>
  <si>
    <t>CR_1</t>
  </si>
  <si>
    <t>CR_2</t>
  </si>
  <si>
    <t>g_12</t>
  </si>
  <si>
    <t>Sum of Sk</t>
  </si>
  <si>
    <t>Risk Weights</t>
  </si>
  <si>
    <t>CCY</t>
  </si>
  <si>
    <t>Other</t>
  </si>
  <si>
    <t>High FX Volatility</t>
  </si>
  <si>
    <t>Regular FX Volatility</t>
  </si>
  <si>
    <t>Correlations for FX</t>
  </si>
  <si>
    <t>FX Volatility Group</t>
  </si>
  <si>
    <t>Regular</t>
  </si>
  <si>
    <t>High</t>
  </si>
  <si>
    <t>FX Group</t>
  </si>
  <si>
    <t>Step3: Calculate K and Sb for each ccy</t>
  </si>
  <si>
    <t>f_12</t>
  </si>
  <si>
    <t>USD qualifer is excluded for calculation due to qualifer =  margin ccy (amount ccy)</t>
  </si>
  <si>
    <t>Product Class</t>
  </si>
  <si>
    <t>Aggregate risk factors by currency</t>
  </si>
  <si>
    <t xml:space="preserve">Sum of Sk </t>
  </si>
  <si>
    <t>Step3: Calculate K and Sb for each bucket</t>
  </si>
  <si>
    <t>ISIN-tenor-ccy</t>
  </si>
  <si>
    <t>ISIN-tenor-ccy Sk</t>
  </si>
  <si>
    <t>ISIN-tenor-ccy Sl</t>
  </si>
  <si>
    <t>ISIN:BE0934259525-1y-USD</t>
  </si>
  <si>
    <t>ISIN:BE0934259525-2y-USD</t>
  </si>
  <si>
    <t>K-Bucket 1</t>
  </si>
  <si>
    <t>Calculation of K factor</t>
  </si>
  <si>
    <t>Correlation across different non-residual buckets</t>
  </si>
  <si>
    <t>Aggregate sensitivities</t>
  </si>
  <si>
    <t>Residual Bucket</t>
  </si>
  <si>
    <t>Same issuer/seniority, 
different vertex or currency</t>
  </si>
  <si>
    <t>Different issuer/seniority</t>
  </si>
  <si>
    <t>ISIN:CA82028KAP62-3y-GBP</t>
  </si>
  <si>
    <t>ISIN:CA82028KAP62-5y-JPY</t>
  </si>
  <si>
    <t>ISIN:UNKNOWN1-3y-USD</t>
  </si>
  <si>
    <t>ISIN:UNKNOWN2-3y-EUR</t>
  </si>
  <si>
    <t>Correlation in same bucket</t>
  </si>
  <si>
    <t>K-Bucket Residual</t>
  </si>
  <si>
    <t>K-Bucket 3</t>
  </si>
  <si>
    <t>K-Bucket 2</t>
  </si>
  <si>
    <t>K-Bucket 4</t>
  </si>
  <si>
    <t>K-Bucket 5</t>
  </si>
  <si>
    <t>K-Bucket 6</t>
  </si>
  <si>
    <t>ISIN:CA112585AG91-2y-USD</t>
  </si>
  <si>
    <t>ISIN:FR0000108359-5y-USD</t>
  </si>
  <si>
    <t>ISIN:CH0010519475-10y-USD</t>
  </si>
  <si>
    <t>ISIN:DE4830528795-2y-EUR</t>
  </si>
  <si>
    <t>CDX IG--</t>
  </si>
  <si>
    <t>iTraxx Main--</t>
  </si>
  <si>
    <t>Calculation of K factor for each qualifier</t>
  </si>
  <si>
    <t>K-CDX IG</t>
  </si>
  <si>
    <t>K-iTraxx Main</t>
  </si>
  <si>
    <t>ISIN:AU3005621011-1y-CMBX</t>
  </si>
  <si>
    <t>ISIN:AU3005621011-2y-CMBX</t>
  </si>
  <si>
    <t>ISIN:ES0338093059-3y-CMBX</t>
  </si>
  <si>
    <t>ISIN:ES0338093059-5y-CMBX</t>
  </si>
  <si>
    <t>ISIN:UNKNOWN1-1y-ABX</t>
  </si>
  <si>
    <t>Qualifier-Bucket</t>
  </si>
  <si>
    <t>ISIN:US1266501006-5</t>
  </si>
  <si>
    <t>ISIN:UNKNOWN1-Residual</t>
  </si>
  <si>
    <t>ISIN:INE044A01036-1</t>
  </si>
  <si>
    <t>ISIN:INE406A01037-1</t>
  </si>
  <si>
    <t>ISIN:CNE000000J28-2</t>
  </si>
  <si>
    <t>Residual K</t>
  </si>
  <si>
    <t>ISIN:DE000BASF111-7</t>
  </si>
  <si>
    <t>ISIN:US67066G1040-8</t>
  </si>
  <si>
    <t>ISIN:BRCESPACNPB4-9</t>
  </si>
  <si>
    <t>ISIN:AU000000API4-10</t>
  </si>
  <si>
    <t>SPX-11</t>
  </si>
  <si>
    <t>VIX-12</t>
  </si>
  <si>
    <t>K-Bucket 7</t>
  </si>
  <si>
    <t>K-Bucket 8</t>
  </si>
  <si>
    <t>K-Bucket 9</t>
  </si>
  <si>
    <t>K-Bucket 10</t>
  </si>
  <si>
    <t>K-Bucket 11</t>
  </si>
  <si>
    <t>K-Bucket 12</t>
  </si>
  <si>
    <t>S_IR_14,S_IR_15,S_IR_16,S_IR_14,S_IR_15,S_IR_16,S_IR_14,S_IR_15,S_IR_16,S_IR_14,S_IR_15,S_IR_16,S_IR_14,S_IR_15,S_IR_16,S_IR_14,S_IR_15,S_IR_16</t>
  </si>
  <si>
    <t>S_IR_14,S_IR_15,S_IR_16,S_IR_14,S_IR_15,S_IR_16,S_IR_14,S_IR_15,S_IR_16,S_IR_17,S_IR_18,S_IR_14,S_IR_15,S_IR_16,S_IR_14,S_IR_15,S_IR_16,S_IR_14,S_IR_15,S_IR_16,S_IR_17,S_IR_18,S_IR_14,S_IR_15,S_IR_16,S_IR_14,S_IR_15,S_IR_16,S_IR_14,S_IR_15,S_IR_16,S_IR_17,S_IR_18</t>
  </si>
  <si>
    <t>S_CRQ_12,S_CRQ_12,S_CRQ_12,S_CRQ_12</t>
  </si>
  <si>
    <t>S_IRV_1,S_IRV_1,S_IRV_1,S_IRV_1,S_IRV_1,S_IRV_1,S_IRV_1,S_IRV_1,S_IRV_1,S_IRV_1</t>
  </si>
  <si>
    <t>S_IRV_3,S_IRV_3,S_IRV_3,S_IRV_3</t>
  </si>
  <si>
    <t>S_IRV_3,S_IRV_3,S_IRV_18,S_IRV_3,S_IRV_3,S_IRV_18</t>
  </si>
  <si>
    <t>S_CRV_1,S_CRV_2,S_CRV_1,S_CRV_2,S_CRV_1,S_CRV_2,S_CRV_1,S_CRV_2</t>
  </si>
  <si>
    <t>S_CRV_4,S_CRV_5,S_CRV_4,S_CRV_5,S_CRV_4,S_CRV_5,S_CRV_4,S_CRV_5</t>
  </si>
  <si>
    <t>S_CRV_8,S_CRV_8,S_CRV_8,S_CRV_8</t>
  </si>
  <si>
    <t>valuation_date</t>
  </si>
  <si>
    <t>portfolio_id</t>
  </si>
  <si>
    <t>im_role</t>
  </si>
  <si>
    <t>base_currency</t>
  </si>
  <si>
    <t>im_exposure_simm</t>
  </si>
  <si>
    <t>im_exposure_schedule</t>
  </si>
  <si>
    <t>im_exposure_total</t>
  </si>
  <si>
    <t>simm_ir_fx</t>
  </si>
  <si>
    <t>simm_credit</t>
  </si>
  <si>
    <t>simm_equity</t>
  </si>
  <si>
    <t>simm_commodity</t>
  </si>
  <si>
    <t>simm_fx</t>
  </si>
  <si>
    <t>simm_ir</t>
  </si>
  <si>
    <t>simm_creditq</t>
  </si>
  <si>
    <t>simm_creditnonq</t>
  </si>
  <si>
    <t>schedule_net_replacement_cost</t>
  </si>
  <si>
    <t>schedule_gross_replacement_cost</t>
  </si>
  <si>
    <t>ISDA-C1</t>
  </si>
  <si>
    <t>Secured Party</t>
  </si>
  <si>
    <t>ISDA-C31</t>
  </si>
  <si>
    <t>ISDA-C46</t>
  </si>
  <si>
    <t>ISDA-C47</t>
  </si>
  <si>
    <t>ISDA-C51</t>
  </si>
  <si>
    <t xml:space="preserve">Correlation of Subcurve is </t>
  </si>
  <si>
    <t xml:space="preserve">Correlation btw inflation and any yield for same ccy is </t>
  </si>
  <si>
    <t xml:space="preserve">Correlation btw Xccy and any yield or inflation for same ccy is </t>
  </si>
  <si>
    <t>Correlation btw currencies</t>
  </si>
  <si>
    <t>ISDA-C57</t>
  </si>
  <si>
    <t>ISDA-C58</t>
  </si>
  <si>
    <t>ISDA-C66</t>
  </si>
  <si>
    <t>ISDA-C69</t>
  </si>
  <si>
    <t>ISDA-C72</t>
  </si>
  <si>
    <t>ISDA-C74</t>
  </si>
  <si>
    <t>ISDA-C78</t>
  </si>
  <si>
    <t>ISDA-C107</t>
  </si>
  <si>
    <t>ISDA-C113</t>
  </si>
  <si>
    <t>ISDA-C117</t>
  </si>
  <si>
    <t>UNKOWN1</t>
  </si>
  <si>
    <t>UNKOWN2</t>
  </si>
  <si>
    <t>ISDA-C123</t>
  </si>
  <si>
    <t>ISDA-C132</t>
  </si>
  <si>
    <t>Base Correlation risk weight is 10 for all index families</t>
  </si>
  <si>
    <t>Correlation applying to Base Correlation cross different index families is 29%</t>
  </si>
  <si>
    <t>Non-Residual Bucket to non-residual bucket</t>
  </si>
  <si>
    <t>ISDA-C150</t>
  </si>
  <si>
    <t>ISDA-C158</t>
  </si>
  <si>
    <t>ISDA-C162</t>
  </si>
  <si>
    <t>ISDA-C194</t>
  </si>
  <si>
    <t>ISDA-C198</t>
  </si>
  <si>
    <t>ISDA-C211</t>
  </si>
  <si>
    <t>ISDA-C215</t>
  </si>
  <si>
    <t>ISDA-C221</t>
  </si>
  <si>
    <t>ISDA-C257</t>
  </si>
  <si>
    <t>Step1: Calculate concentration risk for bucket</t>
  </si>
  <si>
    <t>Coal Americas-1</t>
  </si>
  <si>
    <t>ISDA-C268</t>
  </si>
  <si>
    <t>Coal Europe-1</t>
  </si>
  <si>
    <t>ISDA-C284</t>
  </si>
  <si>
    <t>Freight Wet-10</t>
  </si>
  <si>
    <t>NA Power Eastern Interconnect-8</t>
  </si>
  <si>
    <t>ISDA-C288</t>
  </si>
  <si>
    <t>Crude oil Americas-2</t>
  </si>
  <si>
    <t>Light Ends Europe-3</t>
  </si>
  <si>
    <t>Random Length Lumber-16</t>
  </si>
  <si>
    <t>K-Bucket 16</t>
  </si>
  <si>
    <t>ISDA-C291</t>
  </si>
  <si>
    <t>`</t>
  </si>
  <si>
    <t>Pledgor</t>
  </si>
  <si>
    <t>ISDA-C10</t>
  </si>
  <si>
    <t>ISDA-C100</t>
  </si>
  <si>
    <t>ISDA-C101</t>
  </si>
  <si>
    <t>ISDA-C102</t>
  </si>
  <si>
    <t>ISDA-C103</t>
  </si>
  <si>
    <t>ISDA-C104</t>
  </si>
  <si>
    <t>ISDA-C105</t>
  </si>
  <si>
    <t>ISDA-C106</t>
  </si>
  <si>
    <t>ISDA-C108</t>
  </si>
  <si>
    <t>ISDA-C109</t>
  </si>
  <si>
    <t>ISDA-C11</t>
  </si>
  <si>
    <t>ISDA-C110</t>
  </si>
  <si>
    <t>ISDA-C111</t>
  </si>
  <si>
    <t>ISDA-C112</t>
  </si>
  <si>
    <t>ISDA-C114</t>
  </si>
  <si>
    <t>ISDA-C115</t>
  </si>
  <si>
    <t>ISDA-C116</t>
  </si>
  <si>
    <t>ISDA-C118</t>
  </si>
  <si>
    <t>ISDA-C119</t>
  </si>
  <si>
    <t>ISDA-C12</t>
  </si>
  <si>
    <t>ISDA-C120</t>
  </si>
  <si>
    <t>ISDA-C121</t>
  </si>
  <si>
    <t>ISDA-C122</t>
  </si>
  <si>
    <t>ISDA-C124</t>
  </si>
  <si>
    <t>ISDA-C125</t>
  </si>
  <si>
    <t>ISDA-C126</t>
  </si>
  <si>
    <t>ISDA-C127</t>
  </si>
  <si>
    <t>ISDA-C128</t>
  </si>
  <si>
    <t>ISDA-C129</t>
  </si>
  <si>
    <t>ISDA-C13</t>
  </si>
  <si>
    <t>ISDA-C130</t>
  </si>
  <si>
    <t>ISDA-C131</t>
  </si>
  <si>
    <t>ISDA-C133</t>
  </si>
  <si>
    <t>ISDA-C134</t>
  </si>
  <si>
    <t>ISDA-C135</t>
  </si>
  <si>
    <t>ISDA-C136</t>
  </si>
  <si>
    <t>ISDA-C137</t>
  </si>
  <si>
    <t>ISDA-C138</t>
  </si>
  <si>
    <t>ISDA-C139</t>
  </si>
  <si>
    <t>ISDA-C14</t>
  </si>
  <si>
    <t>ISDA-C140</t>
  </si>
  <si>
    <t>ISDA-C141</t>
  </si>
  <si>
    <t>ISDA-C142</t>
  </si>
  <si>
    <t>ISDA-C143</t>
  </si>
  <si>
    <t>ISDA-C144</t>
  </si>
  <si>
    <t>ISDA-C145</t>
  </si>
  <si>
    <t>ISDA-C146</t>
  </si>
  <si>
    <t>ISDA-C147</t>
  </si>
  <si>
    <t>ISDA-C148</t>
  </si>
  <si>
    <t>ISDA-C149</t>
  </si>
  <si>
    <t>ISDA-C15</t>
  </si>
  <si>
    <t>ISDA-C151</t>
  </si>
  <si>
    <t>ISDA-C152</t>
  </si>
  <si>
    <t>ISDA-C153</t>
  </si>
  <si>
    <t>ISDA-C154</t>
  </si>
  <si>
    <t>ISDA-C155</t>
  </si>
  <si>
    <t>ISDA-C156</t>
  </si>
  <si>
    <t>ISDA-C157</t>
  </si>
  <si>
    <t>ISDA-C159</t>
  </si>
  <si>
    <t>ISDA-C16</t>
  </si>
  <si>
    <t>ISDA-C160</t>
  </si>
  <si>
    <t>ISDA-C161</t>
  </si>
  <si>
    <t>ISDA-C163</t>
  </si>
  <si>
    <t>ISDA-C164</t>
  </si>
  <si>
    <t>ISDA-C165</t>
  </si>
  <si>
    <t>ISDA-C166</t>
  </si>
  <si>
    <t>ISDA-C167</t>
  </si>
  <si>
    <t>ISDA-C168</t>
  </si>
  <si>
    <t>ISDA-C169</t>
  </si>
  <si>
    <t>ISDA-C17</t>
  </si>
  <si>
    <t>ISDA-C170</t>
  </si>
  <si>
    <t>ISDA-C171</t>
  </si>
  <si>
    <t>ISDA-C172</t>
  </si>
  <si>
    <t>ISDA-C173</t>
  </si>
  <si>
    <t>ISDA-C174</t>
  </si>
  <si>
    <t>ISDA-C175</t>
  </si>
  <si>
    <t>ISDA-C176</t>
  </si>
  <si>
    <t>ISDA-C177</t>
  </si>
  <si>
    <t>ISDA-C178</t>
  </si>
  <si>
    <t>ISDA-C179</t>
  </si>
  <si>
    <t>ISDA-C18</t>
  </si>
  <si>
    <t>ISDA-C180</t>
  </si>
  <si>
    <t>ISDA-C181</t>
  </si>
  <si>
    <t>ISDA-C182</t>
  </si>
  <si>
    <t>ISDA-C183</t>
  </si>
  <si>
    <t>ISDA-C184</t>
  </si>
  <si>
    <t>ISDA-C185</t>
  </si>
  <si>
    <t>ISDA-C186</t>
  </si>
  <si>
    <t>ISDA-C187</t>
  </si>
  <si>
    <t>ISDA-C188</t>
  </si>
  <si>
    <t>ISDA-C189</t>
  </si>
  <si>
    <t>ISDA-C19</t>
  </si>
  <si>
    <t>ISDA-C190</t>
  </si>
  <si>
    <t>ISDA-C191</t>
  </si>
  <si>
    <t>ISDA-C192</t>
  </si>
  <si>
    <t>ISDA-C193</t>
  </si>
  <si>
    <t>ISDA-C195</t>
  </si>
  <si>
    <t>ISDA-C196</t>
  </si>
  <si>
    <t>ISDA-C197</t>
  </si>
  <si>
    <t>ISDA-C199</t>
  </si>
  <si>
    <t>ISDA-C2</t>
  </si>
  <si>
    <t>ISDA-C20</t>
  </si>
  <si>
    <t>ISDA-C200</t>
  </si>
  <si>
    <t>ISDA-C201</t>
  </si>
  <si>
    <t>ISDA-C202</t>
  </si>
  <si>
    <t>ISDA-C203</t>
  </si>
  <si>
    <t>ISDA-C204</t>
  </si>
  <si>
    <t>ISDA-C205</t>
  </si>
  <si>
    <t>ISDA-C206</t>
  </si>
  <si>
    <t>ISDA-C207</t>
  </si>
  <si>
    <t>ISDA-C208</t>
  </si>
  <si>
    <t>ISDA-C209</t>
  </si>
  <si>
    <t>ISDA-C21</t>
  </si>
  <si>
    <t>ISDA-C210</t>
  </si>
  <si>
    <t>ISDA-C212</t>
  </si>
  <si>
    <t>ISDA-C213</t>
  </si>
  <si>
    <t>ISDA-C214</t>
  </si>
  <si>
    <t>ISDA-C216</t>
  </si>
  <si>
    <t>ISDA-C217</t>
  </si>
  <si>
    <t>ISDA-C218</t>
  </si>
  <si>
    <t>ISDA-C219</t>
  </si>
  <si>
    <t>ISDA-C22</t>
  </si>
  <si>
    <t>ISDA-C220</t>
  </si>
  <si>
    <t>ISDA-C222</t>
  </si>
  <si>
    <t>ISDA-C223</t>
  </si>
  <si>
    <t>ISDA-C224</t>
  </si>
  <si>
    <t>ISDA-C225</t>
  </si>
  <si>
    <t>ISDA-C226</t>
  </si>
  <si>
    <t>ISDA-C227</t>
  </si>
  <si>
    <t>ISDA-C228</t>
  </si>
  <si>
    <t>ISDA-C229</t>
  </si>
  <si>
    <t>ISDA-C23</t>
  </si>
  <si>
    <t>ISDA-C230</t>
  </si>
  <si>
    <t>ISDA-C231</t>
  </si>
  <si>
    <t>ISDA-C232</t>
  </si>
  <si>
    <t>ISDA-C233</t>
  </si>
  <si>
    <t>ISDA-C234</t>
  </si>
  <si>
    <t>ISDA-C235</t>
  </si>
  <si>
    <t>ISDA-C236</t>
  </si>
  <si>
    <t>ISDA-C237</t>
  </si>
  <si>
    <t>ISDA-C238</t>
  </si>
  <si>
    <t>ISDA-C239</t>
  </si>
  <si>
    <t>ISDA-C24</t>
  </si>
  <si>
    <t>ISDA-C240</t>
  </si>
  <si>
    <t>ISDA-C241</t>
  </si>
  <si>
    <t>ISDA-C242</t>
  </si>
  <si>
    <t>ISDA-C243</t>
  </si>
  <si>
    <t>ISDA-C244</t>
  </si>
  <si>
    <t>ISDA-C245</t>
  </si>
  <si>
    <t>ISDA-C246</t>
  </si>
  <si>
    <t>ISDA-C247</t>
  </si>
  <si>
    <t>ISDA-C248</t>
  </si>
  <si>
    <t>ISDA-C249</t>
  </si>
  <si>
    <t>ISDA-C25</t>
  </si>
  <si>
    <t>ISDA-C250</t>
  </si>
  <si>
    <t>ISDA-C251</t>
  </si>
  <si>
    <t>ISDA-C252</t>
  </si>
  <si>
    <t>ISDA-C253</t>
  </si>
  <si>
    <t>ISDA-C254</t>
  </si>
  <si>
    <t>ISDA-C255</t>
  </si>
  <si>
    <t>ISDA-C256</t>
  </si>
  <si>
    <t>ISDA-C258</t>
  </si>
  <si>
    <t>ISDA-C259</t>
  </si>
  <si>
    <t>ISDA-C26</t>
  </si>
  <si>
    <t>ISDA-C260</t>
  </si>
  <si>
    <t>ISDA-C261</t>
  </si>
  <si>
    <t>ISDA-C262</t>
  </si>
  <si>
    <t>ISDA-C263</t>
  </si>
  <si>
    <t>ISDA-C264</t>
  </si>
  <si>
    <t>ISDA-C265</t>
  </si>
  <si>
    <t>ISDA-C266</t>
  </si>
  <si>
    <t>ISDA-C267</t>
  </si>
  <si>
    <t>ISDA-C269</t>
  </si>
  <si>
    <t>ISDA-C27</t>
  </si>
  <si>
    <t>ISDA-C270</t>
  </si>
  <si>
    <t>ISDA-C271</t>
  </si>
  <si>
    <t>ISDA-C272</t>
  </si>
  <si>
    <t>ISDA-C273</t>
  </si>
  <si>
    <t>ISDA-C274</t>
  </si>
  <si>
    <t>ISDA-C275</t>
  </si>
  <si>
    <t>ISDA-C276</t>
  </si>
  <si>
    <t>ISDA-C277</t>
  </si>
  <si>
    <t>ISDA-C278</t>
  </si>
  <si>
    <t>ISDA-C279</t>
  </si>
  <si>
    <t>ISDA-C28</t>
  </si>
  <si>
    <t>ISDA-C280</t>
  </si>
  <si>
    <t>ISDA-C281</t>
  </si>
  <si>
    <t>ISDA-C282</t>
  </si>
  <si>
    <t>ISDA-C283</t>
  </si>
  <si>
    <t>ISDA-C285</t>
  </si>
  <si>
    <t>ISDA-C286</t>
  </si>
  <si>
    <t>ISDA-C287</t>
  </si>
  <si>
    <t>ISDA-C289</t>
  </si>
  <si>
    <t>ISDA-C29</t>
  </si>
  <si>
    <t>ISDA-C290</t>
  </si>
  <si>
    <t>ISDA-C292</t>
  </si>
  <si>
    <t>ISDA-C293</t>
  </si>
  <si>
    <t>ISDA-C294</t>
  </si>
  <si>
    <t>ISDA-C295</t>
  </si>
  <si>
    <t>ISDA-C296</t>
  </si>
  <si>
    <t>ISDA-C297</t>
  </si>
  <si>
    <t>ISDA-C298</t>
  </si>
  <si>
    <t>ISDA-C299</t>
  </si>
  <si>
    <t>ISDA-C3</t>
  </si>
  <si>
    <t>ISDA-C30</t>
  </si>
  <si>
    <t>ISDA-C300</t>
  </si>
  <si>
    <t>ISDA-C301</t>
  </si>
  <si>
    <t>ISDA-C302</t>
  </si>
  <si>
    <t>ISDA-C303</t>
  </si>
  <si>
    <t>ISDA-C304</t>
  </si>
  <si>
    <t>ISDA-C305</t>
  </si>
  <si>
    <t>ISDA-C306</t>
  </si>
  <si>
    <t>ISDA-C307</t>
  </si>
  <si>
    <t>ISDA-C308</t>
  </si>
  <si>
    <t>ISDA-C309</t>
  </si>
  <si>
    <t>ISDA-C310</t>
  </si>
  <si>
    <t>ISDA-C311</t>
  </si>
  <si>
    <t>ISDA-C312</t>
  </si>
  <si>
    <t>ISDA-C313</t>
  </si>
  <si>
    <t>ISDA-C314</t>
  </si>
  <si>
    <t>ISDA-C315</t>
  </si>
  <si>
    <t>ISDA-C316</t>
  </si>
  <si>
    <t>ISDA-C317</t>
  </si>
  <si>
    <t>ISDA-C318</t>
  </si>
  <si>
    <t>ISDA-C319</t>
  </si>
  <si>
    <t>ISDA-C32</t>
  </si>
  <si>
    <t>ISDA-C320</t>
  </si>
  <si>
    <t>ISDA-C321</t>
  </si>
  <si>
    <t>ISDA-C322</t>
  </si>
  <si>
    <t>ISDA-C323</t>
  </si>
  <si>
    <t>ISDA-C324</t>
  </si>
  <si>
    <t>ISDA-C325</t>
  </si>
  <si>
    <t>ISDA-C326</t>
  </si>
  <si>
    <t>ISDA-C327</t>
  </si>
  <si>
    <t>ISDA-C328</t>
  </si>
  <si>
    <t>ISDA-C329</t>
  </si>
  <si>
    <t>ISDA-C33</t>
  </si>
  <si>
    <t>ISDA-C330</t>
  </si>
  <si>
    <t>ISDA-C331</t>
  </si>
  <si>
    <t>ISDA-C332</t>
  </si>
  <si>
    <t>ISDA-C333</t>
  </si>
  <si>
    <t>ISDA-C334</t>
  </si>
  <si>
    <t>ISDA-C335</t>
  </si>
  <si>
    <t>ISDA-C336</t>
  </si>
  <si>
    <t>ISDA-C337</t>
  </si>
  <si>
    <t>ISDA-C338</t>
  </si>
  <si>
    <t>ISDA-C339</t>
  </si>
  <si>
    <t>ISDA-C34</t>
  </si>
  <si>
    <t>ISDA-C340</t>
  </si>
  <si>
    <t>ISDA-C341</t>
  </si>
  <si>
    <t>ISDA-C342</t>
  </si>
  <si>
    <t>ISDA-C343</t>
  </si>
  <si>
    <t>ISDA-C344</t>
  </si>
  <si>
    <t>ISDA-C345</t>
  </si>
  <si>
    <t>ISDA-C346</t>
  </si>
  <si>
    <t>ISDA-C347</t>
  </si>
  <si>
    <t>ISDA-C348</t>
  </si>
  <si>
    <t>ISDA-C349</t>
  </si>
  <si>
    <t>ISDA-C35</t>
  </si>
  <si>
    <t>ISDA-C350</t>
  </si>
  <si>
    <t>ISDA-C351</t>
  </si>
  <si>
    <t>ISDA-C352</t>
  </si>
  <si>
    <t>ISDA-C353</t>
  </si>
  <si>
    <t>ISDA-C354</t>
  </si>
  <si>
    <t>ISDA-C355</t>
  </si>
  <si>
    <t>ISDA-C356</t>
  </si>
  <si>
    <t>ISDA-C357</t>
  </si>
  <si>
    <t>ISDA-C358</t>
  </si>
  <si>
    <t>ISDA-C359</t>
  </si>
  <si>
    <t>ISDA-C36</t>
  </si>
  <si>
    <t>ISDA-C360</t>
  </si>
  <si>
    <t>ISDA-C361</t>
  </si>
  <si>
    <t>ISDA-C362</t>
  </si>
  <si>
    <t>ISDA-C363</t>
  </si>
  <si>
    <t>ISDA-C364</t>
  </si>
  <si>
    <t>ISDA-C365</t>
  </si>
  <si>
    <t>ISDA-C366</t>
  </si>
  <si>
    <t>ISDA-C367</t>
  </si>
  <si>
    <t>ISDA-C368</t>
  </si>
  <si>
    <t>ISDA-C369</t>
  </si>
  <si>
    <t>ISDA-C37</t>
  </si>
  <si>
    <t>ISDA-C370</t>
  </si>
  <si>
    <t>ISDA-C371</t>
  </si>
  <si>
    <t>ISDA-C372</t>
  </si>
  <si>
    <t>ISDA-C373</t>
  </si>
  <si>
    <t>ISDA-C374</t>
  </si>
  <si>
    <t>ISDA-C375</t>
  </si>
  <si>
    <t>ISDA-C376</t>
  </si>
  <si>
    <t>ISDA-C377</t>
  </si>
  <si>
    <t>ISDA-C378</t>
  </si>
  <si>
    <t>ISDA-C379</t>
  </si>
  <si>
    <t>ISDA-C38</t>
  </si>
  <si>
    <t>ISDA-C380</t>
  </si>
  <si>
    <t>ISDA-C381</t>
  </si>
  <si>
    <t>ISDA-C382</t>
  </si>
  <si>
    <t>ISDA-C383</t>
  </si>
  <si>
    <t>ISDA-C384</t>
  </si>
  <si>
    <t>ISDA-C385</t>
  </si>
  <si>
    <t>ISDA-C386</t>
  </si>
  <si>
    <t>ISDA-C387</t>
  </si>
  <si>
    <t>ISDA-C388</t>
  </si>
  <si>
    <t>ISDA-C389</t>
  </si>
  <si>
    <t>ISDA-C39</t>
  </si>
  <si>
    <t>ISDA-C390</t>
  </si>
  <si>
    <t>ISDA-C391</t>
  </si>
  <si>
    <t>ISDA-C392</t>
  </si>
  <si>
    <t>ISDA-C393</t>
  </si>
  <si>
    <t>ISDA-C394</t>
  </si>
  <si>
    <t>ISDA-C395</t>
  </si>
  <si>
    <t>ISDA-C396</t>
  </si>
  <si>
    <t>ISDA-C397</t>
  </si>
  <si>
    <t>ISDA-C398</t>
  </si>
  <si>
    <t>ISDA-C399</t>
  </si>
  <si>
    <t>ISDA-C4</t>
  </si>
  <si>
    <t>ISDA-C40</t>
  </si>
  <si>
    <t>ISDA-C400</t>
  </si>
  <si>
    <t>ISDA-C401</t>
  </si>
  <si>
    <t>ISDA-C402</t>
  </si>
  <si>
    <t>ISDA-C403</t>
  </si>
  <si>
    <t>ISDA-C404</t>
  </si>
  <si>
    <t>ISDA-C405</t>
  </si>
  <si>
    <t>ISDA-C406</t>
  </si>
  <si>
    <t>ISDA-C407</t>
  </si>
  <si>
    <t>ISDA-C408</t>
  </si>
  <si>
    <t>ISDA-C409</t>
  </si>
  <si>
    <t>ISDA-C41</t>
  </si>
  <si>
    <t>ISDA-C410</t>
  </si>
  <si>
    <t>ISDA-C411</t>
  </si>
  <si>
    <t>ISDA-C412</t>
  </si>
  <si>
    <t>ISDA-C413</t>
  </si>
  <si>
    <t>ISDA-C414</t>
  </si>
  <si>
    <t>ISDA-C415</t>
  </si>
  <si>
    <t>ISDA-C416</t>
  </si>
  <si>
    <t>ISDA-C417</t>
  </si>
  <si>
    <t>ISDA-C418</t>
  </si>
  <si>
    <t>ISDA-C419</t>
  </si>
  <si>
    <t>ISDA-C42</t>
  </si>
  <si>
    <t>ISDA-C420</t>
  </si>
  <si>
    <t>ISDA-C421</t>
  </si>
  <si>
    <t>ISDA-C422</t>
  </si>
  <si>
    <t>ISDA-C423</t>
  </si>
  <si>
    <t>ISDA-C424</t>
  </si>
  <si>
    <t>ISDA-C425</t>
  </si>
  <si>
    <t>ISDA-C426</t>
  </si>
  <si>
    <t>ISDA-C427</t>
  </si>
  <si>
    <t>ISDA-C428</t>
  </si>
  <si>
    <t>ISDA-C429</t>
  </si>
  <si>
    <t>ISDA-C43</t>
  </si>
  <si>
    <t>ISDA-C430</t>
  </si>
  <si>
    <t>ISDA-C431</t>
  </si>
  <si>
    <t>ISDA-C432</t>
  </si>
  <si>
    <t>ISDA-C433</t>
  </si>
  <si>
    <t>ISDA-C434</t>
  </si>
  <si>
    <t>ISDA-C435</t>
  </si>
  <si>
    <t>ISDA-C436</t>
  </si>
  <si>
    <t>ISDA-C437</t>
  </si>
  <si>
    <t>ISDA-C438</t>
  </si>
  <si>
    <t>ISDA-C439</t>
  </si>
  <si>
    <t>ISDA-C44</t>
  </si>
  <si>
    <t>ISDA-C440</t>
  </si>
  <si>
    <t>ISDA-C441</t>
  </si>
  <si>
    <t>ISDA-C442</t>
  </si>
  <si>
    <t>ISDA-C443</t>
  </si>
  <si>
    <t>ISDA-C444</t>
  </si>
  <si>
    <t>ISDA-C445</t>
  </si>
  <si>
    <t>ISDA-C446</t>
  </si>
  <si>
    <t>ISDA-C447</t>
  </si>
  <si>
    <t>ISDA-C448</t>
  </si>
  <si>
    <t>ISDA-C449</t>
  </si>
  <si>
    <t>ISDA-C45</t>
  </si>
  <si>
    <t>ISDA-C450</t>
  </si>
  <si>
    <t>ISDA-C451</t>
  </si>
  <si>
    <t>ISDA-C452</t>
  </si>
  <si>
    <t>ISDA-C453</t>
  </si>
  <si>
    <t>ISDA-C454</t>
  </si>
  <si>
    <t>ISDA-C455</t>
  </si>
  <si>
    <t>ISDA-C456</t>
  </si>
  <si>
    <t>ISDA-C457</t>
  </si>
  <si>
    <t>ISDA-C458</t>
  </si>
  <si>
    <t>ISDA-C459</t>
  </si>
  <si>
    <t>ISDA-C460</t>
  </si>
  <si>
    <t>ISDA-C461</t>
  </si>
  <si>
    <t>ISDA-C462</t>
  </si>
  <si>
    <t>ISDA-C463</t>
  </si>
  <si>
    <t>ISDA-C464</t>
  </si>
  <si>
    <t>ISDA-C465</t>
  </si>
  <si>
    <t>ISDA-C466</t>
  </si>
  <si>
    <t>ISDA-C467</t>
  </si>
  <si>
    <t>ISDA-C468</t>
  </si>
  <si>
    <t>ISDA-C469</t>
  </si>
  <si>
    <t>ISDA-C470</t>
  </si>
  <si>
    <t>ISDA-C471</t>
  </si>
  <si>
    <t>ISDA-C472</t>
  </si>
  <si>
    <t>ISDA-C473</t>
  </si>
  <si>
    <t>ISDA-C474</t>
  </si>
  <si>
    <t>ISDA-C475</t>
  </si>
  <si>
    <t>ISDA-C476</t>
  </si>
  <si>
    <t>ISDA-C477</t>
  </si>
  <si>
    <t>ISDA-C478</t>
  </si>
  <si>
    <t>ISDA-C479</t>
  </si>
  <si>
    <t>ISDA-C48</t>
  </si>
  <si>
    <t>ISDA-C480</t>
  </si>
  <si>
    <t>ISDA-C481</t>
  </si>
  <si>
    <t>ISDA-C49</t>
  </si>
  <si>
    <t>ISDA-C5</t>
  </si>
  <si>
    <t>ISDA-C50</t>
  </si>
  <si>
    <t>ISDA-C52</t>
  </si>
  <si>
    <t>ISDA-C53</t>
  </si>
  <si>
    <t>ISDA-C54</t>
  </si>
  <si>
    <t>ISDA-C55</t>
  </si>
  <si>
    <t>ISDA-C56</t>
  </si>
  <si>
    <t>ISDA-C59</t>
  </si>
  <si>
    <t>ISDA-C6</t>
  </si>
  <si>
    <t>ISDA-C60</t>
  </si>
  <si>
    <t>ISDA-C61</t>
  </si>
  <si>
    <t>ISDA-C62</t>
  </si>
  <si>
    <t>ISDA-C63</t>
  </si>
  <si>
    <t>ISDA-C64</t>
  </si>
  <si>
    <t>ISDA-C65</t>
  </si>
  <si>
    <t>ISDA-C67</t>
  </si>
  <si>
    <t>ISDA-C68</t>
  </si>
  <si>
    <t>ISDA-C7</t>
  </si>
  <si>
    <t>ISDA-C70</t>
  </si>
  <si>
    <t>ISDA-C71</t>
  </si>
  <si>
    <t>ISDA-C73</t>
  </si>
  <si>
    <t>ISDA-C75</t>
  </si>
  <si>
    <t>ISDA-C76</t>
  </si>
  <si>
    <t>ISDA-C77</t>
  </si>
  <si>
    <t>ISDA-C79</t>
  </si>
  <si>
    <t>ISDA-C8</t>
  </si>
  <si>
    <t>ISDA-C80</t>
  </si>
  <si>
    <t>ISDA-C81</t>
  </si>
  <si>
    <t>ISDA-C82</t>
  </si>
  <si>
    <t>ISDA-C83</t>
  </si>
  <si>
    <t>ISDA-C84</t>
  </si>
  <si>
    <t>ISDA-C85</t>
  </si>
  <si>
    <t>ISDA-C86</t>
  </si>
  <si>
    <t>ISDA-C87</t>
  </si>
  <si>
    <t>ISDA-C88</t>
  </si>
  <si>
    <t>ISDA-C89</t>
  </si>
  <si>
    <t>ISDA-C9</t>
  </si>
  <si>
    <t>ISDA-C90</t>
  </si>
  <si>
    <t>ISDA-C91</t>
  </si>
  <si>
    <t>ISDA-C92</t>
  </si>
  <si>
    <t>ISDA-C93</t>
  </si>
  <si>
    <t>ISDA-C94</t>
  </si>
  <si>
    <t>ISDA-C95</t>
  </si>
  <si>
    <t>ISDA-C96</t>
  </si>
  <si>
    <t>ISDA-C97</t>
  </si>
  <si>
    <t>ISDA-C98</t>
  </si>
  <si>
    <t>ISDA-C99</t>
  </si>
  <si>
    <t>ISDA-J1</t>
  </si>
  <si>
    <t>ISDA-J10</t>
  </si>
  <si>
    <t>ISDA-J2</t>
  </si>
  <si>
    <t>ISDA-J3</t>
  </si>
  <si>
    <t>ISDA-J4</t>
  </si>
  <si>
    <t>ISDA-J5</t>
  </si>
  <si>
    <t>ISDA-J6</t>
  </si>
  <si>
    <t>ISDA-J7</t>
  </si>
  <si>
    <t>ISDA-J8</t>
  </si>
  <si>
    <t>ISDA-J9</t>
  </si>
  <si>
    <t>ISDA-JS1</t>
  </si>
  <si>
    <t>ISDA-JS2</t>
  </si>
  <si>
    <t>The validation of this case includes IM validation from product classes, given risk class IM.</t>
  </si>
  <si>
    <t>Take the calypso IM output file, use IM results of risk classes as starting point.</t>
  </si>
  <si>
    <t>Portfolio</t>
  </si>
  <si>
    <t>Total Initial Margin</t>
  </si>
  <si>
    <t>IM_DIRECTION</t>
  </si>
  <si>
    <t>IM SIMM</t>
  </si>
  <si>
    <t>Additional IM</t>
  </si>
  <si>
    <t>RISK_IM</t>
  </si>
  <si>
    <t>RISK_FXIM</t>
  </si>
  <si>
    <t>RISK_IRIM</t>
  </si>
  <si>
    <t>RISK_CRIM</t>
  </si>
  <si>
    <t>RISK_CRNQIM</t>
  </si>
  <si>
    <t>RISK_EQIM</t>
  </si>
  <si>
    <t>RISK_COMMODITYIM</t>
  </si>
  <si>
    <t>Receive</t>
  </si>
  <si>
    <t>Step1: Calculate IM for each product class</t>
  </si>
  <si>
    <t>Product Class RatesFX</t>
  </si>
  <si>
    <t>IM for six risk classes</t>
  </si>
  <si>
    <t>IM risk class</t>
  </si>
  <si>
    <t>IM_r</t>
  </si>
  <si>
    <t>IM_s</t>
  </si>
  <si>
    <t>IM RatesFX</t>
  </si>
  <si>
    <t>Product Class Credit</t>
  </si>
  <si>
    <t>Product Class Equity</t>
  </si>
  <si>
    <t>IM Credit</t>
  </si>
  <si>
    <t>IM Equity</t>
  </si>
  <si>
    <t>IM Commodity</t>
  </si>
  <si>
    <t>Product Class Commodity</t>
  </si>
  <si>
    <t>Step2: Calculate AddonFixed</t>
  </si>
  <si>
    <t>AddonFixed</t>
  </si>
  <si>
    <t>AddOnNotioanlFactor</t>
  </si>
  <si>
    <t>AddOnFactorNotional</t>
  </si>
  <si>
    <t>IM product class</t>
  </si>
  <si>
    <t>NotioanlFactor</t>
  </si>
  <si>
    <t>MS</t>
  </si>
  <si>
    <t>Step3: Calculate AddOnFactorNotionals</t>
  </si>
  <si>
    <t>Step4: Calculate Multiplicative Scales for product classes</t>
  </si>
  <si>
    <t>Step4: Calculation Additional IM and Total IM</t>
  </si>
  <si>
    <t>Additional IM =</t>
  </si>
  <si>
    <t>Total IM =</t>
  </si>
  <si>
    <t>SIMM IM =</t>
  </si>
  <si>
    <t>The historical volatility ratio HVR for IR is</t>
  </si>
  <si>
    <t xml:space="preserve">The Vega risk weight, VRW,  for IR is </t>
  </si>
  <si>
    <t>Weight (VRW)</t>
  </si>
  <si>
    <t>Tenor Sk</t>
  </si>
  <si>
    <t>Tenor Sl</t>
  </si>
  <si>
    <t>Adjustment factor</t>
  </si>
  <si>
    <t>Step4: Calculate final Vega Margin</t>
  </si>
  <si>
    <t>Weighted Sk</t>
  </si>
  <si>
    <t>Vega Margin</t>
  </si>
  <si>
    <t>Vega Margin calculation</t>
  </si>
  <si>
    <t>Curvature Margin calculation</t>
  </si>
  <si>
    <t>Step1: Calculate curvature sensitivity for each Risk_IRVol</t>
  </si>
  <si>
    <t>ScalingFactor (SF)</t>
  </si>
  <si>
    <t>SF</t>
  </si>
  <si>
    <t># of Days</t>
  </si>
  <si>
    <t>Risk_IRCurvature</t>
  </si>
  <si>
    <t xml:space="preserve">Step2: Calculate K and Sb for each ccy in each Product Class </t>
  </si>
  <si>
    <t>Correlation^2</t>
  </si>
  <si>
    <t>Step3: Calculate lambda and theta cross ccy</t>
  </si>
  <si>
    <t>Σbk CVR bk =</t>
  </si>
  <si>
    <t>Σbk |CVR bk |=</t>
  </si>
  <si>
    <t>θ　=</t>
  </si>
  <si>
    <t>99.5th percentile of normal distribution =</t>
  </si>
  <si>
    <r>
      <rPr>
        <b/>
        <sz val="11"/>
        <color theme="1"/>
        <rFont val="ＭＳ Ｐゴシック"/>
        <family val="3"/>
        <charset val="128"/>
      </rPr>
      <t>λ</t>
    </r>
    <r>
      <rPr>
        <b/>
        <sz val="11"/>
        <color theme="1"/>
        <rFont val="Calibri"/>
        <family val="2"/>
        <charset val="128"/>
      </rPr>
      <t>=</t>
    </r>
  </si>
  <si>
    <t>γ =</t>
  </si>
  <si>
    <t>Across the currency</t>
  </si>
  <si>
    <t>ABS(Risk_IRCurvature)</t>
  </si>
  <si>
    <t>Step4: Calculate final Curvature Margin</t>
  </si>
  <si>
    <t>Curvature Margin before Scaling factor</t>
  </si>
  <si>
    <t>Curvature Margin after Scaling factor</t>
  </si>
  <si>
    <t>ScalingFactor HVR^(-2) =</t>
  </si>
  <si>
    <t>K-CAD</t>
  </si>
  <si>
    <t>Risk_IRVol-5y</t>
  </si>
  <si>
    <t>Risk_InflationVol-5y</t>
  </si>
  <si>
    <t>Risk_IRVol-30y</t>
  </si>
  <si>
    <t>Risk_InflationVol-20y</t>
  </si>
  <si>
    <t>Risk_IRVol-15y</t>
  </si>
  <si>
    <t>K-INR</t>
  </si>
  <si>
    <t>Risk_IRVol-3y</t>
  </si>
  <si>
    <t>Risk_IRVol-2y</t>
  </si>
  <si>
    <t>K-EUR</t>
  </si>
  <si>
    <t>Risk_IRVol-20y</t>
  </si>
  <si>
    <t xml:space="preserve">The Vega risk weight, VRW,  for Credit is </t>
  </si>
  <si>
    <t>Concentration</t>
  </si>
  <si>
    <t>Qualifying</t>
  </si>
  <si>
    <t>Non Qualifying</t>
  </si>
  <si>
    <t>Concentration Threshold (USD mm)</t>
  </si>
  <si>
    <t>ISIN:US1850531850-1y-USD</t>
  </si>
  <si>
    <t>Step1: Calculate curvature sensitivity for each Risk_CreditVol</t>
  </si>
  <si>
    <t>CreditCurvature</t>
  </si>
  <si>
    <t>ABS(CreditCurvature)</t>
  </si>
  <si>
    <t>Step2: Calculate K and Sb for each bucket</t>
  </si>
  <si>
    <t>Bucket 1</t>
  </si>
  <si>
    <t>Step3: Calculate lambda and theta cross non-residual Bucket and for residual bucket</t>
  </si>
  <si>
    <t>Bucket Residual</t>
  </si>
  <si>
    <t>Curvature Margin</t>
  </si>
  <si>
    <t>ISIN:CN0068511222-1y-CNY</t>
  </si>
  <si>
    <t>Bucket 2</t>
  </si>
  <si>
    <t>ISIN:CN0068511222-2y-CNY</t>
  </si>
  <si>
    <t>Adjustment factor(f_12)</t>
  </si>
  <si>
    <t>ISIN:CA2108230001-1y-USD</t>
  </si>
  <si>
    <t>ISIN:GB1086652888-5y-EUR</t>
  </si>
  <si>
    <t>Non-Residual Bucket</t>
  </si>
  <si>
    <t>Curvature Margin Residual</t>
  </si>
  <si>
    <t>Curvature Margin NonResidual</t>
  </si>
  <si>
    <t>K-Bucket Residua</t>
  </si>
  <si>
    <t xml:space="preserve">The Vega risk weight, VRW,  for Credit Non-Qualifying is </t>
  </si>
  <si>
    <t>EU.IG-1y-CMBX</t>
  </si>
  <si>
    <t>CN.HY-3y-CMBX</t>
  </si>
  <si>
    <t>JP.HY-5y-ABX</t>
  </si>
  <si>
    <t>US.IG-1y-CMBX</t>
  </si>
  <si>
    <t>US.IG-2y-CMBX</t>
  </si>
  <si>
    <t>BR.HY-1y-CMBX</t>
  </si>
  <si>
    <t xml:space="preserve">The Vega risk weight, VRW,  for FX volatility is </t>
  </si>
  <si>
    <t>Qualifier-tenor</t>
  </si>
  <si>
    <t xml:space="preserve">Correlation </t>
  </si>
  <si>
    <t>The correlation of FX pairs of volatility and curvature is</t>
  </si>
  <si>
    <t>FX Risk Group</t>
  </si>
  <si>
    <t>Category 1- Category 1</t>
  </si>
  <si>
    <t>Category 1- Category 2</t>
  </si>
  <si>
    <t>Category 1- Category 3</t>
  </si>
  <si>
    <t>Category 2- Category 2</t>
  </si>
  <si>
    <t>Category 2- Category 3</t>
  </si>
  <si>
    <t>Category 3- Category 3</t>
  </si>
  <si>
    <t>USDGBP-3m</t>
  </si>
  <si>
    <t>Category 1</t>
  </si>
  <si>
    <t>Category 2</t>
  </si>
  <si>
    <t>Category 3</t>
  </si>
  <si>
    <t>USD, EUR, JPY, GBP, AUD, CHF, CAD</t>
  </si>
  <si>
    <t>BRL, CNY, HKD, INR, KRW, MXN, NOK, NZD, RUB, SEK, SGD, TRY, ZAR</t>
  </si>
  <si>
    <t>All other currencies</t>
  </si>
  <si>
    <t>Weight (RW)</t>
  </si>
  <si>
    <t>volatility</t>
  </si>
  <si>
    <t>alpha</t>
  </si>
  <si>
    <t>Concentration Threshold (USD mm</t>
  </si>
  <si>
    <t xml:space="preserve">The historical volatility ratio, HVR, for FX  is </t>
  </si>
  <si>
    <t>High (First ccy)</t>
  </si>
  <si>
    <t>High (Sec ccy)</t>
  </si>
  <si>
    <t>Regular (Sec ccy)</t>
  </si>
  <si>
    <t>Regular (First ccy)</t>
  </si>
  <si>
    <t>High Vol CCY</t>
  </si>
  <si>
    <t>Regular Vol CCY</t>
  </si>
  <si>
    <t>BRL, RUB, TRY</t>
  </si>
  <si>
    <t>HVR</t>
  </si>
  <si>
    <t>HVR*Vol*Weight*Sk*CR</t>
  </si>
  <si>
    <t>K-USDGBP</t>
  </si>
  <si>
    <t>Step1: Calculate concentration risk for each currency pair</t>
  </si>
  <si>
    <t>Step1: Calculate curvature sensitivity for each Risk_FXVol</t>
  </si>
  <si>
    <t>Qualifier-tenor Sk</t>
  </si>
  <si>
    <t>Qualifier-tenor Sl</t>
  </si>
  <si>
    <t>Step3: Calculate K and Sb for each currency pair</t>
  </si>
  <si>
    <t>HKDKRW-6m</t>
  </si>
  <si>
    <t>Weight*HVR*Vol*Sk*CR</t>
  </si>
  <si>
    <t>Sum of HVR*Vol*Sk</t>
  </si>
  <si>
    <t>HVR*Vol*Sk (VR)</t>
  </si>
  <si>
    <t>K-HKDKRW</t>
  </si>
  <si>
    <t>EURQAR-1y</t>
  </si>
  <si>
    <t>K-EURQAR</t>
  </si>
  <si>
    <t>For same currency pair, aggregate regardless of tenors</t>
  </si>
  <si>
    <t>USDGBP-</t>
  </si>
  <si>
    <t>sum cross tenor</t>
  </si>
  <si>
    <t>BRLUSD-2y</t>
  </si>
  <si>
    <t>EURQAR-1m</t>
  </si>
  <si>
    <t>K-BRLUSD</t>
  </si>
  <si>
    <t>Qualifier-Bucket-tenor</t>
  </si>
  <si>
    <t xml:space="preserve">The historical volatility ratio, HVR, for Equity  is </t>
  </si>
  <si>
    <t>The Vega risk weight, VRW,  for Equity volatility is (bucket except 12)</t>
  </si>
  <si>
    <t>The Vega risk weight, VRW,  for Equity volatility is (all buckets except 12)</t>
  </si>
  <si>
    <t>1-4</t>
  </si>
  <si>
    <t>5-8</t>
  </si>
  <si>
    <t>11-12</t>
  </si>
  <si>
    <t>ISIN:AT000089755122-1-1m</t>
  </si>
  <si>
    <t>Qualifier-Bucket-tenor Sk</t>
  </si>
  <si>
    <t>Qualifier-Bucket-tenor Sl</t>
  </si>
  <si>
    <t>Step1: Calculate concentration risk for each Bucket</t>
  </si>
  <si>
    <t>Step3: Calculate K and Sb for each Bucket</t>
  </si>
  <si>
    <t xml:space="preserve">Step1: Calculate curvature sensitivity </t>
  </si>
  <si>
    <t>VIX-12-30y</t>
  </si>
  <si>
    <t>shall be zero for bucket 12</t>
  </si>
  <si>
    <t>ISIN:AU002189533177-5-3y</t>
  </si>
  <si>
    <t>SPX-11-15y</t>
  </si>
  <si>
    <t>ISIN:AU001159751155-2-1y</t>
  </si>
  <si>
    <t>ISIN:AU003186678890-2-2y</t>
  </si>
  <si>
    <t>Bucket 11</t>
  </si>
  <si>
    <t>Bucket 5</t>
  </si>
  <si>
    <t>Bucket 12</t>
  </si>
  <si>
    <t>ISIN:AT016188495495-1-3m</t>
  </si>
  <si>
    <t>ISIN:GB770459100599-Residual-10y</t>
  </si>
  <si>
    <t>K- Bucket Residual</t>
  </si>
  <si>
    <t>ISIN:AU001159751155-2-6m</t>
  </si>
  <si>
    <t>The Vega risk weight, VRW,  for Commodity risk class is</t>
  </si>
  <si>
    <t xml:space="preserve">The historical volatility ratio, HVR, for Commodity risk class is </t>
  </si>
  <si>
    <t>3-5</t>
  </si>
  <si>
    <t>6-7</t>
  </si>
  <si>
    <t>8-9</t>
  </si>
  <si>
    <t>13-15</t>
  </si>
  <si>
    <t>Coal Europe-1-2w</t>
  </si>
  <si>
    <t>Crude oil Americas-2-6m</t>
  </si>
  <si>
    <t>NA Power ERCOT-8-5y</t>
  </si>
  <si>
    <t>Bucket 8</t>
  </si>
  <si>
    <t>Aggregate same sensitivities with same criteria regardless of tenors</t>
  </si>
  <si>
    <t>Coal Australia-1-</t>
  </si>
  <si>
    <t>Coal Australia-1-3m</t>
  </si>
  <si>
    <t>Coal Australia-1-6m</t>
  </si>
  <si>
    <t>Coal Americas-1-1m</t>
  </si>
  <si>
    <t>Freight Dry-10-10y</t>
  </si>
  <si>
    <t>Ethanol-16-5y</t>
  </si>
  <si>
    <t>Bucket 16</t>
  </si>
  <si>
    <t>Bucket 10</t>
  </si>
  <si>
    <t>Across the Buckets</t>
  </si>
  <si>
    <t>TRADE_ID</t>
  </si>
  <si>
    <t>PARTY_ID</t>
  </si>
  <si>
    <t>CP_ID</t>
  </si>
  <si>
    <t>MARGIN_AGREEMENT_NAME</t>
  </si>
  <si>
    <t>IM_MODEL</t>
  </si>
  <si>
    <t>RISK_TYPE</t>
  </si>
  <si>
    <t>QUALIFIER</t>
  </si>
  <si>
    <t>AMOUNT</t>
  </si>
  <si>
    <t>CURRENCY</t>
  </si>
  <si>
    <t>AMOUNT_USD</t>
  </si>
  <si>
    <t>PRODUCT_CLASS</t>
  </si>
  <si>
    <t>END_DATE</t>
  </si>
  <si>
    <t>CALYPSOSIMM</t>
  </si>
  <si>
    <t>CP_1</t>
  </si>
  <si>
    <t>CSA_SCHE</t>
  </si>
  <si>
    <t>SCHEDULE</t>
  </si>
  <si>
    <t>CDS</t>
  </si>
  <si>
    <t>PV</t>
  </si>
  <si>
    <t>Swap</t>
  </si>
  <si>
    <t>Rates</t>
  </si>
  <si>
    <t>CapFloor</t>
  </si>
  <si>
    <t>Swaption</t>
  </si>
  <si>
    <t>SwapCrossCurrency</t>
  </si>
  <si>
    <t>FXNDF</t>
  </si>
  <si>
    <t>FX</t>
  </si>
  <si>
    <t>EquityLinkedSwap</t>
  </si>
  <si>
    <t>FutureCommodity</t>
  </si>
  <si>
    <t>Given risk factors.</t>
  </si>
  <si>
    <t>Valuation_date</t>
  </si>
  <si>
    <r>
      <rPr>
        <b/>
        <sz val="11"/>
        <rFont val="Calibri"/>
        <family val="2"/>
        <scheme val="minor"/>
      </rPr>
      <t xml:space="preserve">NGR </t>
    </r>
    <r>
      <rPr>
        <sz val="11"/>
        <rFont val="Calibri"/>
        <family val="2"/>
        <scheme val="minor"/>
      </rPr>
      <t>= max(A+B,0)/A. If A is zero, NGR=1</t>
    </r>
  </si>
  <si>
    <r>
      <rPr>
        <b/>
        <sz val="11"/>
        <rFont val="Calibri"/>
        <family val="2"/>
        <scheme val="minor"/>
      </rPr>
      <t xml:space="preserve">A </t>
    </r>
    <r>
      <rPr>
        <sz val="10"/>
        <rFont val="Calibri"/>
        <family val="2"/>
        <scheme val="minor"/>
      </rPr>
      <t>= Sum of Positive NPV (for all trades in netting set)</t>
    </r>
  </si>
  <si>
    <r>
      <rPr>
        <b/>
        <sz val="11"/>
        <rFont val="Calibri"/>
        <family val="2"/>
        <scheme val="minor"/>
      </rPr>
      <t>B</t>
    </r>
    <r>
      <rPr>
        <sz val="10"/>
        <rFont val="Calibri"/>
        <family val="2"/>
        <scheme val="minor"/>
      </rPr>
      <t xml:space="preserve"> = Sum of Negative NPV (for all trades in netting set)</t>
    </r>
  </si>
  <si>
    <t>Step2: Calculate GIM based on Margin Rate</t>
  </si>
  <si>
    <t>Remain Maturity</t>
  </si>
  <si>
    <t>0D -2Y</t>
  </si>
  <si>
    <t>2Y -5Y</t>
  </si>
  <si>
    <t>&gt; 5Y</t>
  </si>
  <si>
    <t>Margin Rate (% of Notional)</t>
  </si>
  <si>
    <t>Margin Rate</t>
  </si>
  <si>
    <t>GIM</t>
  </si>
  <si>
    <t>Sum GIM</t>
  </si>
  <si>
    <t>Step3: Calculate SCHEDULE IM</t>
  </si>
  <si>
    <r>
      <rPr>
        <b/>
        <sz val="11"/>
        <rFont val="Calibri"/>
        <family val="2"/>
        <scheme val="minor"/>
      </rPr>
      <t>IM</t>
    </r>
    <r>
      <rPr>
        <sz val="11"/>
        <rFont val="Calibri"/>
        <family val="2"/>
        <scheme val="minor"/>
      </rPr>
      <t>= (0.4 + 0.6*NGR) *GIM =</t>
    </r>
  </si>
  <si>
    <t>REGULATOR</t>
  </si>
  <si>
    <t>IM Schedule</t>
  </si>
  <si>
    <t>Positive NPV</t>
  </si>
  <si>
    <t>Negative NPV</t>
  </si>
  <si>
    <t>NGR</t>
  </si>
  <si>
    <t>Gross Notional</t>
  </si>
  <si>
    <t>Step1: Calculate NGR (net-to-gross ratio)</t>
  </si>
  <si>
    <t>SIMM and SCHEDULE IM Model Validation Examples</t>
  </si>
  <si>
    <t>Credit Delta: C107,C113,C117,C123,C132,C150,C158,C162</t>
  </si>
  <si>
    <t>Equity Delta: C194,C198,C211,C215,C221</t>
  </si>
  <si>
    <t>Commodity Delta: C257,C268,C284,C288</t>
  </si>
  <si>
    <t>FX Delta: C69,C72,C74,C78</t>
  </si>
  <si>
    <t>Rates Delta:  C1,C31,C46,C47,C51,C57,C58,C66</t>
  </si>
  <si>
    <t>FX Vega &amp; Curvature: C336,C347,C351,C353,C356,C357</t>
  </si>
  <si>
    <t>Credit Vega &amp; Curvature: C360,C368,C371,C376,C380,C382,C392,C397,C400</t>
  </si>
  <si>
    <t>Equity Vega &amp; Curvature: C402,C412,C416,C419,C422,C429,C430</t>
  </si>
  <si>
    <t>Commodity Vega &amp; Curvature: C433,C449,C460,C462,C466,C469</t>
  </si>
  <si>
    <t>Add-Ons and Global: C481</t>
  </si>
  <si>
    <t>SCHEDULE IM: SCHEDULE</t>
  </si>
  <si>
    <t xml:space="preserve">The examples are choosen from ISDA 2.6 Unit Tests (10-day) which are highlighed in yellow in tab 'Combinations (10-day)', and risk factor inputs can be found in tab 'Sensitivity Inputs'. </t>
  </si>
  <si>
    <r>
      <t xml:space="preserve">This document details SIMM and SCHEDULE IM Model validation examples based on </t>
    </r>
    <r>
      <rPr>
        <b/>
        <sz val="11"/>
        <color theme="1"/>
        <rFont val="Calibri"/>
        <family val="2"/>
        <scheme val="minor"/>
      </rPr>
      <t>ISDA 2.6</t>
    </r>
    <r>
      <rPr>
        <sz val="11"/>
        <color theme="1"/>
        <rFont val="Calibri"/>
        <family val="2"/>
        <scheme val="minor"/>
      </rPr>
      <t xml:space="preserve"> materials, including IM models and static data.</t>
    </r>
  </si>
  <si>
    <t>Full Calypso IM results can be found in tab 'Calypso IM results'.</t>
  </si>
  <si>
    <t>Below are the scenarios which has step-by-step IM calculation validation comparing to ISDA benchmark as well as Calypso Output file.</t>
  </si>
  <si>
    <t>BaseCorr Margin</t>
  </si>
  <si>
    <t>Rates Vega &amp; Curvature: C299,C316,C319,C324,C327,C330,C331,C334</t>
  </si>
  <si>
    <t>Aggregate same sensitivities of Risk_Inflation Vol in same currency</t>
  </si>
  <si>
    <t>Risk_InflationVol-</t>
  </si>
  <si>
    <t>Step1: Calculate curvature sensitivity for each Risk_InflationVol</t>
  </si>
  <si>
    <t>Risk_InflationVol-30y</t>
  </si>
  <si>
    <t>Risk_InflationVol-2w</t>
  </si>
  <si>
    <t>Step2: Aggregate Curvature Value for each currency regardless tenor.</t>
  </si>
  <si>
    <t>Step4: Calculate lambda and theta cross ccy</t>
  </si>
  <si>
    <t>Step5: Calculate final Curvature Margin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</si>
</sst>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(* #,##0.00_);_(* \(#,##0.00\);_(* &quot;-&quot;??_);_(@_)"/>
    <numFmt numFmtId="164" formatCode="_-* #,##0.00_-;\-* #,##0.00_-;_-* &quot;-&quot;??_-;_-@_-"/>
    <numFmt numFmtId="165" formatCode="0.000000"/>
    <numFmt numFmtId="166" formatCode="#,##0.000"/>
    <numFmt numFmtId="167" formatCode="_(* #,##0_);_(* \(#,##0\);_(* &quot;-&quot;??_);_(@_)"/>
    <numFmt numFmtId="168" formatCode="#,##0.0"/>
    <numFmt numFmtId="169" formatCode="00000"/>
    <numFmt numFmtId="170" formatCode="#,##0.00000000"/>
    <numFmt numFmtId="171" formatCode="0.0%"/>
    <numFmt numFmtId="172" formatCode="_(* #,##0.0000000000000_);_(* \(#,##0.0000000000000\);_(* &quot;-&quot;??_);_(@_)"/>
    <numFmt numFmtId="173" formatCode="#,##0.000000000"/>
    <numFmt numFmtId="174" formatCode="yyyy\-mm\-dd;@"/>
  </numFmts>
  <fonts count="4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.5"/>
      <color theme="1"/>
      <name val="Frutiger 45 Light"/>
      <family val="2"/>
    </font>
    <font>
      <sz val="8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61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theme="1"/>
      <name val="Calibri"/>
      <family val="2"/>
      <charset val="128"/>
    </font>
    <font>
      <b/>
      <sz val="11"/>
      <color theme="1"/>
      <name val="Calibri"/>
      <family val="2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Calibri"/>
      <family val="3"/>
      <charset val="128"/>
    </font>
    <font>
      <sz val="1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FFFFFF"/>
        <bgColor indexed="64"/>
      </patternFill>
    </fill>
    <fill>
      <patternFill patternType="gray0625">
        <bgColor auto="1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61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BBBBB"/>
      </left>
      <right style="thin">
        <color rgb="FFBBBBBB"/>
      </right>
      <top style="thin">
        <color rgb="FFBBBBBB"/>
      </top>
      <bottom style="thin">
        <color rgb="FFBBBBBB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1587">
    <xf numFmtId="0" fontId="0" fillId="0" borderId="0"/>
    <xf numFmtId="165" fontId="4" fillId="4" borderId="4">
      <alignment horizontal="right"/>
    </xf>
    <xf numFmtId="49" fontId="4" fillId="4" borderId="4">
      <alignment horizontal="left"/>
    </xf>
    <xf numFmtId="165" fontId="4" fillId="4" borderId="4">
      <alignment horizontal="right"/>
    </xf>
    <xf numFmtId="49" fontId="4" fillId="4" borderId="4">
      <alignment horizontal="left"/>
    </xf>
    <xf numFmtId="0" fontId="4" fillId="4" borderId="0"/>
    <xf numFmtId="49" fontId="4" fillId="4" borderId="4">
      <alignment horizontal="left"/>
    </xf>
    <xf numFmtId="49" fontId="4" fillId="4" borderId="4">
      <alignment horizontal="left"/>
    </xf>
    <xf numFmtId="49" fontId="4" fillId="4" borderId="4">
      <alignment horizontal="left"/>
    </xf>
    <xf numFmtId="49" fontId="4" fillId="4" borderId="4">
      <alignment horizontal="left"/>
    </xf>
    <xf numFmtId="49" fontId="4" fillId="4" borderId="4">
      <alignment horizontal="left"/>
    </xf>
    <xf numFmtId="49" fontId="4" fillId="4" borderId="4">
      <alignment horizontal="left"/>
    </xf>
    <xf numFmtId="49" fontId="4" fillId="4" borderId="4">
      <alignment horizontal="lef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5" borderId="0">
      <alignment horizontal="left" vertical="top" wrapText="1"/>
    </xf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165" fontId="8" fillId="4" borderId="4">
      <alignment horizontal="right"/>
    </xf>
    <xf numFmtId="49" fontId="8" fillId="4" borderId="4">
      <alignment horizontal="left"/>
    </xf>
    <xf numFmtId="165" fontId="8" fillId="4" borderId="4">
      <alignment horizontal="right"/>
    </xf>
    <xf numFmtId="49" fontId="8" fillId="4" borderId="4">
      <alignment horizontal="left"/>
    </xf>
    <xf numFmtId="0" fontId="8" fillId="4" borderId="0"/>
    <xf numFmtId="49" fontId="8" fillId="4" borderId="4">
      <alignment horizontal="left"/>
    </xf>
    <xf numFmtId="49" fontId="8" fillId="4" borderId="4">
      <alignment horizontal="left"/>
    </xf>
    <xf numFmtId="49" fontId="8" fillId="4" borderId="4">
      <alignment horizontal="left"/>
    </xf>
    <xf numFmtId="49" fontId="8" fillId="4" borderId="4">
      <alignment horizontal="left"/>
    </xf>
    <xf numFmtId="49" fontId="8" fillId="4" borderId="4">
      <alignment horizontal="left"/>
    </xf>
    <xf numFmtId="49" fontId="8" fillId="4" borderId="4">
      <alignment horizontal="left"/>
    </xf>
    <xf numFmtId="43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5" fillId="0" borderId="12" applyNumberFormat="0" applyFill="0" applyAlignment="0" applyProtection="0"/>
    <xf numFmtId="0" fontId="15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7" fillId="10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13" applyNumberFormat="0" applyAlignment="0" applyProtection="0"/>
    <xf numFmtId="0" fontId="20" fillId="13" borderId="14" applyNumberFormat="0" applyAlignment="0" applyProtection="0"/>
    <xf numFmtId="0" fontId="21" fillId="13" borderId="13" applyNumberFormat="0" applyAlignment="0" applyProtection="0"/>
    <xf numFmtId="0" fontId="22" fillId="0" borderId="15" applyNumberFormat="0" applyFill="0" applyAlignment="0" applyProtection="0"/>
    <xf numFmtId="0" fontId="1" fillId="14" borderId="16" applyNumberFormat="0" applyAlignment="0" applyProtection="0"/>
    <xf numFmtId="0" fontId="23" fillId="0" borderId="0" applyNumberFormat="0" applyFill="0" applyBorder="0" applyAlignment="0" applyProtection="0"/>
    <xf numFmtId="0" fontId="3" fillId="15" borderId="17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18" applyNumberFormat="0" applyFill="0" applyAlignment="0" applyProtection="0"/>
    <xf numFmtId="0" fontId="9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9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9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9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9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9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5" fillId="0" borderId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3" fillId="0" borderId="0"/>
    <xf numFmtId="165" fontId="4" fillId="4" borderId="4">
      <alignment horizontal="right"/>
    </xf>
    <xf numFmtId="49" fontId="4" fillId="4" borderId="4">
      <alignment horizontal="left"/>
    </xf>
    <xf numFmtId="165" fontId="4" fillId="4" borderId="4">
      <alignment horizontal="right"/>
    </xf>
    <xf numFmtId="49" fontId="4" fillId="4" borderId="4">
      <alignment horizontal="left"/>
    </xf>
    <xf numFmtId="0" fontId="4" fillId="4" borderId="0"/>
    <xf numFmtId="49" fontId="4" fillId="4" borderId="4">
      <alignment horizontal="left"/>
    </xf>
    <xf numFmtId="49" fontId="4" fillId="4" borderId="4">
      <alignment horizontal="left"/>
    </xf>
    <xf numFmtId="49" fontId="4" fillId="4" borderId="4">
      <alignment horizontal="left"/>
    </xf>
    <xf numFmtId="49" fontId="4" fillId="4" borderId="4">
      <alignment horizontal="left"/>
    </xf>
    <xf numFmtId="49" fontId="4" fillId="4" borderId="4">
      <alignment horizontal="left"/>
    </xf>
    <xf numFmtId="49" fontId="4" fillId="4" borderId="4">
      <alignment horizontal="left"/>
    </xf>
    <xf numFmtId="169" fontId="6" fillId="0" borderId="36" applyNumberFormat="0" applyProtection="0">
      <alignment horizontal="right" vertical="center"/>
    </xf>
    <xf numFmtId="0" fontId="3" fillId="0" borderId="0"/>
    <xf numFmtId="0" fontId="28" fillId="0" borderId="0"/>
    <xf numFmtId="0" fontId="28" fillId="0" borderId="0"/>
    <xf numFmtId="0" fontId="6" fillId="0" borderId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43" fontId="3" fillId="0" borderId="0" applyFont="0" applyFill="0" applyBorder="0" applyAlignment="0" applyProtection="0"/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43" fontId="3" fillId="0" borderId="0" applyFont="0" applyFill="0" applyBorder="0" applyAlignment="0" applyProtection="0"/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43" fontId="3" fillId="0" borderId="0" applyFont="0" applyFill="0" applyBorder="0" applyAlignment="0" applyProtection="0"/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0" fontId="6" fillId="6" borderId="5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6" fillId="6" borderId="37">
      <alignment horizontal="left" vertical="top" wrapText="1"/>
      <protection locked="0"/>
    </xf>
    <xf numFmtId="0" fontId="12" fillId="0" borderId="0" applyNumberFormat="0" applyFill="0" applyBorder="0" applyAlignment="0" applyProtection="0"/>
    <xf numFmtId="0" fontId="6" fillId="6" borderId="41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8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39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0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1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44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164" fontId="3" fillId="0" borderId="0" applyFont="0" applyFill="0" applyBorder="0" applyAlignment="0" applyProtection="0"/>
    <xf numFmtId="0" fontId="6" fillId="6" borderId="50">
      <alignment horizontal="left" vertical="top" wrapText="1"/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18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0" fontId="6" fillId="6" borderId="50">
      <alignment horizontal="left" vertical="top" wrapText="1"/>
      <protection locked="0"/>
    </xf>
    <xf numFmtId="9" fontId="3" fillId="0" borderId="0" applyFont="0" applyFill="0" applyBorder="0" applyAlignment="0" applyProtection="0"/>
    <xf numFmtId="0" fontId="36" fillId="0" borderId="0">
      <alignment vertical="center"/>
    </xf>
  </cellStyleXfs>
  <cellXfs count="357">
    <xf numFmtId="0" fontId="0" fillId="0" borderId="0" xfId="0"/>
    <xf numFmtId="0" fontId="0" fillId="2" borderId="0" xfId="0" applyFill="1"/>
    <xf numFmtId="0" fontId="0" fillId="2" borderId="2" xfId="0" applyFill="1" applyBorder="1"/>
    <xf numFmtId="0" fontId="0" fillId="2" borderId="0" xfId="0" applyFill="1" applyAlignment="1">
      <alignment vertical="top" wrapText="1"/>
    </xf>
    <xf numFmtId="0" fontId="0" fillId="2" borderId="2" xfId="0" applyFill="1" applyBorder="1" applyAlignment="1">
      <alignment vertical="top" wrapText="1"/>
    </xf>
    <xf numFmtId="0" fontId="0" fillId="2" borderId="3" xfId="0" applyFill="1" applyBorder="1" applyAlignment="1">
      <alignment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3" fontId="0" fillId="2" borderId="6" xfId="0" applyNumberFormat="1" applyFill="1" applyBorder="1" applyAlignment="1">
      <alignment horizontal="left"/>
    </xf>
    <xf numFmtId="3" fontId="0" fillId="2" borderId="6" xfId="0" applyNumberFormat="1" applyFill="1" applyBorder="1" applyAlignment="1">
      <alignment horizontal="center"/>
    </xf>
    <xf numFmtId="3" fontId="0" fillId="2" borderId="7" xfId="0" applyNumberFormat="1" applyFill="1" applyBorder="1" applyAlignment="1">
      <alignment horizontal="left"/>
    </xf>
    <xf numFmtId="3" fontId="0" fillId="2" borderId="7" xfId="0" applyNumberFormat="1" applyFill="1" applyBorder="1" applyAlignment="1">
      <alignment horizontal="center"/>
    </xf>
    <xf numFmtId="3" fontId="0" fillId="2" borderId="8" xfId="0" applyNumberFormat="1" applyFill="1" applyBorder="1" applyAlignment="1">
      <alignment horizontal="left"/>
    </xf>
    <xf numFmtId="3" fontId="0" fillId="2" borderId="8" xfId="0" applyNumberFormat="1" applyFill="1" applyBorder="1" applyAlignment="1">
      <alignment horizontal="center"/>
    </xf>
    <xf numFmtId="0" fontId="0" fillId="2" borderId="6" xfId="0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left" vertical="center" wrapText="1"/>
    </xf>
    <xf numFmtId="3" fontId="0" fillId="2" borderId="9" xfId="0" applyNumberFormat="1" applyFill="1" applyBorder="1" applyAlignment="1">
      <alignment horizontal="left"/>
    </xf>
    <xf numFmtId="0" fontId="0" fillId="2" borderId="9" xfId="0" applyFill="1" applyBorder="1" applyAlignment="1">
      <alignment horizontal="left" vertical="center" wrapText="1"/>
    </xf>
    <xf numFmtId="3" fontId="0" fillId="2" borderId="9" xfId="0" applyNumberForma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3" fontId="0" fillId="2" borderId="22" xfId="0" applyNumberFormat="1" applyFill="1" applyBorder="1" applyAlignment="1">
      <alignment horizontal="left"/>
    </xf>
    <xf numFmtId="3" fontId="0" fillId="2" borderId="23" xfId="0" applyNumberFormat="1" applyFill="1" applyBorder="1" applyAlignment="1">
      <alignment horizontal="left"/>
    </xf>
    <xf numFmtId="3" fontId="0" fillId="2" borderId="24" xfId="0" applyNumberFormat="1" applyFill="1" applyBorder="1" applyAlignment="1">
      <alignment horizontal="left"/>
    </xf>
    <xf numFmtId="3" fontId="0" fillId="2" borderId="25" xfId="0" applyNumberFormat="1" applyFill="1" applyBorder="1" applyAlignment="1">
      <alignment horizontal="left"/>
    </xf>
    <xf numFmtId="3" fontId="0" fillId="2" borderId="8" xfId="0" quotePrefix="1" applyNumberFormat="1" applyFill="1" applyBorder="1" applyAlignment="1">
      <alignment horizontal="left"/>
    </xf>
    <xf numFmtId="3" fontId="0" fillId="2" borderId="7" xfId="0" quotePrefix="1" applyNumberFormat="1" applyFill="1" applyBorder="1" applyAlignment="1">
      <alignment horizontal="left"/>
    </xf>
    <xf numFmtId="0" fontId="0" fillId="2" borderId="27" xfId="0" applyFill="1" applyBorder="1"/>
    <xf numFmtId="0" fontId="0" fillId="0" borderId="27" xfId="0" quotePrefix="1" applyBorder="1" applyAlignment="1">
      <alignment vertical="top"/>
    </xf>
    <xf numFmtId="0" fontId="0" fillId="2" borderId="22" xfId="0" applyFill="1" applyBorder="1" applyAlignment="1">
      <alignment horizontal="left" vertical="center" wrapText="1"/>
    </xf>
    <xf numFmtId="0" fontId="0" fillId="2" borderId="19" xfId="0" applyFill="1" applyBorder="1" applyAlignment="1">
      <alignment horizontal="left" vertical="center"/>
    </xf>
    <xf numFmtId="0" fontId="0" fillId="2" borderId="23" xfId="0" applyFill="1" applyBorder="1" applyAlignment="1">
      <alignment horizontal="left" vertical="center" wrapText="1"/>
    </xf>
    <xf numFmtId="0" fontId="0" fillId="2" borderId="20" xfId="0" applyFill="1" applyBorder="1" applyAlignment="1">
      <alignment horizontal="left" vertical="center" wrapText="1"/>
    </xf>
    <xf numFmtId="0" fontId="0" fillId="2" borderId="7" xfId="0" quotePrefix="1" applyFill="1" applyBorder="1" applyAlignment="1">
      <alignment horizontal="left" vertical="center" wrapText="1"/>
    </xf>
    <xf numFmtId="0" fontId="0" fillId="2" borderId="23" xfId="0" quotePrefix="1" applyFill="1" applyBorder="1" applyAlignment="1">
      <alignment horizontal="left" vertical="center" wrapText="1"/>
    </xf>
    <xf numFmtId="0" fontId="0" fillId="2" borderId="7" xfId="0" applyFill="1" applyBorder="1"/>
    <xf numFmtId="0" fontId="0" fillId="2" borderId="20" xfId="0" applyFill="1" applyBorder="1" applyAlignment="1">
      <alignment horizontal="center"/>
    </xf>
    <xf numFmtId="0" fontId="0" fillId="2" borderId="24" xfId="0" applyFill="1" applyBorder="1" applyAlignment="1">
      <alignment horizontal="left" vertical="center" wrapText="1"/>
    </xf>
    <xf numFmtId="0" fontId="0" fillId="2" borderId="8" xfId="0" applyFill="1" applyBorder="1"/>
    <xf numFmtId="0" fontId="0" fillId="2" borderId="21" xfId="0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2" borderId="0" xfId="0" applyFill="1" applyAlignment="1">
      <alignment horizontal="right"/>
    </xf>
    <xf numFmtId="3" fontId="0" fillId="0" borderId="7" xfId="49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3" fontId="0" fillId="2" borderId="6" xfId="0" applyNumberFormat="1" applyFill="1" applyBorder="1" applyAlignment="1">
      <alignment horizontal="right"/>
    </xf>
    <xf numFmtId="3" fontId="0" fillId="2" borderId="7" xfId="0" applyNumberFormat="1" applyFill="1" applyBorder="1" applyAlignment="1">
      <alignment horizontal="right"/>
    </xf>
    <xf numFmtId="3" fontId="0" fillId="2" borderId="8" xfId="0" applyNumberFormat="1" applyFill="1" applyBorder="1" applyAlignment="1">
      <alignment horizontal="right"/>
    </xf>
    <xf numFmtId="3" fontId="0" fillId="2" borderId="9" xfId="0" applyNumberFormat="1" applyFill="1" applyBorder="1" applyAlignment="1">
      <alignment horizontal="right"/>
    </xf>
    <xf numFmtId="3" fontId="0" fillId="2" borderId="20" xfId="0" applyNumberFormat="1" applyFill="1" applyBorder="1" applyAlignment="1">
      <alignment horizontal="right"/>
    </xf>
    <xf numFmtId="3" fontId="0" fillId="2" borderId="26" xfId="0" applyNumberFormat="1" applyFill="1" applyBorder="1" applyAlignment="1">
      <alignment horizontal="right"/>
    </xf>
    <xf numFmtId="166" fontId="0" fillId="2" borderId="26" xfId="0" applyNumberFormat="1" applyFill="1" applyBorder="1" applyAlignment="1">
      <alignment horizontal="right"/>
    </xf>
    <xf numFmtId="3" fontId="0" fillId="2" borderId="19" xfId="0" applyNumberFormat="1" applyFill="1" applyBorder="1" applyAlignment="1">
      <alignment horizontal="right"/>
    </xf>
    <xf numFmtId="3" fontId="0" fillId="2" borderId="21" xfId="0" applyNumberFormat="1" applyFill="1" applyBorder="1" applyAlignment="1">
      <alignment horizontal="right"/>
    </xf>
    <xf numFmtId="3" fontId="0" fillId="2" borderId="32" xfId="0" applyNumberFormat="1" applyFill="1" applyBorder="1" applyAlignment="1">
      <alignment horizontal="center"/>
    </xf>
    <xf numFmtId="3" fontId="0" fillId="2" borderId="33" xfId="0" applyNumberFormat="1" applyFill="1" applyBorder="1" applyAlignment="1">
      <alignment horizontal="center"/>
    </xf>
    <xf numFmtId="166" fontId="0" fillId="2" borderId="9" xfId="0" applyNumberFormat="1" applyFill="1" applyBorder="1" applyAlignment="1">
      <alignment horizontal="right"/>
    </xf>
    <xf numFmtId="168" fontId="0" fillId="2" borderId="6" xfId="0" applyNumberFormat="1" applyFill="1" applyBorder="1" applyAlignment="1">
      <alignment horizontal="right"/>
    </xf>
    <xf numFmtId="168" fontId="0" fillId="2" borderId="31" xfId="0" applyNumberFormat="1" applyFill="1" applyBorder="1" applyAlignment="1">
      <alignment horizontal="center"/>
    </xf>
    <xf numFmtId="168" fontId="0" fillId="2" borderId="19" xfId="0" applyNumberFormat="1" applyFill="1" applyBorder="1" applyAlignment="1">
      <alignment horizontal="right"/>
    </xf>
    <xf numFmtId="168" fontId="0" fillId="2" borderId="7" xfId="0" applyNumberFormat="1" applyFill="1" applyBorder="1" applyAlignment="1">
      <alignment horizontal="right"/>
    </xf>
    <xf numFmtId="168" fontId="0" fillId="2" borderId="32" xfId="0" applyNumberFormat="1" applyFill="1" applyBorder="1" applyAlignment="1">
      <alignment horizontal="center"/>
    </xf>
    <xf numFmtId="168" fontId="0" fillId="2" borderId="20" xfId="0" applyNumberFormat="1" applyFill="1" applyBorder="1" applyAlignment="1">
      <alignment horizontal="right"/>
    </xf>
    <xf numFmtId="168" fontId="0" fillId="2" borderId="9" xfId="0" applyNumberFormat="1" applyFill="1" applyBorder="1" applyAlignment="1">
      <alignment horizontal="right"/>
    </xf>
    <xf numFmtId="168" fontId="0" fillId="2" borderId="33" xfId="0" applyNumberFormat="1" applyFill="1" applyBorder="1" applyAlignment="1">
      <alignment horizontal="center"/>
    </xf>
    <xf numFmtId="168" fontId="0" fillId="2" borderId="26" xfId="0" applyNumberFormat="1" applyFill="1" applyBorder="1" applyAlignment="1">
      <alignment horizontal="right"/>
    </xf>
    <xf numFmtId="168" fontId="0" fillId="2" borderId="8" xfId="0" applyNumberFormat="1" applyFill="1" applyBorder="1" applyAlignment="1">
      <alignment horizontal="right"/>
    </xf>
    <xf numFmtId="168" fontId="0" fillId="2" borderId="34" xfId="0" applyNumberFormat="1" applyFill="1" applyBorder="1" applyAlignment="1">
      <alignment horizontal="center"/>
    </xf>
    <xf numFmtId="168" fontId="0" fillId="2" borderId="21" xfId="0" applyNumberFormat="1" applyFill="1" applyBorder="1" applyAlignment="1">
      <alignment horizontal="right"/>
    </xf>
    <xf numFmtId="3" fontId="0" fillId="2" borderId="9" xfId="0" quotePrefix="1" applyNumberFormat="1" applyFill="1" applyBorder="1" applyAlignment="1">
      <alignment horizontal="left"/>
    </xf>
    <xf numFmtId="0" fontId="0" fillId="2" borderId="35" xfId="0" applyFill="1" applyBorder="1"/>
    <xf numFmtId="0" fontId="0" fillId="2" borderId="35" xfId="0" quotePrefix="1" applyFill="1" applyBorder="1" applyAlignment="1">
      <alignment horizontal="left" vertical="top"/>
    </xf>
    <xf numFmtId="0" fontId="1" fillId="8" borderId="0" xfId="0" applyFont="1" applyFill="1" applyAlignment="1">
      <alignment wrapText="1"/>
    </xf>
    <xf numFmtId="167" fontId="1" fillId="8" borderId="0" xfId="49" applyNumberFormat="1" applyFont="1" applyFill="1" applyAlignment="1">
      <alignment wrapText="1"/>
    </xf>
    <xf numFmtId="167" fontId="0" fillId="0" borderId="0" xfId="49" applyNumberFormat="1" applyFont="1" applyFill="1" applyBorder="1"/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left" vertical="center" wrapText="1"/>
    </xf>
    <xf numFmtId="0" fontId="0" fillId="2" borderId="0" xfId="0" quotePrefix="1" applyFill="1" applyAlignment="1">
      <alignment horizontal="left" vertical="center" wrapText="1"/>
    </xf>
    <xf numFmtId="0" fontId="10" fillId="2" borderId="0" xfId="0" applyFont="1" applyFill="1"/>
    <xf numFmtId="0" fontId="10" fillId="0" borderId="23" xfId="0" applyFont="1" applyBorder="1"/>
    <xf numFmtId="3" fontId="0" fillId="2" borderId="0" xfId="0" applyNumberFormat="1" applyFill="1" applyAlignment="1">
      <alignment horizontal="left"/>
    </xf>
    <xf numFmtId="0" fontId="0" fillId="0" borderId="23" xfId="0" applyBorder="1" applyAlignment="1">
      <alignment horizontal="left" vertical="center" wrapText="1"/>
    </xf>
    <xf numFmtId="3" fontId="0" fillId="0" borderId="28" xfId="0" applyNumberFormat="1" applyBorder="1" applyAlignment="1">
      <alignment horizontal="left"/>
    </xf>
    <xf numFmtId="0" fontId="0" fillId="0" borderId="29" xfId="0" applyBorder="1"/>
    <xf numFmtId="3" fontId="0" fillId="0" borderId="29" xfId="0" applyNumberFormat="1" applyBorder="1" applyAlignment="1">
      <alignment horizontal="left"/>
    </xf>
    <xf numFmtId="3" fontId="0" fillId="0" borderId="29" xfId="0" applyNumberFormat="1" applyBorder="1" applyAlignment="1">
      <alignment horizontal="center"/>
    </xf>
    <xf numFmtId="3" fontId="0" fillId="0" borderId="29" xfId="0" applyNumberFormat="1" applyBorder="1" applyAlignment="1">
      <alignment horizontal="right"/>
    </xf>
    <xf numFmtId="0" fontId="0" fillId="0" borderId="29" xfId="0" applyBorder="1" applyAlignment="1">
      <alignment horizontal="center"/>
    </xf>
    <xf numFmtId="3" fontId="0" fillId="0" borderId="30" xfId="0" applyNumberFormat="1" applyBorder="1" applyAlignment="1">
      <alignment horizontal="right"/>
    </xf>
    <xf numFmtId="3" fontId="0" fillId="0" borderId="23" xfId="0" applyNumberFormat="1" applyBorder="1" applyAlignment="1">
      <alignment horizontal="left"/>
    </xf>
    <xf numFmtId="3" fontId="0" fillId="0" borderId="7" xfId="0" applyNumberFormat="1" applyBorder="1" applyAlignment="1">
      <alignment horizontal="left"/>
    </xf>
    <xf numFmtId="3" fontId="0" fillId="0" borderId="7" xfId="0" applyNumberFormat="1" applyBorder="1" applyAlignment="1">
      <alignment horizontal="center"/>
    </xf>
    <xf numFmtId="3" fontId="0" fillId="0" borderId="7" xfId="0" applyNumberFormat="1" applyBorder="1" applyAlignment="1">
      <alignment horizontal="right"/>
    </xf>
    <xf numFmtId="0" fontId="0" fillId="0" borderId="7" xfId="0" applyBorder="1" applyAlignment="1">
      <alignment horizontal="center"/>
    </xf>
    <xf numFmtId="3" fontId="0" fillId="0" borderId="20" xfId="0" applyNumberFormat="1" applyBorder="1" applyAlignment="1">
      <alignment horizontal="right"/>
    </xf>
    <xf numFmtId="0" fontId="10" fillId="0" borderId="7" xfId="0" applyFont="1" applyBorder="1"/>
    <xf numFmtId="0" fontId="10" fillId="0" borderId="7" xfId="0" applyFont="1" applyBorder="1" applyAlignment="1">
      <alignment horizontal="center"/>
    </xf>
    <xf numFmtId="3" fontId="10" fillId="0" borderId="7" xfId="0" applyNumberFormat="1" applyFont="1" applyBorder="1" applyAlignment="1">
      <alignment horizontal="left"/>
    </xf>
    <xf numFmtId="3" fontId="10" fillId="0" borderId="7" xfId="0" applyNumberFormat="1" applyFont="1" applyBorder="1" applyAlignment="1">
      <alignment horizontal="center"/>
    </xf>
    <xf numFmtId="3" fontId="0" fillId="0" borderId="25" xfId="0" applyNumberFormat="1" applyBorder="1" applyAlignment="1">
      <alignment horizontal="left"/>
    </xf>
    <xf numFmtId="0" fontId="0" fillId="0" borderId="9" xfId="0" applyBorder="1"/>
    <xf numFmtId="3" fontId="0" fillId="0" borderId="9" xfId="0" applyNumberFormat="1" applyBorder="1" applyAlignment="1">
      <alignment horizontal="left"/>
    </xf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3" fontId="0" fillId="0" borderId="9" xfId="0" applyNumberFormat="1" applyBorder="1" applyAlignment="1">
      <alignment horizontal="right"/>
    </xf>
    <xf numFmtId="0" fontId="0" fillId="0" borderId="9" xfId="0" applyBorder="1" applyAlignment="1">
      <alignment horizontal="center"/>
    </xf>
    <xf numFmtId="3" fontId="0" fillId="0" borderId="26" xfId="0" applyNumberFormat="1" applyBorder="1" applyAlignment="1">
      <alignment horizontal="right"/>
    </xf>
    <xf numFmtId="3" fontId="0" fillId="0" borderId="24" xfId="0" applyNumberFormat="1" applyBorder="1" applyAlignment="1">
      <alignment horizontal="left"/>
    </xf>
    <xf numFmtId="0" fontId="0" fillId="0" borderId="8" xfId="0" applyBorder="1"/>
    <xf numFmtId="3" fontId="0" fillId="0" borderId="8" xfId="0" applyNumberFormat="1" applyBorder="1" applyAlignment="1">
      <alignment horizontal="right"/>
    </xf>
    <xf numFmtId="0" fontId="0" fillId="0" borderId="8" xfId="0" applyBorder="1" applyAlignment="1">
      <alignment horizontal="center"/>
    </xf>
    <xf numFmtId="3" fontId="0" fillId="0" borderId="21" xfId="0" applyNumberFormat="1" applyBorder="1" applyAlignment="1">
      <alignment horizontal="right"/>
    </xf>
    <xf numFmtId="0" fontId="0" fillId="0" borderId="0" xfId="0" applyAlignment="1">
      <alignment horizontal="center"/>
    </xf>
    <xf numFmtId="0" fontId="0" fillId="0" borderId="22" xfId="0" applyBorder="1"/>
    <xf numFmtId="3" fontId="0" fillId="0" borderId="6" xfId="0" applyNumberFormat="1" applyBorder="1" applyAlignment="1">
      <alignment horizontal="left"/>
    </xf>
    <xf numFmtId="0" fontId="0" fillId="0" borderId="6" xfId="0" applyBorder="1" applyAlignment="1">
      <alignment horizontal="left" vertical="center" wrapText="1"/>
    </xf>
    <xf numFmtId="3" fontId="0" fillId="0" borderId="6" xfId="0" applyNumberFormat="1" applyBorder="1" applyAlignment="1">
      <alignment horizontal="center"/>
    </xf>
    <xf numFmtId="3" fontId="0" fillId="0" borderId="6" xfId="0" applyNumberFormat="1" applyBorder="1" applyAlignment="1">
      <alignment horizontal="right"/>
    </xf>
    <xf numFmtId="3" fontId="0" fillId="0" borderId="19" xfId="0" applyNumberFormat="1" applyBorder="1" applyAlignment="1">
      <alignment horizontal="right"/>
    </xf>
    <xf numFmtId="0" fontId="0" fillId="0" borderId="23" xfId="0" applyBorder="1"/>
    <xf numFmtId="0" fontId="0" fillId="0" borderId="7" xfId="0" applyBorder="1" applyAlignment="1">
      <alignment horizontal="left" vertical="center" wrapText="1"/>
    </xf>
    <xf numFmtId="0" fontId="0" fillId="0" borderId="24" xfId="0" applyBorder="1"/>
    <xf numFmtId="3" fontId="0" fillId="0" borderId="8" xfId="0" applyNumberFormat="1" applyBorder="1" applyAlignment="1">
      <alignment horizontal="left"/>
    </xf>
    <xf numFmtId="0" fontId="0" fillId="0" borderId="8" xfId="0" applyBorder="1" applyAlignment="1">
      <alignment horizontal="left" vertical="center" wrapText="1"/>
    </xf>
    <xf numFmtId="3" fontId="0" fillId="0" borderId="8" xfId="0" applyNumberFormat="1" applyBorder="1" applyAlignment="1">
      <alignment horizontal="center"/>
    </xf>
    <xf numFmtId="0" fontId="10" fillId="0" borderId="22" xfId="0" applyFont="1" applyBorder="1"/>
    <xf numFmtId="0" fontId="0" fillId="0" borderId="6" xfId="0" applyBorder="1" applyAlignment="1">
      <alignment horizontal="center"/>
    </xf>
    <xf numFmtId="0" fontId="10" fillId="0" borderId="24" xfId="0" applyFont="1" applyBorder="1"/>
    <xf numFmtId="3" fontId="0" fillId="0" borderId="22" xfId="0" applyNumberFormat="1" applyBorder="1" applyAlignment="1">
      <alignment horizontal="left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25" xfId="0" applyBorder="1"/>
    <xf numFmtId="0" fontId="0" fillId="0" borderId="9" xfId="0" applyBorder="1" applyAlignment="1">
      <alignment horizontal="left" vertical="center"/>
    </xf>
    <xf numFmtId="3" fontId="0" fillId="0" borderId="9" xfId="0" applyNumberFormat="1" applyBorder="1" applyAlignment="1">
      <alignment horizontal="center"/>
    </xf>
    <xf numFmtId="3" fontId="0" fillId="2" borderId="0" xfId="0" applyNumberFormat="1" applyFill="1" applyAlignment="1">
      <alignment horizontal="center"/>
    </xf>
    <xf numFmtId="166" fontId="0" fillId="2" borderId="0" xfId="0" applyNumberFormat="1" applyFill="1" applyAlignment="1">
      <alignment horizontal="right"/>
    </xf>
    <xf numFmtId="0" fontId="10" fillId="0" borderId="0" xfId="0" applyFont="1"/>
    <xf numFmtId="0" fontId="0" fillId="0" borderId="0" xfId="0" quotePrefix="1" applyAlignment="1">
      <alignment horizontal="left"/>
    </xf>
    <xf numFmtId="0" fontId="0" fillId="0" borderId="0" xfId="0" quotePrefix="1"/>
    <xf numFmtId="0" fontId="10" fillId="0" borderId="0" xfId="0" applyFont="1" applyAlignment="1">
      <alignment wrapText="1"/>
    </xf>
    <xf numFmtId="3" fontId="0" fillId="0" borderId="42" xfId="0" applyNumberFormat="1" applyBorder="1" applyAlignment="1">
      <alignment horizontal="left"/>
    </xf>
    <xf numFmtId="3" fontId="0" fillId="2" borderId="43" xfId="0" applyNumberFormat="1" applyFill="1" applyBorder="1" applyAlignment="1">
      <alignment horizontal="left"/>
    </xf>
    <xf numFmtId="0" fontId="1" fillId="3" borderId="45" xfId="0" applyFont="1" applyFill="1" applyBorder="1" applyAlignment="1">
      <alignment horizontal="center"/>
    </xf>
    <xf numFmtId="0" fontId="1" fillId="3" borderId="45" xfId="0" applyFont="1" applyFill="1" applyBorder="1" applyAlignment="1">
      <alignment horizontal="left"/>
    </xf>
    <xf numFmtId="0" fontId="1" fillId="3" borderId="45" xfId="0" applyFont="1" applyFill="1" applyBorder="1" applyAlignment="1">
      <alignment horizontal="right"/>
    </xf>
    <xf numFmtId="0" fontId="1" fillId="3" borderId="46" xfId="0" applyFont="1" applyFill="1" applyBorder="1" applyAlignment="1">
      <alignment horizontal="left"/>
    </xf>
    <xf numFmtId="0" fontId="1" fillId="3" borderId="46" xfId="0" applyFont="1" applyFill="1" applyBorder="1" applyAlignment="1">
      <alignment horizontal="center"/>
    </xf>
    <xf numFmtId="0" fontId="1" fillId="3" borderId="46" xfId="0" applyFont="1" applyFill="1" applyBorder="1" applyAlignment="1">
      <alignment horizontal="right"/>
    </xf>
    <xf numFmtId="0" fontId="9" fillId="7" borderId="45" xfId="0" applyFont="1" applyFill="1" applyBorder="1"/>
    <xf numFmtId="0" fontId="0" fillId="2" borderId="45" xfId="0" applyFill="1" applyBorder="1"/>
    <xf numFmtId="0" fontId="0" fillId="2" borderId="45" xfId="0" applyFill="1" applyBorder="1" applyAlignment="1">
      <alignment vertical="top"/>
    </xf>
    <xf numFmtId="0" fontId="0" fillId="2" borderId="45" xfId="0" applyFill="1" applyBorder="1" applyAlignment="1">
      <alignment vertical="top" wrapText="1"/>
    </xf>
    <xf numFmtId="0" fontId="0" fillId="0" borderId="45" xfId="0" applyBorder="1"/>
    <xf numFmtId="0" fontId="0" fillId="0" borderId="45" xfId="0" applyBorder="1" applyAlignment="1">
      <alignment horizontal="left" vertical="top"/>
    </xf>
    <xf numFmtId="0" fontId="0" fillId="0" borderId="45" xfId="0" applyBorder="1" applyAlignment="1">
      <alignment vertical="top" wrapText="1"/>
    </xf>
    <xf numFmtId="0" fontId="0" fillId="0" borderId="47" xfId="0" applyBorder="1" applyAlignment="1">
      <alignment vertical="top"/>
    </xf>
    <xf numFmtId="0" fontId="0" fillId="0" borderId="45" xfId="0" quotePrefix="1" applyBorder="1" applyAlignment="1">
      <alignment horizontal="left" vertical="top" wrapText="1"/>
    </xf>
    <xf numFmtId="0" fontId="0" fillId="0" borderId="45" xfId="0" applyBorder="1" applyAlignment="1">
      <alignment vertical="top"/>
    </xf>
    <xf numFmtId="0" fontId="0" fillId="0" borderId="45" xfId="0" quotePrefix="1" applyBorder="1" applyAlignment="1">
      <alignment horizontal="left" vertical="top"/>
    </xf>
    <xf numFmtId="0" fontId="0" fillId="2" borderId="46" xfId="0" quotePrefix="1" applyFill="1" applyBorder="1" applyAlignment="1">
      <alignment vertical="top"/>
    </xf>
    <xf numFmtId="0" fontId="0" fillId="0" borderId="46" xfId="0" quotePrefix="1" applyBorder="1" applyAlignment="1">
      <alignment horizontal="left" vertical="top"/>
    </xf>
    <xf numFmtId="0" fontId="0" fillId="0" borderId="48" xfId="0" quotePrefix="1" applyBorder="1" applyAlignment="1">
      <alignment horizontal="left" vertical="top" wrapText="1"/>
    </xf>
    <xf numFmtId="0" fontId="0" fillId="2" borderId="46" xfId="0" applyFill="1" applyBorder="1" applyAlignment="1">
      <alignment vertical="top"/>
    </xf>
    <xf numFmtId="0" fontId="0" fillId="2" borderId="45" xfId="0" quotePrefix="1" applyFill="1" applyBorder="1" applyAlignment="1">
      <alignment horizontal="left" wrapText="1"/>
    </xf>
    <xf numFmtId="0" fontId="0" fillId="2" borderId="46" xfId="0" quotePrefix="1" applyFill="1" applyBorder="1" applyAlignment="1">
      <alignment horizontal="left" vertical="top"/>
    </xf>
    <xf numFmtId="0" fontId="0" fillId="2" borderId="48" xfId="0" quotePrefix="1" applyFill="1" applyBorder="1" applyAlignment="1">
      <alignment horizontal="left" wrapText="1"/>
    </xf>
    <xf numFmtId="0" fontId="0" fillId="2" borderId="48" xfId="0" applyFill="1" applyBorder="1" applyAlignment="1">
      <alignment wrapText="1"/>
    </xf>
    <xf numFmtId="0" fontId="0" fillId="2" borderId="45" xfId="0" applyFill="1" applyBorder="1" applyAlignment="1">
      <alignment wrapText="1"/>
    </xf>
    <xf numFmtId="0" fontId="0" fillId="2" borderId="47" xfId="0" applyFill="1" applyBorder="1"/>
    <xf numFmtId="0" fontId="0" fillId="2" borderId="45" xfId="0" quotePrefix="1" applyFill="1" applyBorder="1" applyAlignment="1">
      <alignment horizontal="left" vertical="center" wrapText="1"/>
    </xf>
    <xf numFmtId="167" fontId="0" fillId="0" borderId="0" xfId="0" applyNumberFormat="1"/>
    <xf numFmtId="43" fontId="0" fillId="0" borderId="0" xfId="0" applyNumberFormat="1"/>
    <xf numFmtId="0" fontId="0" fillId="2" borderId="45" xfId="0" applyFill="1" applyBorder="1" applyAlignment="1">
      <alignment horizontal="left"/>
    </xf>
    <xf numFmtId="0" fontId="0" fillId="2" borderId="49" xfId="0" applyFill="1" applyBorder="1"/>
    <xf numFmtId="3" fontId="0" fillId="0" borderId="7" xfId="0" quotePrefix="1" applyNumberFormat="1" applyBorder="1" applyAlignment="1">
      <alignment horizontal="left"/>
    </xf>
    <xf numFmtId="3" fontId="0" fillId="0" borderId="8" xfId="0" quotePrefix="1" applyNumberFormat="1" applyBorder="1" applyAlignment="1">
      <alignment horizontal="left"/>
    </xf>
    <xf numFmtId="167" fontId="0" fillId="0" borderId="0" xfId="49" applyNumberFormat="1" applyFont="1" applyFill="1"/>
    <xf numFmtId="167" fontId="0" fillId="0" borderId="0" xfId="49" applyNumberFormat="1" applyFont="1"/>
    <xf numFmtId="167" fontId="10" fillId="0" borderId="0" xfId="49" applyNumberFormat="1" applyFont="1"/>
    <xf numFmtId="3" fontId="0" fillId="0" borderId="20" xfId="49" applyNumberFormat="1" applyFont="1" applyFill="1" applyBorder="1" applyAlignment="1">
      <alignment horizontal="right"/>
    </xf>
    <xf numFmtId="167" fontId="0" fillId="0" borderId="0" xfId="4698" applyNumberFormat="1" applyFont="1" applyFill="1"/>
    <xf numFmtId="167" fontId="0" fillId="0" borderId="0" xfId="4698" applyNumberFormat="1" applyFont="1" applyFill="1" applyBorder="1"/>
    <xf numFmtId="167" fontId="10" fillId="0" borderId="0" xfId="4698" applyNumberFormat="1" applyFont="1" applyFill="1" applyBorder="1"/>
    <xf numFmtId="167" fontId="10" fillId="0" borderId="51" xfId="49" applyNumberFormat="1" applyFont="1" applyBorder="1"/>
    <xf numFmtId="167" fontId="10" fillId="0" borderId="52" xfId="49" applyNumberFormat="1" applyFont="1" applyBorder="1"/>
    <xf numFmtId="0" fontId="0" fillId="40" borderId="0" xfId="0" applyFill="1"/>
    <xf numFmtId="167" fontId="0" fillId="40" borderId="0" xfId="4698" applyNumberFormat="1" applyFont="1" applyFill="1"/>
    <xf numFmtId="0" fontId="0" fillId="0" borderId="45" xfId="0" applyBorder="1" applyAlignment="1">
      <alignment horizontal="center"/>
    </xf>
    <xf numFmtId="0" fontId="2" fillId="2" borderId="0" xfId="0" applyFont="1" applyFill="1"/>
    <xf numFmtId="0" fontId="0" fillId="2" borderId="45" xfId="0" applyFill="1" applyBorder="1" applyAlignment="1">
      <alignment horizontal="center"/>
    </xf>
    <xf numFmtId="3" fontId="0" fillId="0" borderId="45" xfId="0" applyNumberFormat="1" applyBorder="1" applyAlignment="1">
      <alignment horizontal="left"/>
    </xf>
    <xf numFmtId="3" fontId="0" fillId="0" borderId="45" xfId="0" applyNumberFormat="1" applyBorder="1" applyAlignment="1">
      <alignment horizontal="center"/>
    </xf>
    <xf numFmtId="3" fontId="0" fillId="0" borderId="45" xfId="0" applyNumberFormat="1" applyBorder="1" applyAlignment="1">
      <alignment horizontal="right"/>
    </xf>
    <xf numFmtId="0" fontId="30" fillId="2" borderId="0" xfId="0" applyFont="1" applyFill="1"/>
    <xf numFmtId="0" fontId="31" fillId="2" borderId="45" xfId="55" applyFont="1" applyFill="1" applyBorder="1"/>
    <xf numFmtId="0" fontId="2" fillId="2" borderId="45" xfId="0" applyFont="1" applyFill="1" applyBorder="1" applyAlignment="1">
      <alignment horizontal="center"/>
    </xf>
    <xf numFmtId="0" fontId="2" fillId="2" borderId="45" xfId="0" applyFont="1" applyFill="1" applyBorder="1"/>
    <xf numFmtId="0" fontId="0" fillId="2" borderId="45" xfId="0" applyFill="1" applyBorder="1" applyAlignment="1">
      <alignment horizontal="right"/>
    </xf>
    <xf numFmtId="3" fontId="0" fillId="2" borderId="45" xfId="0" applyNumberFormat="1" applyFill="1" applyBorder="1" applyAlignment="1">
      <alignment horizontal="right"/>
    </xf>
    <xf numFmtId="0" fontId="33" fillId="2" borderId="0" xfId="0" applyFont="1" applyFill="1"/>
    <xf numFmtId="0" fontId="1" fillId="41" borderId="45" xfId="0" applyFont="1" applyFill="1" applyBorder="1" applyAlignment="1">
      <alignment horizontal="center"/>
    </xf>
    <xf numFmtId="9" fontId="0" fillId="0" borderId="45" xfId="11585" applyFont="1" applyBorder="1" applyAlignment="1">
      <alignment horizontal="center"/>
    </xf>
    <xf numFmtId="0" fontId="0" fillId="42" borderId="0" xfId="0" applyFill="1"/>
    <xf numFmtId="0" fontId="34" fillId="2" borderId="0" xfId="0" applyFont="1" applyFill="1"/>
    <xf numFmtId="0" fontId="32" fillId="42" borderId="45" xfId="55" applyFont="1" applyFill="1" applyBorder="1"/>
    <xf numFmtId="0" fontId="32" fillId="42" borderId="45" xfId="55" applyFont="1" applyFill="1" applyBorder="1" applyAlignment="1">
      <alignment horizontal="right"/>
    </xf>
    <xf numFmtId="167" fontId="0" fillId="2" borderId="45" xfId="49" applyNumberFormat="1" applyFont="1" applyFill="1" applyBorder="1" applyAlignment="1">
      <alignment horizontal="right"/>
    </xf>
    <xf numFmtId="9" fontId="0" fillId="0" borderId="45" xfId="0" applyNumberFormat="1" applyBorder="1" applyAlignment="1">
      <alignment horizontal="center"/>
    </xf>
    <xf numFmtId="0" fontId="0" fillId="0" borderId="45" xfId="0" applyBorder="1" applyAlignment="1">
      <alignment horizontal="right"/>
    </xf>
    <xf numFmtId="9" fontId="0" fillId="2" borderId="45" xfId="0" applyNumberFormat="1" applyFill="1" applyBorder="1"/>
    <xf numFmtId="0" fontId="0" fillId="2" borderId="48" xfId="0" applyFill="1" applyBorder="1" applyAlignment="1">
      <alignment horizontal="center"/>
    </xf>
    <xf numFmtId="0" fontId="2" fillId="2" borderId="47" xfId="0" applyFont="1" applyFill="1" applyBorder="1" applyAlignment="1">
      <alignment horizontal="center"/>
    </xf>
    <xf numFmtId="167" fontId="0" fillId="2" borderId="0" xfId="0" applyNumberFormat="1" applyFill="1"/>
    <xf numFmtId="3" fontId="0" fillId="0" borderId="54" xfId="0" applyNumberForma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2" borderId="54" xfId="0" applyFill="1" applyBorder="1"/>
    <xf numFmtId="3" fontId="0" fillId="0" borderId="0" xfId="0" applyNumberFormat="1" applyAlignment="1">
      <alignment horizontal="center"/>
    </xf>
    <xf numFmtId="3" fontId="0" fillId="0" borderId="54" xfId="0" applyNumberFormat="1" applyBorder="1" applyAlignment="1">
      <alignment horizontal="left"/>
    </xf>
    <xf numFmtId="9" fontId="0" fillId="2" borderId="54" xfId="0" applyNumberFormat="1" applyFill="1" applyBorder="1"/>
    <xf numFmtId="170" fontId="0" fillId="0" borderId="54" xfId="0" applyNumberFormat="1" applyBorder="1" applyAlignment="1">
      <alignment horizontal="left"/>
    </xf>
    <xf numFmtId="0" fontId="1" fillId="41" borderId="54" xfId="0" applyFont="1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32" fillId="42" borderId="0" xfId="55" applyFont="1" applyFill="1" applyBorder="1" applyAlignment="1">
      <alignment horizontal="right"/>
    </xf>
    <xf numFmtId="9" fontId="0" fillId="2" borderId="54" xfId="11585" applyFont="1" applyFill="1" applyBorder="1"/>
    <xf numFmtId="0" fontId="0" fillId="0" borderId="54" xfId="0" applyBorder="1"/>
    <xf numFmtId="14" fontId="0" fillId="0" borderId="54" xfId="0" applyNumberFormat="1" applyBorder="1"/>
    <xf numFmtId="171" fontId="0" fillId="2" borderId="54" xfId="11585" applyNumberFormat="1" applyFont="1" applyFill="1" applyBorder="1"/>
    <xf numFmtId="0" fontId="2" fillId="2" borderId="54" xfId="0" applyFont="1" applyFill="1" applyBorder="1" applyAlignment="1">
      <alignment horizontal="left"/>
    </xf>
    <xf numFmtId="0" fontId="2" fillId="2" borderId="59" xfId="0" applyFont="1" applyFill="1" applyBorder="1" applyAlignment="1">
      <alignment horizontal="left"/>
    </xf>
    <xf numFmtId="0" fontId="2" fillId="2" borderId="53" xfId="0" applyFont="1" applyFill="1" applyBorder="1" applyAlignment="1">
      <alignment horizontal="left"/>
    </xf>
    <xf numFmtId="0" fontId="2" fillId="2" borderId="60" xfId="0" applyFont="1" applyFill="1" applyBorder="1" applyAlignment="1">
      <alignment horizontal="left"/>
    </xf>
    <xf numFmtId="0" fontId="1" fillId="3" borderId="54" xfId="0" applyFont="1" applyFill="1" applyBorder="1"/>
    <xf numFmtId="0" fontId="1" fillId="3" borderId="54" xfId="0" applyFont="1" applyFill="1" applyBorder="1" applyAlignment="1">
      <alignment horizontal="center"/>
    </xf>
    <xf numFmtId="0" fontId="1" fillId="3" borderId="54" xfId="0" applyFont="1" applyFill="1" applyBorder="1" applyAlignment="1">
      <alignment horizontal="left"/>
    </xf>
    <xf numFmtId="0" fontId="1" fillId="3" borderId="54" xfId="0" applyFont="1" applyFill="1" applyBorder="1" applyAlignment="1">
      <alignment horizontal="right"/>
    </xf>
    <xf numFmtId="171" fontId="0" fillId="0" borderId="45" xfId="0" applyNumberFormat="1" applyBorder="1" applyAlignment="1">
      <alignment horizontal="center"/>
    </xf>
    <xf numFmtId="172" fontId="0" fillId="2" borderId="0" xfId="0" applyNumberFormat="1" applyFill="1"/>
    <xf numFmtId="9" fontId="2" fillId="2" borderId="54" xfId="11585" applyFont="1" applyFill="1" applyBorder="1"/>
    <xf numFmtId="3" fontId="0" fillId="2" borderId="0" xfId="0" applyNumberFormat="1" applyFill="1"/>
    <xf numFmtId="168" fontId="0" fillId="0" borderId="54" xfId="0" applyNumberFormat="1" applyBorder="1" applyAlignment="1">
      <alignment horizontal="left"/>
    </xf>
    <xf numFmtId="173" fontId="0" fillId="0" borderId="54" xfId="0" applyNumberFormat="1" applyBorder="1" applyAlignment="1">
      <alignment horizontal="left"/>
    </xf>
    <xf numFmtId="0" fontId="2" fillId="2" borderId="0" xfId="0" applyFont="1" applyFill="1" applyAlignment="1">
      <alignment horizontal="left"/>
    </xf>
    <xf numFmtId="9" fontId="0" fillId="2" borderId="45" xfId="11585" applyFont="1" applyFill="1" applyBorder="1" applyAlignment="1">
      <alignment horizontal="center"/>
    </xf>
    <xf numFmtId="9" fontId="0" fillId="2" borderId="45" xfId="11585" applyFont="1" applyFill="1" applyBorder="1"/>
    <xf numFmtId="14" fontId="0" fillId="0" borderId="0" xfId="0" applyNumberFormat="1"/>
    <xf numFmtId="0" fontId="10" fillId="40" borderId="0" xfId="0" applyFont="1" applyFill="1"/>
    <xf numFmtId="0" fontId="10" fillId="40" borderId="0" xfId="0" applyFont="1" applyFill="1" applyAlignment="1">
      <alignment wrapText="1"/>
    </xf>
    <xf numFmtId="167" fontId="10" fillId="40" borderId="0" xfId="4698" applyNumberFormat="1" applyFont="1" applyFill="1" applyBorder="1"/>
    <xf numFmtId="0" fontId="2" fillId="2" borderId="54" xfId="0" applyFont="1" applyFill="1" applyBorder="1"/>
    <xf numFmtId="0" fontId="0" fillId="42" borderId="54" xfId="0" applyFill="1" applyBorder="1"/>
    <xf numFmtId="0" fontId="35" fillId="2" borderId="0" xfId="0" applyFont="1" applyFill="1"/>
    <xf numFmtId="3" fontId="0" fillId="2" borderId="54" xfId="0" applyNumberFormat="1" applyFill="1" applyBorder="1" applyAlignment="1">
      <alignment horizontal="left"/>
    </xf>
    <xf numFmtId="0" fontId="0" fillId="2" borderId="54" xfId="0" applyFill="1" applyBorder="1" applyAlignment="1">
      <alignment horizontal="left" vertical="center" wrapText="1"/>
    </xf>
    <xf numFmtId="3" fontId="0" fillId="2" borderId="54" xfId="0" applyNumberFormat="1" applyFill="1" applyBorder="1" applyAlignment="1">
      <alignment horizontal="center"/>
    </xf>
    <xf numFmtId="3" fontId="0" fillId="2" borderId="54" xfId="0" applyNumberFormat="1" applyFill="1" applyBorder="1" applyAlignment="1">
      <alignment horizontal="right"/>
    </xf>
    <xf numFmtId="3" fontId="0" fillId="42" borderId="0" xfId="0" applyNumberFormat="1" applyFill="1"/>
    <xf numFmtId="168" fontId="0" fillId="2" borderId="54" xfId="0" applyNumberFormat="1" applyFill="1" applyBorder="1" applyAlignment="1">
      <alignment horizontal="right"/>
    </xf>
    <xf numFmtId="168" fontId="0" fillId="2" borderId="54" xfId="0" applyNumberFormat="1" applyFill="1" applyBorder="1" applyAlignment="1">
      <alignment horizontal="center"/>
    </xf>
    <xf numFmtId="171" fontId="0" fillId="2" borderId="54" xfId="11585" applyNumberFormat="1" applyFont="1" applyFill="1" applyBorder="1" applyAlignment="1">
      <alignment horizontal="right"/>
    </xf>
    <xf numFmtId="166" fontId="0" fillId="2" borderId="54" xfId="0" applyNumberFormat="1" applyFill="1" applyBorder="1" applyAlignment="1">
      <alignment horizontal="right"/>
    </xf>
    <xf numFmtId="166" fontId="0" fillId="2" borderId="54" xfId="0" applyNumberFormat="1" applyFill="1" applyBorder="1" applyAlignment="1">
      <alignment horizontal="center"/>
    </xf>
    <xf numFmtId="2" fontId="0" fillId="2" borderId="54" xfId="11585" applyNumberFormat="1" applyFont="1" applyFill="1" applyBorder="1" applyAlignment="1">
      <alignment horizontal="right"/>
    </xf>
    <xf numFmtId="2" fontId="0" fillId="2" borderId="54" xfId="0" applyNumberFormat="1" applyFill="1" applyBorder="1" applyAlignment="1">
      <alignment horizontal="right"/>
    </xf>
    <xf numFmtId="0" fontId="31" fillId="42" borderId="0" xfId="0" applyFont="1" applyFill="1"/>
    <xf numFmtId="3" fontId="31" fillId="42" borderId="0" xfId="0" applyNumberFormat="1" applyFont="1" applyFill="1"/>
    <xf numFmtId="0" fontId="34" fillId="42" borderId="54" xfId="0" applyFont="1" applyFill="1" applyBorder="1"/>
    <xf numFmtId="0" fontId="34" fillId="2" borderId="54" xfId="0" applyFont="1" applyFill="1" applyBorder="1"/>
    <xf numFmtId="3" fontId="0" fillId="0" borderId="0" xfId="0" applyNumberFormat="1" applyAlignment="1">
      <alignment horizontal="left"/>
    </xf>
    <xf numFmtId="3" fontId="0" fillId="2" borderId="45" xfId="0" applyNumberFormat="1" applyFill="1" applyBorder="1" applyAlignment="1">
      <alignment horizontal="center"/>
    </xf>
    <xf numFmtId="2" fontId="0" fillId="0" borderId="45" xfId="0" applyNumberFormat="1" applyBorder="1" applyAlignment="1">
      <alignment horizontal="center"/>
    </xf>
    <xf numFmtId="0" fontId="0" fillId="41" borderId="0" xfId="0" applyFill="1"/>
    <xf numFmtId="0" fontId="2" fillId="41" borderId="0" xfId="0" applyFont="1" applyFill="1"/>
    <xf numFmtId="10" fontId="0" fillId="2" borderId="54" xfId="11585" applyNumberFormat="1" applyFont="1" applyFill="1" applyBorder="1"/>
    <xf numFmtId="0" fontId="39" fillId="2" borderId="54" xfId="11586" applyFont="1" applyFill="1" applyBorder="1">
      <alignment vertical="center"/>
    </xf>
    <xf numFmtId="0" fontId="40" fillId="2" borderId="54" xfId="11586" applyFont="1" applyFill="1" applyBorder="1">
      <alignment vertical="center"/>
    </xf>
    <xf numFmtId="43" fontId="0" fillId="2" borderId="0" xfId="49" applyFont="1" applyFill="1"/>
    <xf numFmtId="43" fontId="0" fillId="2" borderId="0" xfId="0" applyNumberFormat="1" applyFill="1"/>
    <xf numFmtId="2" fontId="0" fillId="2" borderId="54" xfId="11585" applyNumberFormat="1" applyFont="1" applyFill="1" applyBorder="1"/>
    <xf numFmtId="2" fontId="0" fillId="2" borderId="45" xfId="0" applyNumberFormat="1" applyFill="1" applyBorder="1"/>
    <xf numFmtId="9" fontId="0" fillId="2" borderId="0" xfId="11585" applyFont="1" applyFill="1" applyBorder="1"/>
    <xf numFmtId="2" fontId="0" fillId="2" borderId="0" xfId="11585" applyNumberFormat="1" applyFont="1" applyFill="1" applyBorder="1"/>
    <xf numFmtId="0" fontId="33" fillId="2" borderId="0" xfId="0" applyFont="1" applyFill="1" applyAlignment="1">
      <alignment horizontal="center"/>
    </xf>
    <xf numFmtId="9" fontId="0" fillId="0" borderId="54" xfId="11585" applyFont="1" applyBorder="1" applyAlignment="1">
      <alignment horizontal="center"/>
    </xf>
    <xf numFmtId="0" fontId="0" fillId="2" borderId="54" xfId="0" applyFill="1" applyBorder="1" applyAlignment="1">
      <alignment horizontal="right"/>
    </xf>
    <xf numFmtId="43" fontId="0" fillId="42" borderId="0" xfId="49" applyFont="1" applyFill="1"/>
    <xf numFmtId="2" fontId="0" fillId="0" borderId="54" xfId="11585" applyNumberFormat="1" applyFont="1" applyBorder="1" applyAlignment="1">
      <alignment horizontal="center"/>
    </xf>
    <xf numFmtId="43" fontId="0" fillId="41" borderId="0" xfId="0" applyNumberFormat="1" applyFill="1"/>
    <xf numFmtId="2" fontId="23" fillId="2" borderId="0" xfId="0" applyNumberFormat="1" applyFont="1" applyFill="1"/>
    <xf numFmtId="0" fontId="1" fillId="41" borderId="57" xfId="0" applyFont="1" applyFill="1" applyBorder="1" applyAlignment="1">
      <alignment horizontal="center"/>
    </xf>
    <xf numFmtId="0" fontId="23" fillId="2" borderId="0" xfId="0" applyFont="1" applyFill="1" applyAlignment="1">
      <alignment horizontal="right"/>
    </xf>
    <xf numFmtId="4" fontId="0" fillId="2" borderId="54" xfId="0" applyNumberFormat="1" applyFill="1" applyBorder="1" applyAlignment="1">
      <alignment horizontal="center"/>
    </xf>
    <xf numFmtId="168" fontId="0" fillId="2" borderId="45" xfId="0" applyNumberFormat="1" applyFill="1" applyBorder="1" applyAlignment="1">
      <alignment horizontal="center"/>
    </xf>
    <xf numFmtId="4" fontId="0" fillId="2" borderId="45" xfId="0" applyNumberFormat="1" applyFill="1" applyBorder="1" applyAlignment="1">
      <alignment horizontal="center"/>
    </xf>
    <xf numFmtId="0" fontId="0" fillId="42" borderId="0" xfId="0" applyFill="1" applyAlignment="1">
      <alignment horizontal="center"/>
    </xf>
    <xf numFmtId="0" fontId="0" fillId="42" borderId="54" xfId="0" applyFill="1" applyBorder="1" applyAlignment="1">
      <alignment horizontal="center"/>
    </xf>
    <xf numFmtId="167" fontId="0" fillId="40" borderId="0" xfId="4698" applyNumberFormat="1" applyFont="1" applyFill="1" applyBorder="1"/>
    <xf numFmtId="0" fontId="1" fillId="41" borderId="54" xfId="0" applyFont="1" applyFill="1" applyBorder="1"/>
    <xf numFmtId="16" fontId="1" fillId="41" borderId="54" xfId="0" quotePrefix="1" applyNumberFormat="1" applyFont="1" applyFill="1" applyBorder="1" applyAlignment="1">
      <alignment horizontal="center"/>
    </xf>
    <xf numFmtId="0" fontId="1" fillId="41" borderId="54" xfId="0" quotePrefix="1" applyFont="1" applyFill="1" applyBorder="1" applyAlignment="1">
      <alignment horizontal="center"/>
    </xf>
    <xf numFmtId="0" fontId="2" fillId="40" borderId="0" xfId="0" applyFont="1" applyFill="1"/>
    <xf numFmtId="0" fontId="0" fillId="40" borderId="0" xfId="0" quotePrefix="1" applyFill="1"/>
    <xf numFmtId="0" fontId="0" fillId="40" borderId="54" xfId="0" applyFill="1" applyBorder="1" applyAlignment="1">
      <alignment horizontal="center"/>
    </xf>
    <xf numFmtId="174" fontId="0" fillId="2" borderId="54" xfId="0" applyNumberFormat="1" applyFill="1" applyBorder="1"/>
    <xf numFmtId="2" fontId="0" fillId="2" borderId="54" xfId="0" applyNumberFormat="1" applyFill="1" applyBorder="1"/>
    <xf numFmtId="0" fontId="10" fillId="2" borderId="54" xfId="0" applyFont="1" applyFill="1" applyBorder="1"/>
    <xf numFmtId="0" fontId="30" fillId="2" borderId="54" xfId="0" applyFont="1" applyFill="1" applyBorder="1"/>
    <xf numFmtId="174" fontId="0" fillId="2" borderId="54" xfId="0" applyNumberForma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10" fontId="0" fillId="2" borderId="54" xfId="0" applyNumberFormat="1" applyFill="1" applyBorder="1" applyAlignment="1">
      <alignment horizontal="center"/>
    </xf>
    <xf numFmtId="1" fontId="0" fillId="2" borderId="54" xfId="0" applyNumberFormat="1" applyFill="1" applyBorder="1" applyAlignment="1">
      <alignment horizontal="center"/>
    </xf>
    <xf numFmtId="0" fontId="10" fillId="42" borderId="0" xfId="0" applyFont="1" applyFill="1"/>
    <xf numFmtId="0" fontId="30" fillId="42" borderId="0" xfId="0" applyFont="1" applyFill="1"/>
    <xf numFmtId="0" fontId="0" fillId="2" borderId="2" xfId="0" applyFill="1" applyBorder="1" applyAlignment="1">
      <alignment wrapText="1"/>
    </xf>
    <xf numFmtId="0" fontId="1" fillId="3" borderId="47" xfId="0" applyFont="1" applyFill="1" applyBorder="1" applyAlignment="1">
      <alignment horizontal="center"/>
    </xf>
    <xf numFmtId="0" fontId="1" fillId="3" borderId="48" xfId="0" applyFont="1" applyFill="1" applyBorder="1" applyAlignment="1">
      <alignment horizontal="center"/>
    </xf>
    <xf numFmtId="0" fontId="2" fillId="2" borderId="59" xfId="0" applyFont="1" applyFill="1" applyBorder="1" applyAlignment="1">
      <alignment horizontal="left"/>
    </xf>
    <xf numFmtId="0" fontId="2" fillId="2" borderId="53" xfId="0" applyFont="1" applyFill="1" applyBorder="1" applyAlignment="1">
      <alignment horizontal="left"/>
    </xf>
    <xf numFmtId="0" fontId="2" fillId="2" borderId="60" xfId="0" applyFont="1" applyFill="1" applyBorder="1" applyAlignment="1">
      <alignment horizontal="left"/>
    </xf>
    <xf numFmtId="0" fontId="1" fillId="3" borderId="49" xfId="0" applyFont="1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1" fillId="41" borderId="54" xfId="0" applyFont="1" applyFill="1" applyBorder="1" applyAlignment="1">
      <alignment horizontal="center" wrapText="1"/>
    </xf>
    <xf numFmtId="0" fontId="1" fillId="41" borderId="55" xfId="0" applyFont="1" applyFill="1" applyBorder="1" applyAlignment="1">
      <alignment horizontal="center"/>
    </xf>
    <xf numFmtId="0" fontId="1" fillId="41" borderId="51" xfId="0" applyFont="1" applyFill="1" applyBorder="1" applyAlignment="1">
      <alignment horizontal="center"/>
    </xf>
    <xf numFmtId="0" fontId="1" fillId="41" borderId="56" xfId="0" applyFont="1" applyFill="1" applyBorder="1" applyAlignment="1">
      <alignment horizontal="center"/>
    </xf>
    <xf numFmtId="0" fontId="1" fillId="41" borderId="57" xfId="0" applyFont="1" applyFill="1" applyBorder="1" applyAlignment="1">
      <alignment horizontal="center"/>
    </xf>
    <xf numFmtId="0" fontId="1" fillId="41" borderId="52" xfId="0" applyFont="1" applyFill="1" applyBorder="1" applyAlignment="1">
      <alignment horizontal="center"/>
    </xf>
    <xf numFmtId="0" fontId="1" fillId="41" borderId="58" xfId="0" applyFont="1" applyFill="1" applyBorder="1" applyAlignment="1">
      <alignment horizontal="center"/>
    </xf>
    <xf numFmtId="9" fontId="0" fillId="2" borderId="59" xfId="0" applyNumberFormat="1" applyFill="1" applyBorder="1" applyAlignment="1">
      <alignment horizontal="center"/>
    </xf>
    <xf numFmtId="9" fontId="0" fillId="2" borderId="53" xfId="0" applyNumberFormat="1" applyFill="1" applyBorder="1" applyAlignment="1">
      <alignment horizontal="center"/>
    </xf>
    <xf numFmtId="9" fontId="0" fillId="2" borderId="60" xfId="0" applyNumberFormat="1" applyFill="1" applyBorder="1" applyAlignment="1">
      <alignment horizontal="center"/>
    </xf>
    <xf numFmtId="0" fontId="1" fillId="41" borderId="54" xfId="0" applyFont="1" applyFill="1" applyBorder="1" applyAlignment="1">
      <alignment horizontal="center"/>
    </xf>
    <xf numFmtId="0" fontId="1" fillId="41" borderId="59" xfId="0" applyFont="1" applyFill="1" applyBorder="1" applyAlignment="1">
      <alignment horizontal="center"/>
    </xf>
    <xf numFmtId="0" fontId="1" fillId="41" borderId="53" xfId="0" applyFont="1" applyFill="1" applyBorder="1" applyAlignment="1">
      <alignment horizontal="center"/>
    </xf>
    <xf numFmtId="0" fontId="1" fillId="41" borderId="60" xfId="0" applyFont="1" applyFill="1" applyBorder="1" applyAlignment="1">
      <alignment horizontal="center"/>
    </xf>
    <xf numFmtId="9" fontId="0" fillId="2" borderId="54" xfId="11585" applyFont="1" applyFill="1" applyBorder="1" applyAlignment="1">
      <alignment horizontal="center"/>
    </xf>
    <xf numFmtId="0" fontId="1" fillId="3" borderId="59" xfId="0" applyFont="1" applyFill="1" applyBorder="1" applyAlignment="1">
      <alignment horizontal="center"/>
    </xf>
    <xf numFmtId="0" fontId="1" fillId="3" borderId="60" xfId="0" applyFont="1" applyFill="1" applyBorder="1" applyAlignment="1">
      <alignment horizontal="center"/>
    </xf>
    <xf numFmtId="0" fontId="1" fillId="41" borderId="59" xfId="0" applyFont="1" applyFill="1" applyBorder="1" applyAlignment="1">
      <alignment horizontal="center" wrapText="1"/>
    </xf>
    <xf numFmtId="0" fontId="1" fillId="41" borderId="53" xfId="0" applyFont="1" applyFill="1" applyBorder="1" applyAlignment="1">
      <alignment horizontal="center" wrapText="1"/>
    </xf>
    <xf numFmtId="0" fontId="1" fillId="41" borderId="60" xfId="0" applyFont="1" applyFill="1" applyBorder="1" applyAlignment="1">
      <alignment horizontal="center" wrapText="1"/>
    </xf>
    <xf numFmtId="0" fontId="0" fillId="2" borderId="54" xfId="0" applyFill="1" applyBorder="1" applyAlignment="1">
      <alignment horizontal="center"/>
    </xf>
    <xf numFmtId="1" fontId="0" fillId="2" borderId="59" xfId="0" applyNumberFormat="1" applyFill="1" applyBorder="1" applyAlignment="1">
      <alignment horizontal="center"/>
    </xf>
    <xf numFmtId="1" fontId="0" fillId="2" borderId="53" xfId="0" applyNumberFormat="1" applyFill="1" applyBorder="1" applyAlignment="1">
      <alignment horizontal="center"/>
    </xf>
    <xf numFmtId="1" fontId="0" fillId="2" borderId="60" xfId="0" applyNumberFormat="1" applyFill="1" applyBorder="1" applyAlignment="1">
      <alignment horizontal="center"/>
    </xf>
    <xf numFmtId="2" fontId="0" fillId="2" borderId="59" xfId="0" applyNumberFormat="1" applyFill="1" applyBorder="1" applyAlignment="1">
      <alignment horizontal="center"/>
    </xf>
    <xf numFmtId="2" fontId="0" fillId="2" borderId="53" xfId="0" applyNumberFormat="1" applyFill="1" applyBorder="1" applyAlignment="1">
      <alignment horizontal="center"/>
    </xf>
    <xf numFmtId="2" fontId="0" fillId="2" borderId="60" xfId="0" applyNumberFormat="1" applyFill="1" applyBorder="1" applyAlignment="1">
      <alignment horizontal="center"/>
    </xf>
    <xf numFmtId="0" fontId="2" fillId="2" borderId="54" xfId="0" applyFont="1" applyFill="1" applyBorder="1" applyAlignment="1">
      <alignment horizontal="left"/>
    </xf>
    <xf numFmtId="0" fontId="0" fillId="40" borderId="59" xfId="0" applyFill="1" applyBorder="1" applyAlignment="1">
      <alignment horizontal="center"/>
    </xf>
    <xf numFmtId="0" fontId="0" fillId="40" borderId="53" xfId="0" applyFill="1" applyBorder="1" applyAlignment="1">
      <alignment horizontal="center"/>
    </xf>
    <xf numFmtId="0" fontId="0" fillId="40" borderId="60" xfId="0" applyFill="1" applyBorder="1" applyAlignment="1">
      <alignment horizontal="center"/>
    </xf>
    <xf numFmtId="0" fontId="0" fillId="0" borderId="0" xfId="0" applyBorder="1"/>
  </cellXfs>
  <cellStyles count="11587">
    <cellStyle name="20% - Accent1" xfId="68" builtinId="30" customBuiltin="1"/>
    <cellStyle name="20% - Accent2" xfId="72" builtinId="34" customBuiltin="1"/>
    <cellStyle name="20% - Accent3" xfId="76" builtinId="38" customBuiltin="1"/>
    <cellStyle name="20% - Accent4" xfId="80" builtinId="42" customBuiltin="1"/>
    <cellStyle name="20% - Accent5" xfId="84" builtinId="46" customBuiltin="1"/>
    <cellStyle name="20% - Accent6" xfId="88" builtinId="50" customBuiltin="1"/>
    <cellStyle name="40% - Accent1" xfId="69" builtinId="31" customBuiltin="1"/>
    <cellStyle name="40% - Accent2" xfId="73" builtinId="35" customBuiltin="1"/>
    <cellStyle name="40% - Accent3" xfId="77" builtinId="39" customBuiltin="1"/>
    <cellStyle name="40% - Accent4" xfId="81" builtinId="43" customBuiltin="1"/>
    <cellStyle name="40% - Accent5" xfId="85" builtinId="47" customBuiltin="1"/>
    <cellStyle name="40% - Accent6" xfId="89" builtinId="51" customBuiltin="1"/>
    <cellStyle name="60% - Accent1" xfId="70" builtinId="32" customBuiltin="1"/>
    <cellStyle name="60% - Accent1 2" xfId="119" xr:uid="{00000000-0005-0000-0000-00000D000000}"/>
    <cellStyle name="60% - Accent1 3" xfId="94" xr:uid="{00000000-0005-0000-0000-00000E000000}"/>
    <cellStyle name="60% - Accent1 4" xfId="8150" xr:uid="{156DE506-3882-45FD-ADA1-B6508557A903}"/>
    <cellStyle name="60% - Accent2" xfId="74" builtinId="36" customBuiltin="1"/>
    <cellStyle name="60% - Accent2 2" xfId="120" xr:uid="{00000000-0005-0000-0000-000010000000}"/>
    <cellStyle name="60% - Accent2 3" xfId="95" xr:uid="{00000000-0005-0000-0000-000011000000}"/>
    <cellStyle name="60% - Accent2 4" xfId="8151" xr:uid="{3F846992-EE1C-42C4-8418-38A09E8B52BE}"/>
    <cellStyle name="60% - Accent3" xfId="78" builtinId="40" customBuiltin="1"/>
    <cellStyle name="60% - Accent3 2" xfId="121" xr:uid="{00000000-0005-0000-0000-000013000000}"/>
    <cellStyle name="60% - Accent3 3" xfId="96" xr:uid="{00000000-0005-0000-0000-000014000000}"/>
    <cellStyle name="60% - Accent3 4" xfId="8152" xr:uid="{7405AF8F-E4C3-4478-9392-05FE9643E240}"/>
    <cellStyle name="60% - Accent4" xfId="82" builtinId="44" customBuiltin="1"/>
    <cellStyle name="60% - Accent4 2" xfId="122" xr:uid="{00000000-0005-0000-0000-000016000000}"/>
    <cellStyle name="60% - Accent4 3" xfId="97" xr:uid="{00000000-0005-0000-0000-000017000000}"/>
    <cellStyle name="60% - Accent4 4" xfId="8153" xr:uid="{B449494F-E236-49F2-9430-0D00E49AB6C1}"/>
    <cellStyle name="60% - Accent5" xfId="86" builtinId="48" customBuiltin="1"/>
    <cellStyle name="60% - Accent5 2" xfId="123" xr:uid="{00000000-0005-0000-0000-000019000000}"/>
    <cellStyle name="60% - Accent5 3" xfId="98" xr:uid="{00000000-0005-0000-0000-00001A000000}"/>
    <cellStyle name="60% - Accent5 4" xfId="8154" xr:uid="{5EB763B1-2FE9-477E-AF70-F71E85B56D6D}"/>
    <cellStyle name="60% - Accent6" xfId="90" builtinId="52" customBuiltin="1"/>
    <cellStyle name="60% - Accent6 2" xfId="124" xr:uid="{00000000-0005-0000-0000-00001C000000}"/>
    <cellStyle name="60% - Accent6 3" xfId="99" xr:uid="{00000000-0005-0000-0000-00001D000000}"/>
    <cellStyle name="60% - Accent6 4" xfId="8155" xr:uid="{1F7ABF20-EFE7-407C-9C46-B9891D33F58B}"/>
    <cellStyle name="Accent1" xfId="67" builtinId="29" customBuiltin="1"/>
    <cellStyle name="Accent2" xfId="71" builtinId="33" customBuiltin="1"/>
    <cellStyle name="Accent3" xfId="75" builtinId="37" customBuiltin="1"/>
    <cellStyle name="Accent4" xfId="79" builtinId="41" customBuiltin="1"/>
    <cellStyle name="Accent5" xfId="83" builtinId="45" customBuiltin="1"/>
    <cellStyle name="Accent6" xfId="87" builtinId="49" customBuiltin="1"/>
    <cellStyle name="AlphaColumnStyle" xfId="11" xr:uid="{00000000-0005-0000-0000-000024000000}"/>
    <cellStyle name="AlphaColumnStyle 2" xfId="47" xr:uid="{00000000-0005-0000-0000-000025000000}"/>
    <cellStyle name="AlphaColumnStyle 2 2" xfId="110" xr:uid="{00000000-0005-0000-0000-000026000000}"/>
    <cellStyle name="AmountColumnStyle" xfId="1" xr:uid="{00000000-0005-0000-0000-000027000000}"/>
    <cellStyle name="AmountColumnStyle 2" xfId="38" xr:uid="{00000000-0005-0000-0000-000028000000}"/>
    <cellStyle name="AmountColumnStyle 2 2" xfId="101" xr:uid="{00000000-0005-0000-0000-000029000000}"/>
    <cellStyle name="AmountCurrencyColumnStyle" xfId="2" xr:uid="{00000000-0005-0000-0000-00002A000000}"/>
    <cellStyle name="AmountCurrencyColumnStyle 2" xfId="39" xr:uid="{00000000-0005-0000-0000-00002B000000}"/>
    <cellStyle name="AmountCurrencyColumnStyle 2 2" xfId="102" xr:uid="{00000000-0005-0000-0000-00002C000000}"/>
    <cellStyle name="AmountUSDColumnStyle" xfId="3" xr:uid="{00000000-0005-0000-0000-00002D000000}"/>
    <cellStyle name="AmountUSDColumnStyle 2" xfId="40" xr:uid="{00000000-0005-0000-0000-00002E000000}"/>
    <cellStyle name="AmountUSDColumnStyle 2 2" xfId="103" xr:uid="{00000000-0005-0000-0000-00002F000000}"/>
    <cellStyle name="Bad" xfId="56" builtinId="27" customBuiltin="1"/>
    <cellStyle name="BucketColumnStyle" xfId="4" xr:uid="{00000000-0005-0000-0000-000031000000}"/>
    <cellStyle name="BucketColumnStyle 2" xfId="41" xr:uid="{00000000-0005-0000-0000-000032000000}"/>
    <cellStyle name="BucketColumnStyle 2 2" xfId="104" xr:uid="{00000000-0005-0000-0000-000033000000}"/>
    <cellStyle name="Calculation" xfId="60" builtinId="22" customBuiltin="1"/>
    <cellStyle name="Check Cell" xfId="62" builtinId="23" customBuiltin="1"/>
    <cellStyle name="Comma" xfId="49" builtinId="3"/>
    <cellStyle name="Comma 2" xfId="13" xr:uid="{00000000-0005-0000-0000-000037000000}"/>
    <cellStyle name="Comma 2 2" xfId="138" xr:uid="{00000000-0005-0000-0000-000038000000}"/>
    <cellStyle name="Comma 2 2 2" xfId="7000" xr:uid="{9BCB8CDD-23F7-4192-BBE6-02BEA5E1B5AB}"/>
    <cellStyle name="Comma 2 2 3" xfId="4703" xr:uid="{B57AC298-D53D-48BF-8ABC-4A8260A64BC8}"/>
    <cellStyle name="Comma 2 3" xfId="133" xr:uid="{00000000-0005-0000-0000-000039000000}"/>
    <cellStyle name="Comma 2 3 2" xfId="6998" xr:uid="{EB7950C8-3A03-44BF-9C1F-14CC29BD0AF4}"/>
    <cellStyle name="Comma 2 3 3" xfId="4701" xr:uid="{80D41ED8-F937-45C7-931E-29A4ADC7C896}"/>
    <cellStyle name="Comma 2 4" xfId="206" xr:uid="{00000000-0005-0000-0000-00003A000000}"/>
    <cellStyle name="Comma 2 4 2" xfId="7065" xr:uid="{3EF5B581-572B-45E2-9AD8-8466BC385FA3}"/>
    <cellStyle name="Comma 2 4 3" xfId="4705" xr:uid="{1736885E-CB05-4EDD-AFB4-9165EEC1621D}"/>
    <cellStyle name="Comma 2 5" xfId="6994" xr:uid="{98ED46A5-19DF-4FDA-96DF-257044FAE97D}"/>
    <cellStyle name="Comma 2 6" xfId="4696" xr:uid="{8D87435C-A3EA-4BBC-A311-41A77E299ADF}"/>
    <cellStyle name="Comma 3" xfId="14" xr:uid="{00000000-0005-0000-0000-00003B000000}"/>
    <cellStyle name="Comma 3 2" xfId="134" xr:uid="{00000000-0005-0000-0000-00003C000000}"/>
    <cellStyle name="Comma 3 2 2" xfId="6999" xr:uid="{34C944B2-F739-4B8E-87FE-89CB717F308B}"/>
    <cellStyle name="Comma 3 2 3" xfId="4702" xr:uid="{652E69FA-2804-419E-AF6E-72CC5DEEF67F}"/>
    <cellStyle name="Comma 3 3" xfId="125" xr:uid="{00000000-0005-0000-0000-00003D000000}"/>
    <cellStyle name="Comma 3 3 2" xfId="6996" xr:uid="{4845D75D-37C7-4AC6-995F-FDCF0B9A312C}"/>
    <cellStyle name="Comma 3 3 3" xfId="4699" xr:uid="{9497173E-E84F-4D5A-822D-9332A839CD8D}"/>
    <cellStyle name="Comma 3 4" xfId="4697" xr:uid="{0316B863-6D94-437A-8959-7A6A70DA9450}"/>
    <cellStyle name="Comma 4" xfId="129" xr:uid="{00000000-0005-0000-0000-00003E000000}"/>
    <cellStyle name="Comma 4 2" xfId="6997" xr:uid="{3B24696B-6F54-41CE-81AD-F4656E6920CE}"/>
    <cellStyle name="Comma 4 3" xfId="4700" xr:uid="{55A4762E-FB8A-4438-B6BC-1BD6D6884005}"/>
    <cellStyle name="Comma 5" xfId="205" xr:uid="{00000000-0005-0000-0000-00003F000000}"/>
    <cellStyle name="Comma 5 2" xfId="7064" xr:uid="{EE468949-1BBD-4AA1-8782-F9C54F759195}"/>
    <cellStyle name="Comma 5 3" xfId="4704" xr:uid="{B0E5555C-E8D8-456D-85FC-73D7CFEB28CF}"/>
    <cellStyle name="Comma 6" xfId="4698" xr:uid="{81704608-FFE8-49D2-B65E-2E45B6F76075}"/>
    <cellStyle name="DefaultStyle" xfId="5" xr:uid="{00000000-0005-0000-0000-000040000000}"/>
    <cellStyle name="DefaultStyle 2" xfId="42" xr:uid="{00000000-0005-0000-0000-000041000000}"/>
    <cellStyle name="DefaultStyle 2 2" xfId="105" xr:uid="{00000000-0005-0000-0000-000042000000}"/>
    <cellStyle name="Explanatory Text" xfId="65" builtinId="53" customBuiltin="1"/>
    <cellStyle name="Good" xfId="55" builtinId="26" customBuiltin="1"/>
    <cellStyle name="Heading 1" xfId="51" builtinId="16" customBuiltin="1"/>
    <cellStyle name="Heading 2" xfId="52" builtinId="17" customBuiltin="1"/>
    <cellStyle name="Heading 3" xfId="53" builtinId="18" customBuiltin="1"/>
    <cellStyle name="Heading 4" xfId="54" builtinId="19" customBuiltin="1"/>
    <cellStyle name="Hyperlink 2" xfId="15" xr:uid="{00000000-0005-0000-0000-000049000000}"/>
    <cellStyle name="Hyperlink 2 2" xfId="16" xr:uid="{00000000-0005-0000-0000-00004A000000}"/>
    <cellStyle name="Input" xfId="58" builtinId="20" customBuiltin="1"/>
    <cellStyle name="Label1ColumnStyle" xfId="6" xr:uid="{00000000-0005-0000-0000-00004C000000}"/>
    <cellStyle name="Label1ColumnStyle 2" xfId="43" xr:uid="{00000000-0005-0000-0000-00004D000000}"/>
    <cellStyle name="Label1ColumnStyle 2 2" xfId="106" xr:uid="{00000000-0005-0000-0000-00004E000000}"/>
    <cellStyle name="Label2ColumnStyle" xfId="7" xr:uid="{00000000-0005-0000-0000-00004F000000}"/>
    <cellStyle name="Label2ColumnStyle 2" xfId="44" xr:uid="{00000000-0005-0000-0000-000050000000}"/>
    <cellStyle name="Label2ColumnStyle 2 2" xfId="107" xr:uid="{00000000-0005-0000-0000-000051000000}"/>
    <cellStyle name="Linked Cell" xfId="61" builtinId="24" customBuiltin="1"/>
    <cellStyle name="match_idColumnStyle" xfId="10" xr:uid="{00000000-0005-0000-0000-000053000000}"/>
    <cellStyle name="Neutral" xfId="57" builtinId="28" customBuiltin="1"/>
    <cellStyle name="Neutral 2" xfId="118" xr:uid="{00000000-0005-0000-0000-000055000000}"/>
    <cellStyle name="Neutral 3" xfId="93" xr:uid="{00000000-0005-0000-0000-000056000000}"/>
    <cellStyle name="Neutral 4" xfId="8149" xr:uid="{8DF2FE82-AD3D-4B2A-9F03-9022BBDA8862}"/>
    <cellStyle name="Normal" xfId="0" builtinId="0"/>
    <cellStyle name="Normal 10" xfId="114" xr:uid="{00000000-0005-0000-0000-000058000000}"/>
    <cellStyle name="Normal 2" xfId="17" xr:uid="{00000000-0005-0000-0000-000059000000}"/>
    <cellStyle name="Normal 2 2" xfId="18" xr:uid="{00000000-0005-0000-0000-00005A000000}"/>
    <cellStyle name="Normal 2 2 2" xfId="19" xr:uid="{00000000-0005-0000-0000-00005B000000}"/>
    <cellStyle name="Normal 2 2 2 2" xfId="20" xr:uid="{00000000-0005-0000-0000-00005C000000}"/>
    <cellStyle name="Normal 2 3" xfId="21" xr:uid="{00000000-0005-0000-0000-00005D000000}"/>
    <cellStyle name="Normal 2 3 2" xfId="22" xr:uid="{00000000-0005-0000-0000-00005E000000}"/>
    <cellStyle name="Normal 2 4" xfId="23" xr:uid="{00000000-0005-0000-0000-00005F000000}"/>
    <cellStyle name="Normal 2 5" xfId="100" xr:uid="{00000000-0005-0000-0000-000060000000}"/>
    <cellStyle name="Normal 2 6" xfId="91" xr:uid="{00000000-0005-0000-0000-000061000000}"/>
    <cellStyle name="Normal 3" xfId="24" xr:uid="{00000000-0005-0000-0000-000062000000}"/>
    <cellStyle name="Normal 4" xfId="25" xr:uid="{00000000-0005-0000-0000-000063000000}"/>
    <cellStyle name="Normal 4 2" xfId="26" xr:uid="{00000000-0005-0000-0000-000064000000}"/>
    <cellStyle name="Normal 5" xfId="27" xr:uid="{00000000-0005-0000-0000-000065000000}"/>
    <cellStyle name="Normal 5 2" xfId="116" xr:uid="{00000000-0005-0000-0000-000066000000}"/>
    <cellStyle name="Normal 6" xfId="28" xr:uid="{00000000-0005-0000-0000-000067000000}"/>
    <cellStyle name="Normal 6 2" xfId="29" xr:uid="{00000000-0005-0000-0000-000068000000}"/>
    <cellStyle name="Normal 7" xfId="30" xr:uid="{00000000-0005-0000-0000-000069000000}"/>
    <cellStyle name="Normal 7 2" xfId="31" xr:uid="{00000000-0005-0000-0000-00006A000000}"/>
    <cellStyle name="Normal 8" xfId="113" xr:uid="{00000000-0005-0000-0000-00006B000000}"/>
    <cellStyle name="Normal 8 2" xfId="115" xr:uid="{00000000-0005-0000-0000-00006C000000}"/>
    <cellStyle name="Normal 9" xfId="32" xr:uid="{00000000-0005-0000-0000-00006D000000}"/>
    <cellStyle name="Normal 9 2" xfId="33" xr:uid="{00000000-0005-0000-0000-00006E000000}"/>
    <cellStyle name="Note" xfId="64" builtinId="10" customBuiltin="1"/>
    <cellStyle name="Output" xfId="59" builtinId="21" customBuiltin="1"/>
    <cellStyle name="PatternCFTC" xfId="34" xr:uid="{00000000-0005-0000-0000-000071000000}"/>
    <cellStyle name="Percent" xfId="11585" builtinId="5"/>
    <cellStyle name="QualifierColumnStyle" xfId="8" xr:uid="{00000000-0005-0000-0000-000072000000}"/>
    <cellStyle name="QualifierColumnStyle 2" xfId="45" xr:uid="{00000000-0005-0000-0000-000073000000}"/>
    <cellStyle name="QualifierColumnStyle 2 2" xfId="108" xr:uid="{00000000-0005-0000-0000-000074000000}"/>
    <cellStyle name="RiskTypeColumnStyle" xfId="9" xr:uid="{00000000-0005-0000-0000-000075000000}"/>
    <cellStyle name="RiskTypeColumnStyle 2" xfId="46" xr:uid="{00000000-0005-0000-0000-000076000000}"/>
    <cellStyle name="RiskTypeColumnStyle 2 2" xfId="109" xr:uid="{00000000-0005-0000-0000-000077000000}"/>
    <cellStyle name="RlimColumnStyle" xfId="12" xr:uid="{00000000-0005-0000-0000-000078000000}"/>
    <cellStyle name="RlimColumnStyle 2" xfId="48" xr:uid="{00000000-0005-0000-0000-000079000000}"/>
    <cellStyle name="RlimColumnStyle 2 2" xfId="111" xr:uid="{00000000-0005-0000-0000-00007A000000}"/>
    <cellStyle name="Table Cell" xfId="35" xr:uid="{00000000-0005-0000-0000-00007B000000}"/>
    <cellStyle name="Table Cell 10" xfId="266" xr:uid="{00000000-0005-0000-0000-00007C000000}"/>
    <cellStyle name="Table Cell 10 10" xfId="7125" xr:uid="{609C16E8-7940-44DF-AE40-33BEF5ACEA8A}"/>
    <cellStyle name="Table Cell 10 2" xfId="507" xr:uid="{00000000-0005-0000-0000-00007D000000}"/>
    <cellStyle name="Table Cell 10 2 2" xfId="1660" xr:uid="{00000000-0005-0000-0000-00007E000000}"/>
    <cellStyle name="Table Cell 10 2 2 2" xfId="8549" xr:uid="{1F62D6B2-AE38-4D5A-B54C-759B4C3502E5}"/>
    <cellStyle name="Table Cell 10 2 2 3" xfId="5087" xr:uid="{E3DFE93A-04E0-4D59-AE4A-D042ED77DB30}"/>
    <cellStyle name="Table Cell 10 2 3" xfId="2791" xr:uid="{00000000-0005-0000-0000-00007F000000}"/>
    <cellStyle name="Table Cell 10 2 3 2" xfId="9680" xr:uid="{CF7A11A6-1726-4EA7-9CC0-D1BE5D382CB4}"/>
    <cellStyle name="Table Cell 10 2 3 3" xfId="6218" xr:uid="{FCDEFDB7-EF8F-43ED-A326-7811C1A07356}"/>
    <cellStyle name="Table Cell 10 2 4" xfId="3925" xr:uid="{00000000-0005-0000-0000-000080000000}"/>
    <cellStyle name="Table Cell 10 2 4 2" xfId="10814" xr:uid="{8BF9AD51-E772-4B96-864B-2BA7FC05BE76}"/>
    <cellStyle name="Table Cell 10 2 5" xfId="7366" xr:uid="{943F58AA-2512-4189-B9EE-3C68AE8DCC66}"/>
    <cellStyle name="Table Cell 10 3" xfId="544" xr:uid="{00000000-0005-0000-0000-000081000000}"/>
    <cellStyle name="Table Cell 10 3 2" xfId="1697" xr:uid="{00000000-0005-0000-0000-000082000000}"/>
    <cellStyle name="Table Cell 10 3 2 2" xfId="8586" xr:uid="{FD602B3B-5D79-4056-A6BB-37C502D98B07}"/>
    <cellStyle name="Table Cell 10 3 2 3" xfId="5124" xr:uid="{4A1EDB9C-1F82-4E1D-8770-A3AB63C9888B}"/>
    <cellStyle name="Table Cell 10 3 3" xfId="2828" xr:uid="{00000000-0005-0000-0000-000083000000}"/>
    <cellStyle name="Table Cell 10 3 3 2" xfId="9717" xr:uid="{ED41F82A-1282-4F6B-A494-E3CBCE1AFA92}"/>
    <cellStyle name="Table Cell 10 3 3 3" xfId="6255" xr:uid="{62F0ED9B-6C5C-4249-9F1F-13FF2445A0DD}"/>
    <cellStyle name="Table Cell 10 3 4" xfId="3962" xr:uid="{00000000-0005-0000-0000-000084000000}"/>
    <cellStyle name="Table Cell 10 3 4 2" xfId="10851" xr:uid="{96C83BF1-F837-426D-8D4D-9FE051E85CD9}"/>
    <cellStyle name="Table Cell 10 3 5" xfId="7403" xr:uid="{EC699375-AF33-4539-B8D8-B9DD866B25A3}"/>
    <cellStyle name="Table Cell 10 4" xfId="212" xr:uid="{00000000-0005-0000-0000-000085000000}"/>
    <cellStyle name="Table Cell 10 4 2" xfId="1365" xr:uid="{00000000-0005-0000-0000-000086000000}"/>
    <cellStyle name="Table Cell 10 4 2 2" xfId="8254" xr:uid="{6925F674-39AA-4D0C-8F72-8AFE9CB8AC23}"/>
    <cellStyle name="Table Cell 10 4 2 3" xfId="4792" xr:uid="{0E33C0A4-296A-4114-B0DD-912199A22D7A}"/>
    <cellStyle name="Table Cell 10 4 3" xfId="2496" xr:uid="{00000000-0005-0000-0000-000087000000}"/>
    <cellStyle name="Table Cell 10 4 3 2" xfId="9385" xr:uid="{5B5BEE43-42B9-4F17-AF66-71F12502941C}"/>
    <cellStyle name="Table Cell 10 4 3 3" xfId="5923" xr:uid="{AB6209BF-4AFD-4274-AD4A-0B5C7799041E}"/>
    <cellStyle name="Table Cell 10 4 4" xfId="3630" xr:uid="{00000000-0005-0000-0000-000088000000}"/>
    <cellStyle name="Table Cell 10 4 4 2" xfId="10519" xr:uid="{787A3F9D-58B0-448E-A34B-2349BD64A8BD}"/>
    <cellStyle name="Table Cell 10 4 5" xfId="7071" xr:uid="{81843EDF-511D-4395-96E0-9E69622E57E7}"/>
    <cellStyle name="Table Cell 10 5" xfId="530" xr:uid="{00000000-0005-0000-0000-000089000000}"/>
    <cellStyle name="Table Cell 10 5 2" xfId="1683" xr:uid="{00000000-0005-0000-0000-00008A000000}"/>
    <cellStyle name="Table Cell 10 5 2 2" xfId="8572" xr:uid="{7A6F2B8F-241A-4AC3-BC59-28740D93CCEE}"/>
    <cellStyle name="Table Cell 10 5 2 3" xfId="5110" xr:uid="{5F24C779-1727-497E-B326-99509170EB2B}"/>
    <cellStyle name="Table Cell 10 5 3" xfId="2814" xr:uid="{00000000-0005-0000-0000-00008B000000}"/>
    <cellStyle name="Table Cell 10 5 3 2" xfId="9703" xr:uid="{F50E89C2-0D0D-4B8F-95D9-45EA847AD253}"/>
    <cellStyle name="Table Cell 10 5 3 3" xfId="6241" xr:uid="{52A5CD84-FE48-4F76-B2AA-78C580FB8570}"/>
    <cellStyle name="Table Cell 10 5 4" xfId="3948" xr:uid="{00000000-0005-0000-0000-00008C000000}"/>
    <cellStyle name="Table Cell 10 5 4 2" xfId="10837" xr:uid="{39B4960F-E232-4FA9-B0B2-4FE4723FE555}"/>
    <cellStyle name="Table Cell 10 5 5" xfId="7389" xr:uid="{C50E3B30-6069-4579-8456-55BB3BDCFB00}"/>
    <cellStyle name="Table Cell 10 6" xfId="244" xr:uid="{00000000-0005-0000-0000-00008D000000}"/>
    <cellStyle name="Table Cell 10 6 2" xfId="1397" xr:uid="{00000000-0005-0000-0000-00008E000000}"/>
    <cellStyle name="Table Cell 10 6 2 2" xfId="8286" xr:uid="{8F169D96-B5BF-4685-B394-6FDB30BB548F}"/>
    <cellStyle name="Table Cell 10 6 2 3" xfId="4824" xr:uid="{08B4A2D0-E5CA-4E17-B6EB-C1164F91399D}"/>
    <cellStyle name="Table Cell 10 6 3" xfId="2528" xr:uid="{00000000-0005-0000-0000-00008F000000}"/>
    <cellStyle name="Table Cell 10 6 3 2" xfId="9417" xr:uid="{2428B71D-7C69-48C5-B997-EDF3E9AA5B6A}"/>
    <cellStyle name="Table Cell 10 6 3 3" xfId="5955" xr:uid="{A215EDF6-16D6-4820-9AD3-1ED70B21D83C}"/>
    <cellStyle name="Table Cell 10 6 4" xfId="3662" xr:uid="{00000000-0005-0000-0000-000090000000}"/>
    <cellStyle name="Table Cell 10 6 4 2" xfId="10551" xr:uid="{3E134AB7-0330-48D7-816A-838D65D8AD70}"/>
    <cellStyle name="Table Cell 10 6 5" xfId="7103" xr:uid="{AA52C364-D1BD-4438-B349-7977B4578C13}"/>
    <cellStyle name="Table Cell 10 7" xfId="1419" xr:uid="{00000000-0005-0000-0000-000091000000}"/>
    <cellStyle name="Table Cell 10 7 2" xfId="8308" xr:uid="{1718BAEB-A1FA-4C75-8800-CC3D709234C9}"/>
    <cellStyle name="Table Cell 10 7 3" xfId="4846" xr:uid="{1A85F600-5128-4FF1-B0C0-7C158D52C5B7}"/>
    <cellStyle name="Table Cell 10 8" xfId="2550" xr:uid="{00000000-0005-0000-0000-000092000000}"/>
    <cellStyle name="Table Cell 10 8 2" xfId="9439" xr:uid="{9C518838-C1E3-434E-A6D7-2CBEBC0DFB9A}"/>
    <cellStyle name="Table Cell 10 8 3" xfId="5977" xr:uid="{FC926764-9EF0-4609-9177-6E1B08E4FA27}"/>
    <cellStyle name="Table Cell 10 9" xfId="3684" xr:uid="{00000000-0005-0000-0000-000093000000}"/>
    <cellStyle name="Table Cell 10 9 2" xfId="10573" xr:uid="{B86EB699-8FE2-4B29-A1FE-4B93C75EAB7A}"/>
    <cellStyle name="Table Cell 11" xfId="380" xr:uid="{00000000-0005-0000-0000-000094000000}"/>
    <cellStyle name="Table Cell 11 2" xfId="591" xr:uid="{00000000-0005-0000-0000-000095000000}"/>
    <cellStyle name="Table Cell 11 2 2" xfId="1744" xr:uid="{00000000-0005-0000-0000-000096000000}"/>
    <cellStyle name="Table Cell 11 2 2 2" xfId="8633" xr:uid="{76EF7AD4-CE53-4E7B-8900-5F7C23B49CAE}"/>
    <cellStyle name="Table Cell 11 2 2 3" xfId="5171" xr:uid="{B3A5868E-C0DB-454D-9D70-D9D1C2B8A703}"/>
    <cellStyle name="Table Cell 11 2 3" xfId="2875" xr:uid="{00000000-0005-0000-0000-000097000000}"/>
    <cellStyle name="Table Cell 11 2 3 2" xfId="9764" xr:uid="{25365FFA-6D1F-4608-BEE2-C3CCF17720D4}"/>
    <cellStyle name="Table Cell 11 2 3 3" xfId="6302" xr:uid="{FEBFFAED-DD92-4CF2-9D31-CE798471382A}"/>
    <cellStyle name="Table Cell 11 2 4" xfId="4009" xr:uid="{00000000-0005-0000-0000-000098000000}"/>
    <cellStyle name="Table Cell 11 2 4 2" xfId="10898" xr:uid="{7E986871-2EBC-4AF0-A11C-D767D682C1A5}"/>
    <cellStyle name="Table Cell 11 2 5" xfId="7450" xr:uid="{4B57E2D5-F296-459B-8876-20190195D711}"/>
    <cellStyle name="Table Cell 11 3" xfId="871" xr:uid="{00000000-0005-0000-0000-000099000000}"/>
    <cellStyle name="Table Cell 11 3 2" xfId="2024" xr:uid="{00000000-0005-0000-0000-00009A000000}"/>
    <cellStyle name="Table Cell 11 3 2 2" xfId="8913" xr:uid="{9A6D51D4-52B0-49A9-AF75-9692412AF5F9}"/>
    <cellStyle name="Table Cell 11 3 2 3" xfId="5451" xr:uid="{3850B0F8-6AAE-4297-909A-72867D4F7291}"/>
    <cellStyle name="Table Cell 11 3 3" xfId="3155" xr:uid="{00000000-0005-0000-0000-00009B000000}"/>
    <cellStyle name="Table Cell 11 3 3 2" xfId="10044" xr:uid="{F00BC0CC-331D-46E9-9E29-4FA8D37C3901}"/>
    <cellStyle name="Table Cell 11 3 3 3" xfId="6582" xr:uid="{FA7B8295-97A6-4451-8FC7-1160B30549DF}"/>
    <cellStyle name="Table Cell 11 3 4" xfId="4289" xr:uid="{00000000-0005-0000-0000-00009C000000}"/>
    <cellStyle name="Table Cell 11 3 4 2" xfId="11178" xr:uid="{8FBE21D7-8BA3-444A-A82C-3EB14EADCD7C}"/>
    <cellStyle name="Table Cell 11 3 5" xfId="7730" xr:uid="{716A8317-AC01-4B9D-910D-78DAE467DCDB}"/>
    <cellStyle name="Table Cell 11 4" xfId="1533" xr:uid="{00000000-0005-0000-0000-00009D000000}"/>
    <cellStyle name="Table Cell 11 4 2" xfId="8422" xr:uid="{623075FA-4DB8-485F-8401-6A8D2B8D8AE0}"/>
    <cellStyle name="Table Cell 11 4 3" xfId="4960" xr:uid="{B29CDE13-3D49-4393-96C8-80A097F24350}"/>
    <cellStyle name="Table Cell 11 5" xfId="2664" xr:uid="{00000000-0005-0000-0000-00009E000000}"/>
    <cellStyle name="Table Cell 11 5 2" xfId="9553" xr:uid="{95AEB0A9-F3C1-48C2-8A18-5A97D7065C23}"/>
    <cellStyle name="Table Cell 11 5 3" xfId="6091" xr:uid="{A12305E1-1B70-4728-91DE-B091E7DBA83E}"/>
    <cellStyle name="Table Cell 11 6" xfId="3798" xr:uid="{00000000-0005-0000-0000-00009F000000}"/>
    <cellStyle name="Table Cell 11 6 2" xfId="10687" xr:uid="{7B66689D-AA7A-40F0-9F6E-C260A05713A5}"/>
    <cellStyle name="Table Cell 11 7" xfId="7239" xr:uid="{0FE44FA9-B104-4690-82A0-0E7F06286A81}"/>
    <cellStyle name="Table Cell 12" xfId="251" xr:uid="{00000000-0005-0000-0000-0000A0000000}"/>
    <cellStyle name="Table Cell 12 2" xfId="1404" xr:uid="{00000000-0005-0000-0000-0000A1000000}"/>
    <cellStyle name="Table Cell 12 2 2" xfId="8293" xr:uid="{8788DEF1-6803-460A-80D8-53F5A670D499}"/>
    <cellStyle name="Table Cell 12 2 3" xfId="4831" xr:uid="{74A0CEDA-6D87-4459-BDFA-AE366B48AF02}"/>
    <cellStyle name="Table Cell 12 3" xfId="2535" xr:uid="{00000000-0005-0000-0000-0000A2000000}"/>
    <cellStyle name="Table Cell 12 3 2" xfId="9424" xr:uid="{72E3AEE4-B144-484C-A77D-B179CE80701D}"/>
    <cellStyle name="Table Cell 12 3 3" xfId="5962" xr:uid="{CD603310-0B39-4A48-9F21-74D7D559ED70}"/>
    <cellStyle name="Table Cell 12 4" xfId="3669" xr:uid="{00000000-0005-0000-0000-0000A3000000}"/>
    <cellStyle name="Table Cell 12 4 2" xfId="10558" xr:uid="{A1A599D2-C416-4462-B412-8377BF722476}"/>
    <cellStyle name="Table Cell 12 5" xfId="7110" xr:uid="{0D6AC6EA-89DB-4CDC-839C-358A00B3769C}"/>
    <cellStyle name="Table Cell 13" xfId="1295" xr:uid="{00000000-0005-0000-0000-0000A4000000}"/>
    <cellStyle name="Table Cell 13 2" xfId="8184" xr:uid="{1E539A87-B609-47D5-8031-AC130867C631}"/>
    <cellStyle name="Table Cell 13 3" xfId="4722" xr:uid="{99204588-41F9-4C40-9C72-D230A38FCD49}"/>
    <cellStyle name="Table Cell 14" xfId="8146" xr:uid="{F855F38D-FFC1-49F7-A58C-7D119BAD31ED}"/>
    <cellStyle name="Table Cell 15" xfId="6995" xr:uid="{93902873-67C5-4AD0-A6F1-5AD60373C3BB}"/>
    <cellStyle name="Table Cell 2" xfId="36" xr:uid="{00000000-0005-0000-0000-0000A5000000}"/>
    <cellStyle name="Table Cell 2 10" xfId="267" xr:uid="{00000000-0005-0000-0000-0000A6000000}"/>
    <cellStyle name="Table Cell 2 10 10" xfId="7126" xr:uid="{081233C3-A5FE-4C2F-BFFE-DB3A2D9D86D9}"/>
    <cellStyle name="Table Cell 2 10 2" xfId="508" xr:uid="{00000000-0005-0000-0000-0000A7000000}"/>
    <cellStyle name="Table Cell 2 10 2 2" xfId="1661" xr:uid="{00000000-0005-0000-0000-0000A8000000}"/>
    <cellStyle name="Table Cell 2 10 2 2 2" xfId="8550" xr:uid="{02EACC19-CCFA-443C-917C-10292A414E50}"/>
    <cellStyle name="Table Cell 2 10 2 2 3" xfId="5088" xr:uid="{6261A378-5CFA-4A80-A164-FCA7642DAA2B}"/>
    <cellStyle name="Table Cell 2 10 2 3" xfId="2792" xr:uid="{00000000-0005-0000-0000-0000A9000000}"/>
    <cellStyle name="Table Cell 2 10 2 3 2" xfId="9681" xr:uid="{D5BDBFE2-7EC6-42AC-9D34-31A2DBF87AD3}"/>
    <cellStyle name="Table Cell 2 10 2 3 3" xfId="6219" xr:uid="{23860656-BD8B-4DA4-B4C2-FF42EFD19ACC}"/>
    <cellStyle name="Table Cell 2 10 2 4" xfId="3926" xr:uid="{00000000-0005-0000-0000-0000AA000000}"/>
    <cellStyle name="Table Cell 2 10 2 4 2" xfId="10815" xr:uid="{84299DC2-C733-4AF3-A278-64682DFF95E6}"/>
    <cellStyle name="Table Cell 2 10 2 5" xfId="7367" xr:uid="{7CAA34C9-AD5F-4672-A98E-C30707DB0D79}"/>
    <cellStyle name="Table Cell 2 10 3" xfId="520" xr:uid="{00000000-0005-0000-0000-0000AB000000}"/>
    <cellStyle name="Table Cell 2 10 3 2" xfId="1673" xr:uid="{00000000-0005-0000-0000-0000AC000000}"/>
    <cellStyle name="Table Cell 2 10 3 2 2" xfId="8562" xr:uid="{A4F06486-D53D-4EE8-AD19-181376A7F03C}"/>
    <cellStyle name="Table Cell 2 10 3 2 3" xfId="5100" xr:uid="{FF49DF36-4B11-471F-8FDE-04E2F6424446}"/>
    <cellStyle name="Table Cell 2 10 3 3" xfId="2804" xr:uid="{00000000-0005-0000-0000-0000AD000000}"/>
    <cellStyle name="Table Cell 2 10 3 3 2" xfId="9693" xr:uid="{68693CB8-E7E4-4CA0-98CB-05DE8977EDFC}"/>
    <cellStyle name="Table Cell 2 10 3 3 3" xfId="6231" xr:uid="{29EE272B-17BE-46C7-BC25-D05BADE37C82}"/>
    <cellStyle name="Table Cell 2 10 3 4" xfId="3938" xr:uid="{00000000-0005-0000-0000-0000AE000000}"/>
    <cellStyle name="Table Cell 2 10 3 4 2" xfId="10827" xr:uid="{A515ADD1-54A1-4B44-9144-1A56402C361C}"/>
    <cellStyle name="Table Cell 2 10 3 5" xfId="7379" xr:uid="{8DC73408-93F4-420A-9657-6F97256DE39C}"/>
    <cellStyle name="Table Cell 2 10 4" xfId="750" xr:uid="{00000000-0005-0000-0000-0000AF000000}"/>
    <cellStyle name="Table Cell 2 10 4 2" xfId="1903" xr:uid="{00000000-0005-0000-0000-0000B0000000}"/>
    <cellStyle name="Table Cell 2 10 4 2 2" xfId="8792" xr:uid="{EA0B8B37-343A-48F1-B4AB-529B6ED2EF17}"/>
    <cellStyle name="Table Cell 2 10 4 2 3" xfId="5330" xr:uid="{9AE3D5FD-BB49-4159-86F1-3DBAF2A32B33}"/>
    <cellStyle name="Table Cell 2 10 4 3" xfId="3034" xr:uid="{00000000-0005-0000-0000-0000B1000000}"/>
    <cellStyle name="Table Cell 2 10 4 3 2" xfId="9923" xr:uid="{6FCB2339-FD5B-4ADA-AF18-41FA86DC53AC}"/>
    <cellStyle name="Table Cell 2 10 4 3 3" xfId="6461" xr:uid="{C4D52AA0-9082-4A2B-BA03-C2991B6471F7}"/>
    <cellStyle name="Table Cell 2 10 4 4" xfId="4168" xr:uid="{00000000-0005-0000-0000-0000B2000000}"/>
    <cellStyle name="Table Cell 2 10 4 4 2" xfId="11057" xr:uid="{B94A733D-4566-4A7B-B57A-452D10548B82}"/>
    <cellStyle name="Table Cell 2 10 4 5" xfId="7609" xr:uid="{94BA1143-1048-4857-8D3D-19E7E731B6E3}"/>
    <cellStyle name="Table Cell 2 10 5" xfId="234" xr:uid="{00000000-0005-0000-0000-0000B3000000}"/>
    <cellStyle name="Table Cell 2 10 5 2" xfId="1387" xr:uid="{00000000-0005-0000-0000-0000B4000000}"/>
    <cellStyle name="Table Cell 2 10 5 2 2" xfId="8276" xr:uid="{F89A4265-C590-4D14-83C9-03874D314CFA}"/>
    <cellStyle name="Table Cell 2 10 5 2 3" xfId="4814" xr:uid="{E9199B0C-47E0-4FA6-83FB-1BA6618E944B}"/>
    <cellStyle name="Table Cell 2 10 5 3" xfId="2518" xr:uid="{00000000-0005-0000-0000-0000B5000000}"/>
    <cellStyle name="Table Cell 2 10 5 3 2" xfId="9407" xr:uid="{B7370038-5572-4579-ABE1-6FDD2BEC670B}"/>
    <cellStyle name="Table Cell 2 10 5 3 3" xfId="5945" xr:uid="{C2E49F6F-3537-4C86-8A9B-DC45FB16F2F0}"/>
    <cellStyle name="Table Cell 2 10 5 4" xfId="3652" xr:uid="{00000000-0005-0000-0000-0000B6000000}"/>
    <cellStyle name="Table Cell 2 10 5 4 2" xfId="10541" xr:uid="{57B044B8-C19B-41B1-98DD-BC427050D55C}"/>
    <cellStyle name="Table Cell 2 10 5 5" xfId="7093" xr:uid="{6251AE68-B401-42DB-8BCD-C9E177DE81BA}"/>
    <cellStyle name="Table Cell 2 10 6" xfId="1268" xr:uid="{00000000-0005-0000-0000-0000B7000000}"/>
    <cellStyle name="Table Cell 2 10 6 2" xfId="2421" xr:uid="{00000000-0005-0000-0000-0000B8000000}"/>
    <cellStyle name="Table Cell 2 10 6 2 2" xfId="9310" xr:uid="{C52A2F40-DDC2-4CD4-9847-4050CFC09FC2}"/>
    <cellStyle name="Table Cell 2 10 6 2 3" xfId="5848" xr:uid="{67CBB80E-217B-4431-A47E-9B74F73B04D9}"/>
    <cellStyle name="Table Cell 2 10 6 3" xfId="3552" xr:uid="{00000000-0005-0000-0000-0000B9000000}"/>
    <cellStyle name="Table Cell 2 10 6 3 2" xfId="10441" xr:uid="{F6335DEC-A6A8-4921-B115-08AC411698C6}"/>
    <cellStyle name="Table Cell 2 10 6 3 3" xfId="6979" xr:uid="{0C49BBF1-B39A-42AC-8B75-548EA2EAC5F4}"/>
    <cellStyle name="Table Cell 2 10 6 4" xfId="4686" xr:uid="{00000000-0005-0000-0000-0000BA000000}"/>
    <cellStyle name="Table Cell 2 10 6 4 2" xfId="11575" xr:uid="{D28610E5-CDE2-4AF4-96C4-9BFD9E3F5BDB}"/>
    <cellStyle name="Table Cell 2 10 6 5" xfId="8127" xr:uid="{FF1B8329-CCB6-4CB0-A6C6-0FD111FAC4F8}"/>
    <cellStyle name="Table Cell 2 10 7" xfId="1420" xr:uid="{00000000-0005-0000-0000-0000BB000000}"/>
    <cellStyle name="Table Cell 2 10 7 2" xfId="8309" xr:uid="{498E68A7-CB3B-4DD3-8867-42A1CC2568D0}"/>
    <cellStyle name="Table Cell 2 10 7 3" xfId="4847" xr:uid="{29234496-1FF4-4BAB-A81A-129FA7B62310}"/>
    <cellStyle name="Table Cell 2 10 8" xfId="2551" xr:uid="{00000000-0005-0000-0000-0000BC000000}"/>
    <cellStyle name="Table Cell 2 10 8 2" xfId="9440" xr:uid="{967D63F9-6CF5-4989-BE23-13DA5E28D27D}"/>
    <cellStyle name="Table Cell 2 10 8 3" xfId="5978" xr:uid="{B5412032-3F99-4116-9189-1E5F0A9D9387}"/>
    <cellStyle name="Table Cell 2 10 9" xfId="3685" xr:uid="{00000000-0005-0000-0000-0000BD000000}"/>
    <cellStyle name="Table Cell 2 10 9 2" xfId="10574" xr:uid="{1CAAD67B-FE8D-4E8F-ACEE-0AEC08BD5099}"/>
    <cellStyle name="Table Cell 2 11" xfId="381" xr:uid="{00000000-0005-0000-0000-0000BE000000}"/>
    <cellStyle name="Table Cell 2 11 2" xfId="592" xr:uid="{00000000-0005-0000-0000-0000BF000000}"/>
    <cellStyle name="Table Cell 2 11 2 2" xfId="1745" xr:uid="{00000000-0005-0000-0000-0000C0000000}"/>
    <cellStyle name="Table Cell 2 11 2 2 2" xfId="8634" xr:uid="{89ADAA1F-D66B-4E48-AD05-270BFFD6B489}"/>
    <cellStyle name="Table Cell 2 11 2 2 3" xfId="5172" xr:uid="{99C3BD31-A04D-4435-B50F-0ABA07C12AC0}"/>
    <cellStyle name="Table Cell 2 11 2 3" xfId="2876" xr:uid="{00000000-0005-0000-0000-0000C1000000}"/>
    <cellStyle name="Table Cell 2 11 2 3 2" xfId="9765" xr:uid="{A730AB5F-210E-4EC9-A88D-7F0FB8B31294}"/>
    <cellStyle name="Table Cell 2 11 2 3 3" xfId="6303" xr:uid="{DF4A8F0D-4A70-4775-98C3-A4DE4943CF79}"/>
    <cellStyle name="Table Cell 2 11 2 4" xfId="4010" xr:uid="{00000000-0005-0000-0000-0000C2000000}"/>
    <cellStyle name="Table Cell 2 11 2 4 2" xfId="10899" xr:uid="{2DCA3E32-2584-4388-AC28-B41FBCAACC41}"/>
    <cellStyle name="Table Cell 2 11 2 5" xfId="7451" xr:uid="{7A9B276F-1303-451F-8313-D7FE0CF2FF3E}"/>
    <cellStyle name="Table Cell 2 11 3" xfId="872" xr:uid="{00000000-0005-0000-0000-0000C3000000}"/>
    <cellStyle name="Table Cell 2 11 3 2" xfId="2025" xr:uid="{00000000-0005-0000-0000-0000C4000000}"/>
    <cellStyle name="Table Cell 2 11 3 2 2" xfId="8914" xr:uid="{FF8EDF30-4F6F-4965-8FCF-47234C8AA18A}"/>
    <cellStyle name="Table Cell 2 11 3 2 3" xfId="5452" xr:uid="{FD1A5D73-5CC3-419B-8354-C83AC575BD9A}"/>
    <cellStyle name="Table Cell 2 11 3 3" xfId="3156" xr:uid="{00000000-0005-0000-0000-0000C5000000}"/>
    <cellStyle name="Table Cell 2 11 3 3 2" xfId="10045" xr:uid="{D7FB5039-F7FA-48C1-986D-55E31CF9A3C3}"/>
    <cellStyle name="Table Cell 2 11 3 3 3" xfId="6583" xr:uid="{0DB01F4A-2FC7-4F34-902A-E43DD785299A}"/>
    <cellStyle name="Table Cell 2 11 3 4" xfId="4290" xr:uid="{00000000-0005-0000-0000-0000C6000000}"/>
    <cellStyle name="Table Cell 2 11 3 4 2" xfId="11179" xr:uid="{8331FD44-9BE7-4BDF-A85F-E0AAFB69206B}"/>
    <cellStyle name="Table Cell 2 11 3 5" xfId="7731" xr:uid="{B745506F-A00A-4D9C-B7F5-8956C2C81901}"/>
    <cellStyle name="Table Cell 2 11 4" xfId="1534" xr:uid="{00000000-0005-0000-0000-0000C7000000}"/>
    <cellStyle name="Table Cell 2 11 4 2" xfId="8423" xr:uid="{79D3BEB0-676A-436C-B278-B0B16E0D7341}"/>
    <cellStyle name="Table Cell 2 11 4 3" xfId="4961" xr:uid="{2C732C52-7C92-4D32-8E14-836A83E24FBE}"/>
    <cellStyle name="Table Cell 2 11 5" xfId="2665" xr:uid="{00000000-0005-0000-0000-0000C8000000}"/>
    <cellStyle name="Table Cell 2 11 5 2" xfId="9554" xr:uid="{E80CAD66-A45C-4569-BB60-4B48455CC72F}"/>
    <cellStyle name="Table Cell 2 11 5 3" xfId="6092" xr:uid="{A30BB192-F01D-40DE-87D0-89980FA7393C}"/>
    <cellStyle name="Table Cell 2 11 6" xfId="3799" xr:uid="{00000000-0005-0000-0000-0000C9000000}"/>
    <cellStyle name="Table Cell 2 11 6 2" xfId="10688" xr:uid="{857CE572-A0A8-4EC3-B1E4-DA25A84E4AC5}"/>
    <cellStyle name="Table Cell 2 11 7" xfId="7240" xr:uid="{E541A089-B646-4B72-8FAA-FE559EEB09EC}"/>
    <cellStyle name="Table Cell 2 12" xfId="252" xr:uid="{00000000-0005-0000-0000-0000CA000000}"/>
    <cellStyle name="Table Cell 2 12 2" xfId="1405" xr:uid="{00000000-0005-0000-0000-0000CB000000}"/>
    <cellStyle name="Table Cell 2 12 2 2" xfId="8294" xr:uid="{022EB7BF-A7E7-48F4-B5C2-6A34725CA507}"/>
    <cellStyle name="Table Cell 2 12 2 3" xfId="4832" xr:uid="{1DF232BB-25B8-4A68-BDB6-5AD554EA68E1}"/>
    <cellStyle name="Table Cell 2 12 3" xfId="2536" xr:uid="{00000000-0005-0000-0000-0000CC000000}"/>
    <cellStyle name="Table Cell 2 12 3 2" xfId="9425" xr:uid="{1A8315E2-B9AE-4A45-B1D3-CA0311AB1BD6}"/>
    <cellStyle name="Table Cell 2 12 3 3" xfId="5963" xr:uid="{3F39DFD8-2BDA-4154-B5DF-DAF1FFF7B4A5}"/>
    <cellStyle name="Table Cell 2 12 4" xfId="3670" xr:uid="{00000000-0005-0000-0000-0000CD000000}"/>
    <cellStyle name="Table Cell 2 12 4 2" xfId="10559" xr:uid="{BA1D04BA-CAD5-4419-908B-E39170341AFB}"/>
    <cellStyle name="Table Cell 2 12 5" xfId="7111" xr:uid="{6ACFDB7B-D557-414C-80C4-AA30CE6B14B4}"/>
    <cellStyle name="Table Cell 2 13" xfId="1296" xr:uid="{00000000-0005-0000-0000-0000CE000000}"/>
    <cellStyle name="Table Cell 2 13 2" xfId="8185" xr:uid="{7C8C24CF-14BF-4BB8-B287-B6BC3631AD05}"/>
    <cellStyle name="Table Cell 2 13 3" xfId="4723" xr:uid="{F4E31BFE-CEC1-47DF-BEA9-7601BABC9686}"/>
    <cellStyle name="Table Cell 2 14" xfId="8147" xr:uid="{1D51AF9C-65C6-4352-9DA4-CB88069E0F9C}"/>
    <cellStyle name="Table Cell 2 15" xfId="6993" xr:uid="{3A6EBB64-CB5C-4183-A06F-3A13DF9A8712}"/>
    <cellStyle name="Table Cell 2 2" xfId="37" xr:uid="{00000000-0005-0000-0000-0000CF000000}"/>
    <cellStyle name="Table Cell 2 2 10" xfId="382" xr:uid="{00000000-0005-0000-0000-0000D0000000}"/>
    <cellStyle name="Table Cell 2 2 10 2" xfId="593" xr:uid="{00000000-0005-0000-0000-0000D1000000}"/>
    <cellStyle name="Table Cell 2 2 10 2 2" xfId="1746" xr:uid="{00000000-0005-0000-0000-0000D2000000}"/>
    <cellStyle name="Table Cell 2 2 10 2 2 2" xfId="8635" xr:uid="{51FC1D38-AF12-4575-A088-B47110E84FE7}"/>
    <cellStyle name="Table Cell 2 2 10 2 2 3" xfId="5173" xr:uid="{0F0DA302-1516-4819-863A-93AADCDD914B}"/>
    <cellStyle name="Table Cell 2 2 10 2 3" xfId="2877" xr:uid="{00000000-0005-0000-0000-0000D3000000}"/>
    <cellStyle name="Table Cell 2 2 10 2 3 2" xfId="9766" xr:uid="{1E11FFAB-B8E0-46E5-87D9-7961BC861BA6}"/>
    <cellStyle name="Table Cell 2 2 10 2 3 3" xfId="6304" xr:uid="{DD58708F-C01A-4D2B-9C6B-4023760219A9}"/>
    <cellStyle name="Table Cell 2 2 10 2 4" xfId="4011" xr:uid="{00000000-0005-0000-0000-0000D4000000}"/>
    <cellStyle name="Table Cell 2 2 10 2 4 2" xfId="10900" xr:uid="{38174894-E6BE-4C0D-A75C-974E3F7945F1}"/>
    <cellStyle name="Table Cell 2 2 10 2 5" xfId="7452" xr:uid="{573F8165-BD1F-4013-B509-1952B05B3303}"/>
    <cellStyle name="Table Cell 2 2 10 3" xfId="873" xr:uid="{00000000-0005-0000-0000-0000D5000000}"/>
    <cellStyle name="Table Cell 2 2 10 3 2" xfId="2026" xr:uid="{00000000-0005-0000-0000-0000D6000000}"/>
    <cellStyle name="Table Cell 2 2 10 3 2 2" xfId="8915" xr:uid="{6373E685-39E1-40BC-B373-7D50CBFC41EA}"/>
    <cellStyle name="Table Cell 2 2 10 3 2 3" xfId="5453" xr:uid="{D1DB84BC-B6BF-40F0-9C9E-8754B2672ACA}"/>
    <cellStyle name="Table Cell 2 2 10 3 3" xfId="3157" xr:uid="{00000000-0005-0000-0000-0000D7000000}"/>
    <cellStyle name="Table Cell 2 2 10 3 3 2" xfId="10046" xr:uid="{EB434E50-EA0B-4E5B-9A9B-EBA60B2E0945}"/>
    <cellStyle name="Table Cell 2 2 10 3 3 3" xfId="6584" xr:uid="{FAE6A595-B96D-4666-A4AF-BDFFC885323A}"/>
    <cellStyle name="Table Cell 2 2 10 3 4" xfId="4291" xr:uid="{00000000-0005-0000-0000-0000D8000000}"/>
    <cellStyle name="Table Cell 2 2 10 3 4 2" xfId="11180" xr:uid="{681B26F5-2A79-4C95-8080-CEE9D9CEEA14}"/>
    <cellStyle name="Table Cell 2 2 10 3 5" xfId="7732" xr:uid="{2C038E82-103F-429A-977D-3BB75A4E60D4}"/>
    <cellStyle name="Table Cell 2 2 10 4" xfId="1535" xr:uid="{00000000-0005-0000-0000-0000D9000000}"/>
    <cellStyle name="Table Cell 2 2 10 4 2" xfId="8424" xr:uid="{3A60F0F9-B707-45B0-903F-C0D9D53F3A58}"/>
    <cellStyle name="Table Cell 2 2 10 4 3" xfId="4962" xr:uid="{95E2B985-D4D8-4038-97D3-CE04D800B53D}"/>
    <cellStyle name="Table Cell 2 2 10 5" xfId="2666" xr:uid="{00000000-0005-0000-0000-0000DA000000}"/>
    <cellStyle name="Table Cell 2 2 10 5 2" xfId="9555" xr:uid="{58F85BD2-E032-4D3C-8070-5441C24BEDE9}"/>
    <cellStyle name="Table Cell 2 2 10 5 3" xfId="6093" xr:uid="{9D11315F-9BA7-4A17-B162-7340FB27E941}"/>
    <cellStyle name="Table Cell 2 2 10 6" xfId="3800" xr:uid="{00000000-0005-0000-0000-0000DB000000}"/>
    <cellStyle name="Table Cell 2 2 10 6 2" xfId="10689" xr:uid="{F7ACE298-3D11-40B8-876D-4C19F6AB64D4}"/>
    <cellStyle name="Table Cell 2 2 10 7" xfId="7241" xr:uid="{C5F658DE-BC9E-4FFF-AE70-E73954037AC4}"/>
    <cellStyle name="Table Cell 2 2 11" xfId="253" xr:uid="{00000000-0005-0000-0000-0000DC000000}"/>
    <cellStyle name="Table Cell 2 2 11 2" xfId="1406" xr:uid="{00000000-0005-0000-0000-0000DD000000}"/>
    <cellStyle name="Table Cell 2 2 11 2 2" xfId="8295" xr:uid="{8D691C52-2BE1-4894-BB4B-358C878321B7}"/>
    <cellStyle name="Table Cell 2 2 11 2 3" xfId="4833" xr:uid="{DDB511F1-98DA-4AEB-8D0C-D4E7B7F5381D}"/>
    <cellStyle name="Table Cell 2 2 11 3" xfId="2537" xr:uid="{00000000-0005-0000-0000-0000DE000000}"/>
    <cellStyle name="Table Cell 2 2 11 3 2" xfId="9426" xr:uid="{A9123E06-93AB-4802-AF5C-65D731F9F000}"/>
    <cellStyle name="Table Cell 2 2 11 3 3" xfId="5964" xr:uid="{14642249-7554-46C5-9BEA-F28744F3F84E}"/>
    <cellStyle name="Table Cell 2 2 11 4" xfId="3671" xr:uid="{00000000-0005-0000-0000-0000DF000000}"/>
    <cellStyle name="Table Cell 2 2 11 4 2" xfId="10560" xr:uid="{EFFD759D-F261-4C7C-9714-B3B73C92AA58}"/>
    <cellStyle name="Table Cell 2 2 11 5" xfId="7112" xr:uid="{41654EF7-D837-48FB-8879-2871D7E8C35E}"/>
    <cellStyle name="Table Cell 2 2 12" xfId="1292" xr:uid="{00000000-0005-0000-0000-0000E0000000}"/>
    <cellStyle name="Table Cell 2 2 12 2" xfId="8181" xr:uid="{66771E7C-AD41-49E7-B88B-BAA0345C7767}"/>
    <cellStyle name="Table Cell 2 2 12 3" xfId="4719" xr:uid="{99B7AF46-B4D9-4408-8B6A-89F532EE4D95}"/>
    <cellStyle name="Table Cell 2 2 13" xfId="8148" xr:uid="{969D913A-AE87-4AAC-8D46-498BDE91C4D0}"/>
    <cellStyle name="Table Cell 2 2 14" xfId="6992" xr:uid="{C1BEA59A-ED9B-46E1-BFE6-B659B992C44B}"/>
    <cellStyle name="Table Cell 2 2 2" xfId="128" xr:uid="{00000000-0005-0000-0000-0000E1000000}"/>
    <cellStyle name="Table Cell 2 2 2 2" xfId="166" xr:uid="{00000000-0005-0000-0000-0000E2000000}"/>
    <cellStyle name="Table Cell 2 2 2 2 2" xfId="201" xr:uid="{00000000-0005-0000-0000-0000E3000000}"/>
    <cellStyle name="Table Cell 2 2 2 2 2 2" xfId="462" xr:uid="{00000000-0005-0000-0000-0000E4000000}"/>
    <cellStyle name="Table Cell 2 2 2 2 2 2 10" xfId="3880" xr:uid="{00000000-0005-0000-0000-0000E5000000}"/>
    <cellStyle name="Table Cell 2 2 2 2 2 2 10 2" xfId="10769" xr:uid="{B7FB26DE-C19D-418E-B61C-C9B6C9CA6012}"/>
    <cellStyle name="Table Cell 2 2 2 2 2 2 11" xfId="7321" xr:uid="{F8222E85-F5FB-4A7B-818E-111833907AE7}"/>
    <cellStyle name="Table Cell 2 2 2 2 2 2 2" xfId="673" xr:uid="{00000000-0005-0000-0000-0000E6000000}"/>
    <cellStyle name="Table Cell 2 2 2 2 2 2 2 2" xfId="1826" xr:uid="{00000000-0005-0000-0000-0000E7000000}"/>
    <cellStyle name="Table Cell 2 2 2 2 2 2 2 2 2" xfId="8715" xr:uid="{C933220E-ED23-4278-A55E-975339AE5041}"/>
    <cellStyle name="Table Cell 2 2 2 2 2 2 2 2 3" xfId="5253" xr:uid="{1EDB1BA9-4B80-47E4-A93C-746272DD24A5}"/>
    <cellStyle name="Table Cell 2 2 2 2 2 2 2 3" xfId="2957" xr:uid="{00000000-0005-0000-0000-0000E8000000}"/>
    <cellStyle name="Table Cell 2 2 2 2 2 2 2 3 2" xfId="9846" xr:uid="{D07555B9-47BA-40E7-92AA-2838B1CC6FC5}"/>
    <cellStyle name="Table Cell 2 2 2 2 2 2 2 3 3" xfId="6384" xr:uid="{DE560AD9-4502-4CB5-9522-7F192E103FE4}"/>
    <cellStyle name="Table Cell 2 2 2 2 2 2 2 4" xfId="4091" xr:uid="{00000000-0005-0000-0000-0000E9000000}"/>
    <cellStyle name="Table Cell 2 2 2 2 2 2 2 4 2" xfId="10980" xr:uid="{6D37314C-6FA8-4051-870F-950D7622FBA1}"/>
    <cellStyle name="Table Cell 2 2 2 2 2 2 2 5" xfId="7532" xr:uid="{E3FBC143-7463-4CA5-B9DC-EECCFE619BED}"/>
    <cellStyle name="Table Cell 2 2 2 2 2 2 3" xfId="813" xr:uid="{00000000-0005-0000-0000-0000EA000000}"/>
    <cellStyle name="Table Cell 2 2 2 2 2 2 3 2" xfId="1966" xr:uid="{00000000-0005-0000-0000-0000EB000000}"/>
    <cellStyle name="Table Cell 2 2 2 2 2 2 3 2 2" xfId="8855" xr:uid="{C6C25A03-C65D-4261-B4F1-E2B094766377}"/>
    <cellStyle name="Table Cell 2 2 2 2 2 2 3 2 3" xfId="5393" xr:uid="{B78E1BC3-B52B-4B65-9A1C-ABE0C846C4C4}"/>
    <cellStyle name="Table Cell 2 2 2 2 2 2 3 3" xfId="3097" xr:uid="{00000000-0005-0000-0000-0000EC000000}"/>
    <cellStyle name="Table Cell 2 2 2 2 2 2 3 3 2" xfId="9986" xr:uid="{56E9639F-6352-4D16-B036-D13DF616EB7F}"/>
    <cellStyle name="Table Cell 2 2 2 2 2 2 3 3 3" xfId="6524" xr:uid="{10ACFFAB-CF07-40D7-94B6-E439B773F4DC}"/>
    <cellStyle name="Table Cell 2 2 2 2 2 2 3 4" xfId="4231" xr:uid="{00000000-0005-0000-0000-0000ED000000}"/>
    <cellStyle name="Table Cell 2 2 2 2 2 2 3 4 2" xfId="11120" xr:uid="{449807F7-9FD4-4A93-AFF5-161A29240738}"/>
    <cellStyle name="Table Cell 2 2 2 2 2 2 3 5" xfId="7672" xr:uid="{AACC81B6-3106-4D8D-9936-5CD03964165A}"/>
    <cellStyle name="Table Cell 2 2 2 2 2 2 4" xfId="953" xr:uid="{00000000-0005-0000-0000-0000EE000000}"/>
    <cellStyle name="Table Cell 2 2 2 2 2 2 4 2" xfId="2106" xr:uid="{00000000-0005-0000-0000-0000EF000000}"/>
    <cellStyle name="Table Cell 2 2 2 2 2 2 4 2 2" xfId="8995" xr:uid="{8F79C4E7-386C-4DB2-BBB8-A764D6154308}"/>
    <cellStyle name="Table Cell 2 2 2 2 2 2 4 2 3" xfId="5533" xr:uid="{57CB9082-B5BA-44C3-81B9-146FD1D706B0}"/>
    <cellStyle name="Table Cell 2 2 2 2 2 2 4 3" xfId="3237" xr:uid="{00000000-0005-0000-0000-0000F0000000}"/>
    <cellStyle name="Table Cell 2 2 2 2 2 2 4 3 2" xfId="10126" xr:uid="{1B16CCF3-3C2C-4A4E-9EBD-BA0B3CD97559}"/>
    <cellStyle name="Table Cell 2 2 2 2 2 2 4 3 3" xfId="6664" xr:uid="{D38DC182-511F-4C35-B281-6458C9E22DE7}"/>
    <cellStyle name="Table Cell 2 2 2 2 2 2 4 4" xfId="4371" xr:uid="{00000000-0005-0000-0000-0000F1000000}"/>
    <cellStyle name="Table Cell 2 2 2 2 2 2 4 4 2" xfId="11260" xr:uid="{9D061B78-710D-41EB-B647-20BAB4225004}"/>
    <cellStyle name="Table Cell 2 2 2 2 2 2 4 5" xfId="7812" xr:uid="{B75B41D2-235C-49CA-8E5F-6FE72D678D26}"/>
    <cellStyle name="Table Cell 2 2 2 2 2 2 5" xfId="1087" xr:uid="{00000000-0005-0000-0000-0000F2000000}"/>
    <cellStyle name="Table Cell 2 2 2 2 2 2 5 2" xfId="2240" xr:uid="{00000000-0005-0000-0000-0000F3000000}"/>
    <cellStyle name="Table Cell 2 2 2 2 2 2 5 2 2" xfId="9129" xr:uid="{07A367E8-56B8-4518-B85E-CF7892CD7372}"/>
    <cellStyle name="Table Cell 2 2 2 2 2 2 5 2 3" xfId="5667" xr:uid="{1DDF9F2E-80CC-42A3-A179-AC7820C164A9}"/>
    <cellStyle name="Table Cell 2 2 2 2 2 2 5 3" xfId="3371" xr:uid="{00000000-0005-0000-0000-0000F4000000}"/>
    <cellStyle name="Table Cell 2 2 2 2 2 2 5 3 2" xfId="10260" xr:uid="{B25F1B22-296D-45C8-BAD8-48CCCBFB10D4}"/>
    <cellStyle name="Table Cell 2 2 2 2 2 2 5 3 3" xfId="6798" xr:uid="{054F00E4-3F41-4F57-88A0-B21AF2EE3E56}"/>
    <cellStyle name="Table Cell 2 2 2 2 2 2 5 4" xfId="4505" xr:uid="{00000000-0005-0000-0000-0000F5000000}"/>
    <cellStyle name="Table Cell 2 2 2 2 2 2 5 4 2" xfId="11394" xr:uid="{6199F3E0-90EB-48D9-9808-625EF56AFA11}"/>
    <cellStyle name="Table Cell 2 2 2 2 2 2 5 5" xfId="7946" xr:uid="{D46D8530-0114-44DE-B016-725FD3B8F7D7}"/>
    <cellStyle name="Table Cell 2 2 2 2 2 2 6" xfId="1218" xr:uid="{00000000-0005-0000-0000-0000F6000000}"/>
    <cellStyle name="Table Cell 2 2 2 2 2 2 6 2" xfId="2371" xr:uid="{00000000-0005-0000-0000-0000F7000000}"/>
    <cellStyle name="Table Cell 2 2 2 2 2 2 6 2 2" xfId="9260" xr:uid="{982F684E-4D91-4196-B3AD-723F896459A5}"/>
    <cellStyle name="Table Cell 2 2 2 2 2 2 6 2 3" xfId="5798" xr:uid="{4F33CE82-142B-4D68-B5EE-B5F9C4A4D66C}"/>
    <cellStyle name="Table Cell 2 2 2 2 2 2 6 3" xfId="3502" xr:uid="{00000000-0005-0000-0000-0000F8000000}"/>
    <cellStyle name="Table Cell 2 2 2 2 2 2 6 3 2" xfId="10391" xr:uid="{49B7E4FB-1B79-4E08-8E7F-564DB1FD48B3}"/>
    <cellStyle name="Table Cell 2 2 2 2 2 2 6 3 3" xfId="6929" xr:uid="{C5F7C512-C792-4146-B58A-7DA7B2D4C282}"/>
    <cellStyle name="Table Cell 2 2 2 2 2 2 6 4" xfId="4636" xr:uid="{00000000-0005-0000-0000-0000F9000000}"/>
    <cellStyle name="Table Cell 2 2 2 2 2 2 6 4 2" xfId="11525" xr:uid="{5297152F-BEFA-4546-83FB-7EF824F8455D}"/>
    <cellStyle name="Table Cell 2 2 2 2 2 2 6 5" xfId="8077" xr:uid="{5FE05713-7685-4306-AF87-D74C3C80CF15}"/>
    <cellStyle name="Table Cell 2 2 2 2 2 2 7" xfId="246" xr:uid="{00000000-0005-0000-0000-0000FA000000}"/>
    <cellStyle name="Table Cell 2 2 2 2 2 2 7 2" xfId="1399" xr:uid="{00000000-0005-0000-0000-0000FB000000}"/>
    <cellStyle name="Table Cell 2 2 2 2 2 2 7 2 2" xfId="8288" xr:uid="{FEA2C1EB-FD8D-4834-815B-4A856D6F4F0C}"/>
    <cellStyle name="Table Cell 2 2 2 2 2 2 7 2 3" xfId="4826" xr:uid="{3B324B2E-55C9-4F08-8AE7-9B2596BEAA57}"/>
    <cellStyle name="Table Cell 2 2 2 2 2 2 7 3" xfId="2530" xr:uid="{00000000-0005-0000-0000-0000FC000000}"/>
    <cellStyle name="Table Cell 2 2 2 2 2 2 7 3 2" xfId="9419" xr:uid="{17768CD0-EE56-482E-A9A2-EAFE3159DA64}"/>
    <cellStyle name="Table Cell 2 2 2 2 2 2 7 3 3" xfId="5957" xr:uid="{5FB50A53-1811-49BB-9274-6C28BA569ED2}"/>
    <cellStyle name="Table Cell 2 2 2 2 2 2 7 4" xfId="3664" xr:uid="{00000000-0005-0000-0000-0000FD000000}"/>
    <cellStyle name="Table Cell 2 2 2 2 2 2 7 4 2" xfId="10553" xr:uid="{25EF8327-F1F4-4493-B68C-118176E1F742}"/>
    <cellStyle name="Table Cell 2 2 2 2 2 2 7 5" xfId="7105" xr:uid="{C3E1E5C1-1150-488D-A90C-905E9611E802}"/>
    <cellStyle name="Table Cell 2 2 2 2 2 2 8" xfId="1615" xr:uid="{00000000-0005-0000-0000-0000FE000000}"/>
    <cellStyle name="Table Cell 2 2 2 2 2 2 8 2" xfId="8504" xr:uid="{415AF697-0984-456D-AF5D-C2ED383136CD}"/>
    <cellStyle name="Table Cell 2 2 2 2 2 2 8 3" xfId="5042" xr:uid="{96923C31-92A5-4919-84B8-0ABC40DCE3C7}"/>
    <cellStyle name="Table Cell 2 2 2 2 2 2 9" xfId="2746" xr:uid="{00000000-0005-0000-0000-0000FF000000}"/>
    <cellStyle name="Table Cell 2 2 2 2 2 2 9 2" xfId="9635" xr:uid="{96B27A90-00C7-431E-BFC3-E007561E1893}"/>
    <cellStyle name="Table Cell 2 2 2 2 2 2 9 3" xfId="6173" xr:uid="{FF25ABF2-9001-4C5F-B8C8-4B2C3D4F921D}"/>
    <cellStyle name="Table Cell 2 2 2 2 2 3" xfId="491" xr:uid="{00000000-0005-0000-0000-000000010000}"/>
    <cellStyle name="Table Cell 2 2 2 2 2 3 10" xfId="3909" xr:uid="{00000000-0005-0000-0000-000001010000}"/>
    <cellStyle name="Table Cell 2 2 2 2 2 3 10 2" xfId="10798" xr:uid="{67DFFED5-FA61-446D-A4E3-062A92C23F55}"/>
    <cellStyle name="Table Cell 2 2 2 2 2 3 11" xfId="7350" xr:uid="{5134371F-15DC-4B15-BC48-199145E9729C}"/>
    <cellStyle name="Table Cell 2 2 2 2 2 3 2" xfId="702" xr:uid="{00000000-0005-0000-0000-000002010000}"/>
    <cellStyle name="Table Cell 2 2 2 2 2 3 2 2" xfId="1855" xr:uid="{00000000-0005-0000-0000-000003010000}"/>
    <cellStyle name="Table Cell 2 2 2 2 2 3 2 2 2" xfId="8744" xr:uid="{7D73C205-A8BD-46E2-8F64-EA966320E5D8}"/>
    <cellStyle name="Table Cell 2 2 2 2 2 3 2 2 3" xfId="5282" xr:uid="{30606649-2BAB-41EF-9A93-9486B707DB01}"/>
    <cellStyle name="Table Cell 2 2 2 2 2 3 2 3" xfId="2986" xr:uid="{00000000-0005-0000-0000-000004010000}"/>
    <cellStyle name="Table Cell 2 2 2 2 2 3 2 3 2" xfId="9875" xr:uid="{0A5FD650-50F7-4535-8095-9F74D8F1F8E7}"/>
    <cellStyle name="Table Cell 2 2 2 2 2 3 2 3 3" xfId="6413" xr:uid="{1CF23F62-5424-4596-9280-7E19553F53A6}"/>
    <cellStyle name="Table Cell 2 2 2 2 2 3 2 4" xfId="4120" xr:uid="{00000000-0005-0000-0000-000005010000}"/>
    <cellStyle name="Table Cell 2 2 2 2 2 3 2 4 2" xfId="11009" xr:uid="{D7A7516E-44E9-406E-93AF-7F7416D0EE80}"/>
    <cellStyle name="Table Cell 2 2 2 2 2 3 2 5" xfId="7561" xr:uid="{C3CD9C29-AC20-4CB6-8F0C-BA9EBA01E851}"/>
    <cellStyle name="Table Cell 2 2 2 2 2 3 3" xfId="842" xr:uid="{00000000-0005-0000-0000-000006010000}"/>
    <cellStyle name="Table Cell 2 2 2 2 2 3 3 2" xfId="1995" xr:uid="{00000000-0005-0000-0000-000007010000}"/>
    <cellStyle name="Table Cell 2 2 2 2 2 3 3 2 2" xfId="8884" xr:uid="{A5747AC8-6353-4F2E-AAD1-E3CC6A766223}"/>
    <cellStyle name="Table Cell 2 2 2 2 2 3 3 2 3" xfId="5422" xr:uid="{A04D33CA-A932-4580-AD81-770D7E84429C}"/>
    <cellStyle name="Table Cell 2 2 2 2 2 3 3 3" xfId="3126" xr:uid="{00000000-0005-0000-0000-000008010000}"/>
    <cellStyle name="Table Cell 2 2 2 2 2 3 3 3 2" xfId="10015" xr:uid="{2567BE28-3474-4D18-9EC6-364EED4FB052}"/>
    <cellStyle name="Table Cell 2 2 2 2 2 3 3 3 3" xfId="6553" xr:uid="{0C5C3890-BA08-4945-94C2-D0140E2D74C7}"/>
    <cellStyle name="Table Cell 2 2 2 2 2 3 3 4" xfId="4260" xr:uid="{00000000-0005-0000-0000-000009010000}"/>
    <cellStyle name="Table Cell 2 2 2 2 2 3 3 4 2" xfId="11149" xr:uid="{76E44A5E-833D-48F0-ADDD-2C62B6C023A1}"/>
    <cellStyle name="Table Cell 2 2 2 2 2 3 3 5" xfId="7701" xr:uid="{5BC20DDD-D332-49E5-BFE7-EF07F98B10A8}"/>
    <cellStyle name="Table Cell 2 2 2 2 2 3 4" xfId="982" xr:uid="{00000000-0005-0000-0000-00000A010000}"/>
    <cellStyle name="Table Cell 2 2 2 2 2 3 4 2" xfId="2135" xr:uid="{00000000-0005-0000-0000-00000B010000}"/>
    <cellStyle name="Table Cell 2 2 2 2 2 3 4 2 2" xfId="9024" xr:uid="{F76A2A27-C2DA-485E-8A19-F0A873426479}"/>
    <cellStyle name="Table Cell 2 2 2 2 2 3 4 2 3" xfId="5562" xr:uid="{351DCF8B-5D9E-41DA-8E2B-38CF3BEA1D0A}"/>
    <cellStyle name="Table Cell 2 2 2 2 2 3 4 3" xfId="3266" xr:uid="{00000000-0005-0000-0000-00000C010000}"/>
    <cellStyle name="Table Cell 2 2 2 2 2 3 4 3 2" xfId="10155" xr:uid="{FAB37450-7798-4060-8CBC-221767A1659C}"/>
    <cellStyle name="Table Cell 2 2 2 2 2 3 4 3 3" xfId="6693" xr:uid="{227301C7-2AF2-47E3-86A4-823E0854A3D6}"/>
    <cellStyle name="Table Cell 2 2 2 2 2 3 4 4" xfId="4400" xr:uid="{00000000-0005-0000-0000-00000D010000}"/>
    <cellStyle name="Table Cell 2 2 2 2 2 3 4 4 2" xfId="11289" xr:uid="{6EC18C53-C8BF-4DF6-8406-054AC6DB6C02}"/>
    <cellStyle name="Table Cell 2 2 2 2 2 3 4 5" xfId="7841" xr:uid="{314CD650-D829-41CA-949A-C1F7665A7FA7}"/>
    <cellStyle name="Table Cell 2 2 2 2 2 3 5" xfId="1116" xr:uid="{00000000-0005-0000-0000-00000E010000}"/>
    <cellStyle name="Table Cell 2 2 2 2 2 3 5 2" xfId="2269" xr:uid="{00000000-0005-0000-0000-00000F010000}"/>
    <cellStyle name="Table Cell 2 2 2 2 2 3 5 2 2" xfId="9158" xr:uid="{52564407-D888-416E-9FE8-1902D6907855}"/>
    <cellStyle name="Table Cell 2 2 2 2 2 3 5 2 3" xfId="5696" xr:uid="{256AD26B-4BEC-46F3-8876-98E70871C8CD}"/>
    <cellStyle name="Table Cell 2 2 2 2 2 3 5 3" xfId="3400" xr:uid="{00000000-0005-0000-0000-000010010000}"/>
    <cellStyle name="Table Cell 2 2 2 2 2 3 5 3 2" xfId="10289" xr:uid="{E7A4100B-48DF-431B-B561-C518CD48729B}"/>
    <cellStyle name="Table Cell 2 2 2 2 2 3 5 3 3" xfId="6827" xr:uid="{57E7989C-F544-4E00-9259-2A3F0A486A57}"/>
    <cellStyle name="Table Cell 2 2 2 2 2 3 5 4" xfId="4534" xr:uid="{00000000-0005-0000-0000-000011010000}"/>
    <cellStyle name="Table Cell 2 2 2 2 2 3 5 4 2" xfId="11423" xr:uid="{4ED34ED9-9EFF-495D-9201-6CFF3E0B0655}"/>
    <cellStyle name="Table Cell 2 2 2 2 2 3 5 5" xfId="7975" xr:uid="{C0CB2443-66BF-474A-825C-C047286750BD}"/>
    <cellStyle name="Table Cell 2 2 2 2 2 3 6" xfId="1247" xr:uid="{00000000-0005-0000-0000-000012010000}"/>
    <cellStyle name="Table Cell 2 2 2 2 2 3 6 2" xfId="2400" xr:uid="{00000000-0005-0000-0000-000013010000}"/>
    <cellStyle name="Table Cell 2 2 2 2 2 3 6 2 2" xfId="9289" xr:uid="{E7A3D911-6AEC-46B8-B133-76E6E3709F07}"/>
    <cellStyle name="Table Cell 2 2 2 2 2 3 6 2 3" xfId="5827" xr:uid="{25FC6AA3-1958-420F-A97D-65F4BE91840D}"/>
    <cellStyle name="Table Cell 2 2 2 2 2 3 6 3" xfId="3531" xr:uid="{00000000-0005-0000-0000-000014010000}"/>
    <cellStyle name="Table Cell 2 2 2 2 2 3 6 3 2" xfId="10420" xr:uid="{97A34C49-A122-4047-9F7D-44D17F9CE532}"/>
    <cellStyle name="Table Cell 2 2 2 2 2 3 6 3 3" xfId="6958" xr:uid="{0ADBE3CE-5676-4C50-83F5-FB1B9C694681}"/>
    <cellStyle name="Table Cell 2 2 2 2 2 3 6 4" xfId="4665" xr:uid="{00000000-0005-0000-0000-000015010000}"/>
    <cellStyle name="Table Cell 2 2 2 2 2 3 6 4 2" xfId="11554" xr:uid="{BA0E10FD-8E81-482E-95DA-654C08D69ABF}"/>
    <cellStyle name="Table Cell 2 2 2 2 2 3 6 5" xfId="8106" xr:uid="{FFC0BDC3-C5E3-4396-B797-EEE0EEFB05AB}"/>
    <cellStyle name="Table Cell 2 2 2 2 2 3 7" xfId="221" xr:uid="{00000000-0005-0000-0000-000016010000}"/>
    <cellStyle name="Table Cell 2 2 2 2 2 3 7 2" xfId="1374" xr:uid="{00000000-0005-0000-0000-000017010000}"/>
    <cellStyle name="Table Cell 2 2 2 2 2 3 7 2 2" xfId="8263" xr:uid="{FEDD6838-9C41-4280-997B-A43A49BE504B}"/>
    <cellStyle name="Table Cell 2 2 2 2 2 3 7 2 3" xfId="4801" xr:uid="{C6156B9B-9DF0-4BFD-B206-AEE348B2A1EC}"/>
    <cellStyle name="Table Cell 2 2 2 2 2 3 7 3" xfId="2505" xr:uid="{00000000-0005-0000-0000-000018010000}"/>
    <cellStyle name="Table Cell 2 2 2 2 2 3 7 3 2" xfId="9394" xr:uid="{323907FF-5671-4BCE-B9C8-82A5730B69DC}"/>
    <cellStyle name="Table Cell 2 2 2 2 2 3 7 3 3" xfId="5932" xr:uid="{1742CDA7-7A88-46FE-AFE0-0234677A9B99}"/>
    <cellStyle name="Table Cell 2 2 2 2 2 3 7 4" xfId="3639" xr:uid="{00000000-0005-0000-0000-000019010000}"/>
    <cellStyle name="Table Cell 2 2 2 2 2 3 7 4 2" xfId="10528" xr:uid="{CFA40453-17B1-4F7D-BFD8-7C116B34D0E7}"/>
    <cellStyle name="Table Cell 2 2 2 2 2 3 7 5" xfId="7080" xr:uid="{7F95B6E7-3A0B-4CCD-9682-DBE73B163330}"/>
    <cellStyle name="Table Cell 2 2 2 2 2 3 8" xfId="1644" xr:uid="{00000000-0005-0000-0000-00001A010000}"/>
    <cellStyle name="Table Cell 2 2 2 2 2 3 8 2" xfId="8533" xr:uid="{641732CE-6D7E-4E61-AE66-22EFA06E856D}"/>
    <cellStyle name="Table Cell 2 2 2 2 2 3 8 3" xfId="5071" xr:uid="{8CFC5E2F-B1E7-41CE-93E8-0E61971C4BF5}"/>
    <cellStyle name="Table Cell 2 2 2 2 2 3 9" xfId="2775" xr:uid="{00000000-0005-0000-0000-00001B010000}"/>
    <cellStyle name="Table Cell 2 2 2 2 2 3 9 2" xfId="9664" xr:uid="{F9B12DCC-E6F0-453A-99C2-966049865907}"/>
    <cellStyle name="Table Cell 2 2 2 2 2 3 9 3" xfId="6202" xr:uid="{8FDEF17C-D64B-4BB0-A198-78CA0AC79E10}"/>
    <cellStyle name="Table Cell 2 2 2 2 2 4" xfId="350" xr:uid="{00000000-0005-0000-0000-00001C010000}"/>
    <cellStyle name="Table Cell 2 2 2 2 2 4 2" xfId="1503" xr:uid="{00000000-0005-0000-0000-00001D010000}"/>
    <cellStyle name="Table Cell 2 2 2 2 2 4 2 2" xfId="8392" xr:uid="{FD9B835B-4E13-4D32-B753-39D1F2D45FA2}"/>
    <cellStyle name="Table Cell 2 2 2 2 2 4 2 3" xfId="4930" xr:uid="{CD65B8BB-6D79-4CEA-88F5-5BF70E3ADB75}"/>
    <cellStyle name="Table Cell 2 2 2 2 2 4 3" xfId="2634" xr:uid="{00000000-0005-0000-0000-00001E010000}"/>
    <cellStyle name="Table Cell 2 2 2 2 2 4 3 2" xfId="9523" xr:uid="{D6CB029E-2821-4D7B-9446-628BBD28C054}"/>
    <cellStyle name="Table Cell 2 2 2 2 2 4 3 3" xfId="6061" xr:uid="{F32DEB36-E187-4E6F-A06D-F309694D9962}"/>
    <cellStyle name="Table Cell 2 2 2 2 2 4 4" xfId="3768" xr:uid="{00000000-0005-0000-0000-00001F010000}"/>
    <cellStyle name="Table Cell 2 2 2 2 2 4 4 2" xfId="10657" xr:uid="{7638006F-4331-4607-99DF-7C70B5589B18}"/>
    <cellStyle name="Table Cell 2 2 2 2 2 4 5" xfId="7209" xr:uid="{A54D3E83-01FA-4061-8897-62F09217453D}"/>
    <cellStyle name="Table Cell 2 2 2 2 2 5" xfId="1356" xr:uid="{00000000-0005-0000-0000-000020010000}"/>
    <cellStyle name="Table Cell 2 2 2 2 2 5 2" xfId="8245" xr:uid="{F1A66AF0-3D55-4362-AF52-B96C04536610}"/>
    <cellStyle name="Table Cell 2 2 2 2 2 5 3" xfId="4783" xr:uid="{17A64E0B-63F6-40B2-8AFE-A052F22D7555}"/>
    <cellStyle name="Table Cell 2 2 2 2 2 6" xfId="2487" xr:uid="{00000000-0005-0000-0000-000021010000}"/>
    <cellStyle name="Table Cell 2 2 2 2 2 6 2" xfId="9376" xr:uid="{2143FED6-7586-4B6A-B2E2-73D7155AC98A}"/>
    <cellStyle name="Table Cell 2 2 2 2 2 6 3" xfId="5914" xr:uid="{94848462-62B9-4778-81F5-CA456B84477A}"/>
    <cellStyle name="Table Cell 2 2 2 2 2 7" xfId="3621" xr:uid="{00000000-0005-0000-0000-000022010000}"/>
    <cellStyle name="Table Cell 2 2 2 2 2 7 2" xfId="10510" xr:uid="{4415D470-7BED-4B48-93DE-B5FF127C957A}"/>
    <cellStyle name="Table Cell 2 2 2 2 2 8" xfId="7060" xr:uid="{CEBAB4C0-6F97-4893-8F75-14D49D9480AE}"/>
    <cellStyle name="Table Cell 2 2 2 2 3" xfId="427" xr:uid="{00000000-0005-0000-0000-000023010000}"/>
    <cellStyle name="Table Cell 2 2 2 2 3 10" xfId="3845" xr:uid="{00000000-0005-0000-0000-000024010000}"/>
    <cellStyle name="Table Cell 2 2 2 2 3 10 2" xfId="10734" xr:uid="{28EB107C-A5A9-4035-8935-C204E946D600}"/>
    <cellStyle name="Table Cell 2 2 2 2 3 11" xfId="7286" xr:uid="{081D61E7-97EF-4EC8-81A8-15B12E400A81}"/>
    <cellStyle name="Table Cell 2 2 2 2 3 2" xfId="638" xr:uid="{00000000-0005-0000-0000-000025010000}"/>
    <cellStyle name="Table Cell 2 2 2 2 3 2 2" xfId="1791" xr:uid="{00000000-0005-0000-0000-000026010000}"/>
    <cellStyle name="Table Cell 2 2 2 2 3 2 2 2" xfId="8680" xr:uid="{D8C463CC-101A-4C9C-8355-9C8091B3C89A}"/>
    <cellStyle name="Table Cell 2 2 2 2 3 2 2 3" xfId="5218" xr:uid="{F9684900-9BE9-4002-BD15-AD8380D82EAE}"/>
    <cellStyle name="Table Cell 2 2 2 2 3 2 3" xfId="2922" xr:uid="{00000000-0005-0000-0000-000027010000}"/>
    <cellStyle name="Table Cell 2 2 2 2 3 2 3 2" xfId="9811" xr:uid="{3AFF65B1-54C7-43F3-B17A-90657383982A}"/>
    <cellStyle name="Table Cell 2 2 2 2 3 2 3 3" xfId="6349" xr:uid="{74CF1343-B55D-4240-B962-035C090F64A1}"/>
    <cellStyle name="Table Cell 2 2 2 2 3 2 4" xfId="4056" xr:uid="{00000000-0005-0000-0000-000028010000}"/>
    <cellStyle name="Table Cell 2 2 2 2 3 2 4 2" xfId="10945" xr:uid="{E4D9E05E-CDD9-4A64-8806-A0C205574A16}"/>
    <cellStyle name="Table Cell 2 2 2 2 3 2 5" xfId="7497" xr:uid="{CA4464B9-6173-43C8-A039-E29404CC395A}"/>
    <cellStyle name="Table Cell 2 2 2 2 3 3" xfId="778" xr:uid="{00000000-0005-0000-0000-000029010000}"/>
    <cellStyle name="Table Cell 2 2 2 2 3 3 2" xfId="1931" xr:uid="{00000000-0005-0000-0000-00002A010000}"/>
    <cellStyle name="Table Cell 2 2 2 2 3 3 2 2" xfId="8820" xr:uid="{02E0128A-557E-4404-979B-7090B458ADD6}"/>
    <cellStyle name="Table Cell 2 2 2 2 3 3 2 3" xfId="5358" xr:uid="{AD08270E-014E-4E99-B226-A5501CC85A7E}"/>
    <cellStyle name="Table Cell 2 2 2 2 3 3 3" xfId="3062" xr:uid="{00000000-0005-0000-0000-00002B010000}"/>
    <cellStyle name="Table Cell 2 2 2 2 3 3 3 2" xfId="9951" xr:uid="{B20E728D-CD38-42FE-B354-547ADE92270B}"/>
    <cellStyle name="Table Cell 2 2 2 2 3 3 3 3" xfId="6489" xr:uid="{A0E7849D-6920-4A3A-BFB3-D02FD4DB373E}"/>
    <cellStyle name="Table Cell 2 2 2 2 3 3 4" xfId="4196" xr:uid="{00000000-0005-0000-0000-00002C010000}"/>
    <cellStyle name="Table Cell 2 2 2 2 3 3 4 2" xfId="11085" xr:uid="{E3AE36F6-FCA2-4942-8612-E47DA344B09E}"/>
    <cellStyle name="Table Cell 2 2 2 2 3 3 5" xfId="7637" xr:uid="{002546E6-DB2F-45DA-9AB8-6C3C7627FD4E}"/>
    <cellStyle name="Table Cell 2 2 2 2 3 4" xfId="918" xr:uid="{00000000-0005-0000-0000-00002D010000}"/>
    <cellStyle name="Table Cell 2 2 2 2 3 4 2" xfId="2071" xr:uid="{00000000-0005-0000-0000-00002E010000}"/>
    <cellStyle name="Table Cell 2 2 2 2 3 4 2 2" xfId="8960" xr:uid="{1AB79547-BFD6-4436-A22B-457509ED71FF}"/>
    <cellStyle name="Table Cell 2 2 2 2 3 4 2 3" xfId="5498" xr:uid="{1BDE2AB1-75FF-4E95-BA5F-D88A9A625B58}"/>
    <cellStyle name="Table Cell 2 2 2 2 3 4 3" xfId="3202" xr:uid="{00000000-0005-0000-0000-00002F010000}"/>
    <cellStyle name="Table Cell 2 2 2 2 3 4 3 2" xfId="10091" xr:uid="{9C36DC58-8B63-4D9F-A296-AE90278985C7}"/>
    <cellStyle name="Table Cell 2 2 2 2 3 4 3 3" xfId="6629" xr:uid="{7BFD5DF0-C779-4114-9586-54D25B0E3621}"/>
    <cellStyle name="Table Cell 2 2 2 2 3 4 4" xfId="4336" xr:uid="{00000000-0005-0000-0000-000030010000}"/>
    <cellStyle name="Table Cell 2 2 2 2 3 4 4 2" xfId="11225" xr:uid="{71B68EE8-82C8-4C8A-8834-3B4CF98046B8}"/>
    <cellStyle name="Table Cell 2 2 2 2 3 4 5" xfId="7777" xr:uid="{D2161386-A576-4A2A-83F0-E306115C7C01}"/>
    <cellStyle name="Table Cell 2 2 2 2 3 5" xfId="1052" xr:uid="{00000000-0005-0000-0000-000031010000}"/>
    <cellStyle name="Table Cell 2 2 2 2 3 5 2" xfId="2205" xr:uid="{00000000-0005-0000-0000-000032010000}"/>
    <cellStyle name="Table Cell 2 2 2 2 3 5 2 2" xfId="9094" xr:uid="{1065C8A1-2B92-489A-ABC5-993E119F88AE}"/>
    <cellStyle name="Table Cell 2 2 2 2 3 5 2 3" xfId="5632" xr:uid="{4E48C544-A3D3-49E4-86F7-D004EC2CAA69}"/>
    <cellStyle name="Table Cell 2 2 2 2 3 5 3" xfId="3336" xr:uid="{00000000-0005-0000-0000-000033010000}"/>
    <cellStyle name="Table Cell 2 2 2 2 3 5 3 2" xfId="10225" xr:uid="{9E7673D2-9D2B-433C-90EA-CBB7A6D94BB5}"/>
    <cellStyle name="Table Cell 2 2 2 2 3 5 3 3" xfId="6763" xr:uid="{8167B916-E85C-4A62-A0DC-2CDCC0ADA5A8}"/>
    <cellStyle name="Table Cell 2 2 2 2 3 5 4" xfId="4470" xr:uid="{00000000-0005-0000-0000-000034010000}"/>
    <cellStyle name="Table Cell 2 2 2 2 3 5 4 2" xfId="11359" xr:uid="{BD4FE86F-90B8-4CFB-8685-04D36D85BDD0}"/>
    <cellStyle name="Table Cell 2 2 2 2 3 5 5" xfId="7911" xr:uid="{DBA7C505-72E8-4D7A-8CB6-C8F761617B08}"/>
    <cellStyle name="Table Cell 2 2 2 2 3 6" xfId="1183" xr:uid="{00000000-0005-0000-0000-000035010000}"/>
    <cellStyle name="Table Cell 2 2 2 2 3 6 2" xfId="2336" xr:uid="{00000000-0005-0000-0000-000036010000}"/>
    <cellStyle name="Table Cell 2 2 2 2 3 6 2 2" xfId="9225" xr:uid="{ED15585E-8210-49EF-A34C-3A00D02F45B5}"/>
    <cellStyle name="Table Cell 2 2 2 2 3 6 2 3" xfId="5763" xr:uid="{404F32A5-C93A-45EE-A9F7-1F1287C2E6EC}"/>
    <cellStyle name="Table Cell 2 2 2 2 3 6 3" xfId="3467" xr:uid="{00000000-0005-0000-0000-000037010000}"/>
    <cellStyle name="Table Cell 2 2 2 2 3 6 3 2" xfId="10356" xr:uid="{B60E1A1E-59BF-400F-B523-122F1F849712}"/>
    <cellStyle name="Table Cell 2 2 2 2 3 6 3 3" xfId="6894" xr:uid="{8C2B5D8C-76DE-45F4-B824-F2DE350A401B}"/>
    <cellStyle name="Table Cell 2 2 2 2 3 6 4" xfId="4601" xr:uid="{00000000-0005-0000-0000-000038010000}"/>
    <cellStyle name="Table Cell 2 2 2 2 3 6 4 2" xfId="11490" xr:uid="{3B4819E5-B63F-488D-A873-39A0526E70C8}"/>
    <cellStyle name="Table Cell 2 2 2 2 3 6 5" xfId="8042" xr:uid="{2673582C-0423-4306-8697-77B4670B6230}"/>
    <cellStyle name="Table Cell 2 2 2 2 3 7" xfId="524" xr:uid="{00000000-0005-0000-0000-000039010000}"/>
    <cellStyle name="Table Cell 2 2 2 2 3 7 2" xfId="1677" xr:uid="{00000000-0005-0000-0000-00003A010000}"/>
    <cellStyle name="Table Cell 2 2 2 2 3 7 2 2" xfId="8566" xr:uid="{77B5E4D9-2ACF-4490-A924-726AC9EDC81A}"/>
    <cellStyle name="Table Cell 2 2 2 2 3 7 2 3" xfId="5104" xr:uid="{37D5B076-C2AF-42FD-99C8-DE84CF6753CA}"/>
    <cellStyle name="Table Cell 2 2 2 2 3 7 3" xfId="2808" xr:uid="{00000000-0005-0000-0000-00003B010000}"/>
    <cellStyle name="Table Cell 2 2 2 2 3 7 3 2" xfId="9697" xr:uid="{7FF5BA3B-C3A8-4DE8-A899-F81BD25381AC}"/>
    <cellStyle name="Table Cell 2 2 2 2 3 7 3 3" xfId="6235" xr:uid="{F4FD22D6-824F-4EE0-A059-8373E034ACD4}"/>
    <cellStyle name="Table Cell 2 2 2 2 3 7 4" xfId="3942" xr:uid="{00000000-0005-0000-0000-00003C010000}"/>
    <cellStyle name="Table Cell 2 2 2 2 3 7 4 2" xfId="10831" xr:uid="{C70571A5-A256-4A48-B81B-337ECCDB1A24}"/>
    <cellStyle name="Table Cell 2 2 2 2 3 7 5" xfId="7383" xr:uid="{A430190D-A218-45E3-89F2-98EC76A1108B}"/>
    <cellStyle name="Table Cell 2 2 2 2 3 8" xfId="1580" xr:uid="{00000000-0005-0000-0000-00003D010000}"/>
    <cellStyle name="Table Cell 2 2 2 2 3 8 2" xfId="8469" xr:uid="{6BB14282-47A6-4EA8-A990-F2BD1F853D00}"/>
    <cellStyle name="Table Cell 2 2 2 2 3 8 3" xfId="5007" xr:uid="{0937AC65-14FF-4B01-81E6-1384A885D373}"/>
    <cellStyle name="Table Cell 2 2 2 2 3 9" xfId="2711" xr:uid="{00000000-0005-0000-0000-00003E010000}"/>
    <cellStyle name="Table Cell 2 2 2 2 3 9 2" xfId="9600" xr:uid="{20F41DFA-7DBF-4429-B933-B3943CD6C892}"/>
    <cellStyle name="Table Cell 2 2 2 2 3 9 3" xfId="6138" xr:uid="{80A75507-4F89-4A90-B4C3-10B36DD89909}"/>
    <cellStyle name="Table Cell 2 2 2 2 4" xfId="387" xr:uid="{00000000-0005-0000-0000-00003F010000}"/>
    <cellStyle name="Table Cell 2 2 2 2 4 10" xfId="3805" xr:uid="{00000000-0005-0000-0000-000040010000}"/>
    <cellStyle name="Table Cell 2 2 2 2 4 10 2" xfId="10694" xr:uid="{33385875-AAEE-4F01-A81C-EBAEBA480330}"/>
    <cellStyle name="Table Cell 2 2 2 2 4 11" xfId="7246" xr:uid="{DAE313B3-4812-4B12-B039-442D656A5A44}"/>
    <cellStyle name="Table Cell 2 2 2 2 4 2" xfId="598" xr:uid="{00000000-0005-0000-0000-000041010000}"/>
    <cellStyle name="Table Cell 2 2 2 2 4 2 2" xfId="1751" xr:uid="{00000000-0005-0000-0000-000042010000}"/>
    <cellStyle name="Table Cell 2 2 2 2 4 2 2 2" xfId="8640" xr:uid="{170670CF-EA6A-4878-9E0E-F08E5CD9DF97}"/>
    <cellStyle name="Table Cell 2 2 2 2 4 2 2 3" xfId="5178" xr:uid="{1E4683B7-2DDE-4C39-BC60-A1F893D42610}"/>
    <cellStyle name="Table Cell 2 2 2 2 4 2 3" xfId="2882" xr:uid="{00000000-0005-0000-0000-000043010000}"/>
    <cellStyle name="Table Cell 2 2 2 2 4 2 3 2" xfId="9771" xr:uid="{B866DBCA-5F0E-4D0E-BD4A-C766D48904B9}"/>
    <cellStyle name="Table Cell 2 2 2 2 4 2 3 3" xfId="6309" xr:uid="{AA768D05-4261-4F43-9F0C-28C00CC06194}"/>
    <cellStyle name="Table Cell 2 2 2 2 4 2 4" xfId="4016" xr:uid="{00000000-0005-0000-0000-000044010000}"/>
    <cellStyle name="Table Cell 2 2 2 2 4 2 4 2" xfId="10905" xr:uid="{147B3016-A436-4D13-B7BE-0947FEC1A8EB}"/>
    <cellStyle name="Table Cell 2 2 2 2 4 2 5" xfId="7457" xr:uid="{F4C39C52-B5AF-4086-91D1-08CC1A965A9C}"/>
    <cellStyle name="Table Cell 2 2 2 2 4 3" xfId="741" xr:uid="{00000000-0005-0000-0000-000045010000}"/>
    <cellStyle name="Table Cell 2 2 2 2 4 3 2" xfId="1894" xr:uid="{00000000-0005-0000-0000-000046010000}"/>
    <cellStyle name="Table Cell 2 2 2 2 4 3 2 2" xfId="8783" xr:uid="{909B2548-4329-44B1-A0BB-FABB2DEC7E33}"/>
    <cellStyle name="Table Cell 2 2 2 2 4 3 2 3" xfId="5321" xr:uid="{159B40D2-3D3F-4D39-81E7-538A6B5A62EB}"/>
    <cellStyle name="Table Cell 2 2 2 2 4 3 3" xfId="3025" xr:uid="{00000000-0005-0000-0000-000047010000}"/>
    <cellStyle name="Table Cell 2 2 2 2 4 3 3 2" xfId="9914" xr:uid="{9C25A729-70EB-45DE-904A-33BB405DE9CE}"/>
    <cellStyle name="Table Cell 2 2 2 2 4 3 3 3" xfId="6452" xr:uid="{775A177A-2008-40C6-A795-6257FAA2227C}"/>
    <cellStyle name="Table Cell 2 2 2 2 4 3 4" xfId="4159" xr:uid="{00000000-0005-0000-0000-000048010000}"/>
    <cellStyle name="Table Cell 2 2 2 2 4 3 4 2" xfId="11048" xr:uid="{219C2221-AB9F-4FCF-A248-517722FAE3B9}"/>
    <cellStyle name="Table Cell 2 2 2 2 4 3 5" xfId="7600" xr:uid="{B56B1651-B0FF-4537-B2B0-89265E907CEF}"/>
    <cellStyle name="Table Cell 2 2 2 2 4 4" xfId="878" xr:uid="{00000000-0005-0000-0000-000049010000}"/>
    <cellStyle name="Table Cell 2 2 2 2 4 4 2" xfId="2031" xr:uid="{00000000-0005-0000-0000-00004A010000}"/>
    <cellStyle name="Table Cell 2 2 2 2 4 4 2 2" xfId="8920" xr:uid="{0D39A101-D0E8-439B-B623-841BF0628564}"/>
    <cellStyle name="Table Cell 2 2 2 2 4 4 2 3" xfId="5458" xr:uid="{50A863C8-82B2-4F38-885C-B00568F81AFE}"/>
    <cellStyle name="Table Cell 2 2 2 2 4 4 3" xfId="3162" xr:uid="{00000000-0005-0000-0000-00004B010000}"/>
    <cellStyle name="Table Cell 2 2 2 2 4 4 3 2" xfId="10051" xr:uid="{13CF743A-ECBB-4826-BFEC-470B09756971}"/>
    <cellStyle name="Table Cell 2 2 2 2 4 4 3 3" xfId="6589" xr:uid="{16CF7958-D1B6-43B2-87DD-01ADB054859E}"/>
    <cellStyle name="Table Cell 2 2 2 2 4 4 4" xfId="4296" xr:uid="{00000000-0005-0000-0000-00004C010000}"/>
    <cellStyle name="Table Cell 2 2 2 2 4 4 4 2" xfId="11185" xr:uid="{77DC6591-0E0C-43C1-8D01-1960D64BE6E1}"/>
    <cellStyle name="Table Cell 2 2 2 2 4 4 5" xfId="7737" xr:uid="{6C154113-DA68-4AD8-A743-AF2712DA59AC}"/>
    <cellStyle name="Table Cell 2 2 2 2 4 5" xfId="1019" xr:uid="{00000000-0005-0000-0000-00004D010000}"/>
    <cellStyle name="Table Cell 2 2 2 2 4 5 2" xfId="2172" xr:uid="{00000000-0005-0000-0000-00004E010000}"/>
    <cellStyle name="Table Cell 2 2 2 2 4 5 2 2" xfId="9061" xr:uid="{645C04E4-2792-47E1-AC37-F6B007A6C40D}"/>
    <cellStyle name="Table Cell 2 2 2 2 4 5 2 3" xfId="5599" xr:uid="{E3B2BD04-E20E-4A70-937A-29F009D0BBE0}"/>
    <cellStyle name="Table Cell 2 2 2 2 4 5 3" xfId="3303" xr:uid="{00000000-0005-0000-0000-00004F010000}"/>
    <cellStyle name="Table Cell 2 2 2 2 4 5 3 2" xfId="10192" xr:uid="{A4881197-1F82-40C9-BA12-F2969C2E9820}"/>
    <cellStyle name="Table Cell 2 2 2 2 4 5 3 3" xfId="6730" xr:uid="{825AE75B-328D-4019-B562-362B871521F2}"/>
    <cellStyle name="Table Cell 2 2 2 2 4 5 4" xfId="4437" xr:uid="{00000000-0005-0000-0000-000050010000}"/>
    <cellStyle name="Table Cell 2 2 2 2 4 5 4 2" xfId="11326" xr:uid="{7D66D7C7-5DFF-4BFC-88D2-A0DCDD70543F}"/>
    <cellStyle name="Table Cell 2 2 2 2 4 5 5" xfId="7878" xr:uid="{F44538DE-3566-4E06-8CDF-0D09C248F509}"/>
    <cellStyle name="Table Cell 2 2 2 2 4 6" xfId="1146" xr:uid="{00000000-0005-0000-0000-000051010000}"/>
    <cellStyle name="Table Cell 2 2 2 2 4 6 2" xfId="2299" xr:uid="{00000000-0005-0000-0000-000052010000}"/>
    <cellStyle name="Table Cell 2 2 2 2 4 6 2 2" xfId="9188" xr:uid="{4AFDF1FD-38DF-4B6B-8748-FF423CC790C0}"/>
    <cellStyle name="Table Cell 2 2 2 2 4 6 2 3" xfId="5726" xr:uid="{FB64C33D-2DBD-468A-BEBB-2376BE97FA83}"/>
    <cellStyle name="Table Cell 2 2 2 2 4 6 3" xfId="3430" xr:uid="{00000000-0005-0000-0000-000053010000}"/>
    <cellStyle name="Table Cell 2 2 2 2 4 6 3 2" xfId="10319" xr:uid="{06623EC6-98BC-46AC-B196-84F491C8E130}"/>
    <cellStyle name="Table Cell 2 2 2 2 4 6 3 3" xfId="6857" xr:uid="{1E3F7652-8BF8-4361-8CE3-FC5446E4E1A2}"/>
    <cellStyle name="Table Cell 2 2 2 2 4 6 4" xfId="4564" xr:uid="{00000000-0005-0000-0000-000054010000}"/>
    <cellStyle name="Table Cell 2 2 2 2 4 6 4 2" xfId="11453" xr:uid="{1C4F9A79-6160-4D49-A4A4-1A3056FE8906}"/>
    <cellStyle name="Table Cell 2 2 2 2 4 6 5" xfId="8005" xr:uid="{F2368795-FEDC-4C49-9A56-E676A6BE5293}"/>
    <cellStyle name="Table Cell 2 2 2 2 4 7" xfId="512" xr:uid="{00000000-0005-0000-0000-000055010000}"/>
    <cellStyle name="Table Cell 2 2 2 2 4 7 2" xfId="1665" xr:uid="{00000000-0005-0000-0000-000056010000}"/>
    <cellStyle name="Table Cell 2 2 2 2 4 7 2 2" xfId="8554" xr:uid="{9B62610A-AF09-421D-A9F5-6EE3A3172906}"/>
    <cellStyle name="Table Cell 2 2 2 2 4 7 2 3" xfId="5092" xr:uid="{272C75A7-94BA-4EBA-848D-E111FB82A948}"/>
    <cellStyle name="Table Cell 2 2 2 2 4 7 3" xfId="2796" xr:uid="{00000000-0005-0000-0000-000057010000}"/>
    <cellStyle name="Table Cell 2 2 2 2 4 7 3 2" xfId="9685" xr:uid="{E7710837-20A6-48B0-AE23-CF099A9EB48E}"/>
    <cellStyle name="Table Cell 2 2 2 2 4 7 3 3" xfId="6223" xr:uid="{36FD7C9E-2013-499D-8357-1CE2457B3578}"/>
    <cellStyle name="Table Cell 2 2 2 2 4 7 4" xfId="3930" xr:uid="{00000000-0005-0000-0000-000058010000}"/>
    <cellStyle name="Table Cell 2 2 2 2 4 7 4 2" xfId="10819" xr:uid="{FD22B11A-DC50-4281-AD69-1DCE0E7AE00A}"/>
    <cellStyle name="Table Cell 2 2 2 2 4 7 5" xfId="7371" xr:uid="{F1058431-81FA-45B6-AADE-8154080B0A79}"/>
    <cellStyle name="Table Cell 2 2 2 2 4 8" xfId="1540" xr:uid="{00000000-0005-0000-0000-000059010000}"/>
    <cellStyle name="Table Cell 2 2 2 2 4 8 2" xfId="8429" xr:uid="{9051E60D-F43C-4080-BE7A-E98BA1D05145}"/>
    <cellStyle name="Table Cell 2 2 2 2 4 8 3" xfId="4967" xr:uid="{01211D44-1057-45CE-A66F-8C708A2D60E6}"/>
    <cellStyle name="Table Cell 2 2 2 2 4 9" xfId="2671" xr:uid="{00000000-0005-0000-0000-00005A010000}"/>
    <cellStyle name="Table Cell 2 2 2 2 4 9 2" xfId="9560" xr:uid="{7E3B6D71-4CAE-4570-84B6-537F9EE3235A}"/>
    <cellStyle name="Table Cell 2 2 2 2 4 9 3" xfId="6098" xr:uid="{0FD16664-6670-4F66-9B2C-BCE19D0D9AC0}"/>
    <cellStyle name="Table Cell 2 2 2 2 5" xfId="315" xr:uid="{00000000-0005-0000-0000-00005B010000}"/>
    <cellStyle name="Table Cell 2 2 2 2 5 2" xfId="1468" xr:uid="{00000000-0005-0000-0000-00005C010000}"/>
    <cellStyle name="Table Cell 2 2 2 2 5 2 2" xfId="8357" xr:uid="{03290C1B-00D6-4ECC-AA32-76B09313F49B}"/>
    <cellStyle name="Table Cell 2 2 2 2 5 2 3" xfId="4895" xr:uid="{4E62A517-98D5-4A9B-BA17-EDCCE03A3B89}"/>
    <cellStyle name="Table Cell 2 2 2 2 5 3" xfId="2599" xr:uid="{00000000-0005-0000-0000-00005D010000}"/>
    <cellStyle name="Table Cell 2 2 2 2 5 3 2" xfId="9488" xr:uid="{8E307DD0-BAEC-40BF-8A45-AA9315BD01AA}"/>
    <cellStyle name="Table Cell 2 2 2 2 5 3 3" xfId="6026" xr:uid="{F81FFEE0-0A1A-43CC-B9AD-42686C9CAFF4}"/>
    <cellStyle name="Table Cell 2 2 2 2 5 4" xfId="3733" xr:uid="{00000000-0005-0000-0000-00005E010000}"/>
    <cellStyle name="Table Cell 2 2 2 2 5 4 2" xfId="10622" xr:uid="{D3DA6150-9FD7-4FF6-A638-35EC1DB2D2BE}"/>
    <cellStyle name="Table Cell 2 2 2 2 5 5" xfId="7174" xr:uid="{D9E2E894-F5C6-4C7F-BB85-41ABBF08B9B1}"/>
    <cellStyle name="Table Cell 2 2 2 2 6" xfId="1321" xr:uid="{00000000-0005-0000-0000-00005F010000}"/>
    <cellStyle name="Table Cell 2 2 2 2 6 2" xfId="8210" xr:uid="{B3870847-ABA2-43E9-854B-F9106FFB1C28}"/>
    <cellStyle name="Table Cell 2 2 2 2 6 3" xfId="4748" xr:uid="{9257FE2C-7596-409C-B932-6EC6555D5F18}"/>
    <cellStyle name="Table Cell 2 2 2 2 7" xfId="2452" xr:uid="{00000000-0005-0000-0000-000060010000}"/>
    <cellStyle name="Table Cell 2 2 2 2 7 2" xfId="9341" xr:uid="{4C376187-52A1-4090-BC05-B1BB0ECF56E8}"/>
    <cellStyle name="Table Cell 2 2 2 2 7 3" xfId="5879" xr:uid="{A51CE893-63A7-4678-9183-9E6DB3A7E1AA}"/>
    <cellStyle name="Table Cell 2 2 2 2 8" xfId="3586" xr:uid="{00000000-0005-0000-0000-000061010000}"/>
    <cellStyle name="Table Cell 2 2 2 2 8 2" xfId="10475" xr:uid="{F1073C1B-0370-4B0F-AA90-C4E2CC611CA9}"/>
    <cellStyle name="Table Cell 2 2 2 2 9" xfId="7025" xr:uid="{C1D71CA7-1E21-4200-B00E-0631A1C37B6C}"/>
    <cellStyle name="Table Cell 2 2 2 3" xfId="176" xr:uid="{00000000-0005-0000-0000-000062010000}"/>
    <cellStyle name="Table Cell 2 2 2 3 2" xfId="209" xr:uid="{00000000-0005-0000-0000-000063010000}"/>
    <cellStyle name="Table Cell 2 2 2 3 2 2" xfId="469" xr:uid="{00000000-0005-0000-0000-000064010000}"/>
    <cellStyle name="Table Cell 2 2 2 3 2 2 10" xfId="3887" xr:uid="{00000000-0005-0000-0000-000065010000}"/>
    <cellStyle name="Table Cell 2 2 2 3 2 2 10 2" xfId="10776" xr:uid="{9148D8FC-167C-45EF-9EB3-274C7E0124A4}"/>
    <cellStyle name="Table Cell 2 2 2 3 2 2 11" xfId="7328" xr:uid="{940F3BB8-4769-4BB9-8AE6-41C557879150}"/>
    <cellStyle name="Table Cell 2 2 2 3 2 2 2" xfId="680" xr:uid="{00000000-0005-0000-0000-000066010000}"/>
    <cellStyle name="Table Cell 2 2 2 3 2 2 2 2" xfId="1833" xr:uid="{00000000-0005-0000-0000-000067010000}"/>
    <cellStyle name="Table Cell 2 2 2 3 2 2 2 2 2" xfId="8722" xr:uid="{FF78242B-8716-4A9F-AF01-F7D3C4FDFE2B}"/>
    <cellStyle name="Table Cell 2 2 2 3 2 2 2 2 3" xfId="5260" xr:uid="{A6E61522-B40A-4D68-9FC1-3372092A7271}"/>
    <cellStyle name="Table Cell 2 2 2 3 2 2 2 3" xfId="2964" xr:uid="{00000000-0005-0000-0000-000068010000}"/>
    <cellStyle name="Table Cell 2 2 2 3 2 2 2 3 2" xfId="9853" xr:uid="{CD648FAD-9B12-45C3-A32E-669D07A5B8B5}"/>
    <cellStyle name="Table Cell 2 2 2 3 2 2 2 3 3" xfId="6391" xr:uid="{48FA9C56-9331-4F64-B477-4F76A8F2A01A}"/>
    <cellStyle name="Table Cell 2 2 2 3 2 2 2 4" xfId="4098" xr:uid="{00000000-0005-0000-0000-000069010000}"/>
    <cellStyle name="Table Cell 2 2 2 3 2 2 2 4 2" xfId="10987" xr:uid="{FEC92E91-BEAA-4F07-8BAC-211A760FB68D}"/>
    <cellStyle name="Table Cell 2 2 2 3 2 2 2 5" xfId="7539" xr:uid="{D54C4DE8-460A-4BB9-B8E2-37FC627D396D}"/>
    <cellStyle name="Table Cell 2 2 2 3 2 2 3" xfId="820" xr:uid="{00000000-0005-0000-0000-00006A010000}"/>
    <cellStyle name="Table Cell 2 2 2 3 2 2 3 2" xfId="1973" xr:uid="{00000000-0005-0000-0000-00006B010000}"/>
    <cellStyle name="Table Cell 2 2 2 3 2 2 3 2 2" xfId="8862" xr:uid="{6418A8F0-12AB-4689-8226-CF4C401B9AFA}"/>
    <cellStyle name="Table Cell 2 2 2 3 2 2 3 2 3" xfId="5400" xr:uid="{A4FA0709-59BE-4254-BA22-B235E685D8B7}"/>
    <cellStyle name="Table Cell 2 2 2 3 2 2 3 3" xfId="3104" xr:uid="{00000000-0005-0000-0000-00006C010000}"/>
    <cellStyle name="Table Cell 2 2 2 3 2 2 3 3 2" xfId="9993" xr:uid="{B689BB2D-9B35-4610-BC3E-E698145AE015}"/>
    <cellStyle name="Table Cell 2 2 2 3 2 2 3 3 3" xfId="6531" xr:uid="{0337250F-B1F6-4FC9-B8F8-987E491D6529}"/>
    <cellStyle name="Table Cell 2 2 2 3 2 2 3 4" xfId="4238" xr:uid="{00000000-0005-0000-0000-00006D010000}"/>
    <cellStyle name="Table Cell 2 2 2 3 2 2 3 4 2" xfId="11127" xr:uid="{B912FCBB-0E52-42C9-9176-D4038ACCF4D7}"/>
    <cellStyle name="Table Cell 2 2 2 3 2 2 3 5" xfId="7679" xr:uid="{A8A1172A-C490-4DF5-A100-0724B689F083}"/>
    <cellStyle name="Table Cell 2 2 2 3 2 2 4" xfId="960" xr:uid="{00000000-0005-0000-0000-00006E010000}"/>
    <cellStyle name="Table Cell 2 2 2 3 2 2 4 2" xfId="2113" xr:uid="{00000000-0005-0000-0000-00006F010000}"/>
    <cellStyle name="Table Cell 2 2 2 3 2 2 4 2 2" xfId="9002" xr:uid="{219C4EDE-67F0-4840-9534-E5907F95A7FF}"/>
    <cellStyle name="Table Cell 2 2 2 3 2 2 4 2 3" xfId="5540" xr:uid="{ED1AC5CF-BB9D-4159-8089-476C55F3B48C}"/>
    <cellStyle name="Table Cell 2 2 2 3 2 2 4 3" xfId="3244" xr:uid="{00000000-0005-0000-0000-000070010000}"/>
    <cellStyle name="Table Cell 2 2 2 3 2 2 4 3 2" xfId="10133" xr:uid="{508405C4-62D2-45CD-A810-63DB8D8AC3FB}"/>
    <cellStyle name="Table Cell 2 2 2 3 2 2 4 3 3" xfId="6671" xr:uid="{312BA008-88CB-4D14-ABFD-B5AB0E63AED3}"/>
    <cellStyle name="Table Cell 2 2 2 3 2 2 4 4" xfId="4378" xr:uid="{00000000-0005-0000-0000-000071010000}"/>
    <cellStyle name="Table Cell 2 2 2 3 2 2 4 4 2" xfId="11267" xr:uid="{1221A313-D610-45B5-9F08-69B9F805C9B6}"/>
    <cellStyle name="Table Cell 2 2 2 3 2 2 4 5" xfId="7819" xr:uid="{6A9C305E-7D70-4F60-8F32-99FD78E3319D}"/>
    <cellStyle name="Table Cell 2 2 2 3 2 2 5" xfId="1094" xr:uid="{00000000-0005-0000-0000-000072010000}"/>
    <cellStyle name="Table Cell 2 2 2 3 2 2 5 2" xfId="2247" xr:uid="{00000000-0005-0000-0000-000073010000}"/>
    <cellStyle name="Table Cell 2 2 2 3 2 2 5 2 2" xfId="9136" xr:uid="{E0EF9A04-4B00-423C-8A9D-8ADC8254D716}"/>
    <cellStyle name="Table Cell 2 2 2 3 2 2 5 2 3" xfId="5674" xr:uid="{442A3F0A-E1BD-4188-996E-BCE6E03CE5CA}"/>
    <cellStyle name="Table Cell 2 2 2 3 2 2 5 3" xfId="3378" xr:uid="{00000000-0005-0000-0000-000074010000}"/>
    <cellStyle name="Table Cell 2 2 2 3 2 2 5 3 2" xfId="10267" xr:uid="{AF1D23C2-3ECC-4C46-828D-5260B402B82D}"/>
    <cellStyle name="Table Cell 2 2 2 3 2 2 5 3 3" xfId="6805" xr:uid="{B9B5CA18-C152-48E8-A3FE-91EAD0264E58}"/>
    <cellStyle name="Table Cell 2 2 2 3 2 2 5 4" xfId="4512" xr:uid="{00000000-0005-0000-0000-000075010000}"/>
    <cellStyle name="Table Cell 2 2 2 3 2 2 5 4 2" xfId="11401" xr:uid="{FFB2936C-6205-4744-8A05-2861C92EEA7A}"/>
    <cellStyle name="Table Cell 2 2 2 3 2 2 5 5" xfId="7953" xr:uid="{D64BDE9E-17FB-4185-AAA3-C78342CB3168}"/>
    <cellStyle name="Table Cell 2 2 2 3 2 2 6" xfId="1225" xr:uid="{00000000-0005-0000-0000-000076010000}"/>
    <cellStyle name="Table Cell 2 2 2 3 2 2 6 2" xfId="2378" xr:uid="{00000000-0005-0000-0000-000077010000}"/>
    <cellStyle name="Table Cell 2 2 2 3 2 2 6 2 2" xfId="9267" xr:uid="{C8A805C7-9659-49F4-9DC4-B8C5490ADF0D}"/>
    <cellStyle name="Table Cell 2 2 2 3 2 2 6 2 3" xfId="5805" xr:uid="{55AAC3F8-5484-444D-AEE4-F7BF19A1BC88}"/>
    <cellStyle name="Table Cell 2 2 2 3 2 2 6 3" xfId="3509" xr:uid="{00000000-0005-0000-0000-000078010000}"/>
    <cellStyle name="Table Cell 2 2 2 3 2 2 6 3 2" xfId="10398" xr:uid="{346A7DEB-E916-496B-BC8A-BB8FE988F9E6}"/>
    <cellStyle name="Table Cell 2 2 2 3 2 2 6 3 3" xfId="6936" xr:uid="{F8A1DB08-19DC-4256-BB1B-EDE815A3DFA4}"/>
    <cellStyle name="Table Cell 2 2 2 3 2 2 6 4" xfId="4643" xr:uid="{00000000-0005-0000-0000-000079010000}"/>
    <cellStyle name="Table Cell 2 2 2 3 2 2 6 4 2" xfId="11532" xr:uid="{7616EEC3-B56E-44DA-8084-99AABD8F97A5}"/>
    <cellStyle name="Table Cell 2 2 2 3 2 2 6 5" xfId="8084" xr:uid="{8373171D-FF4B-4880-A695-506F73343875}"/>
    <cellStyle name="Table Cell 2 2 2 3 2 2 7" xfId="511" xr:uid="{00000000-0005-0000-0000-00007A010000}"/>
    <cellStyle name="Table Cell 2 2 2 3 2 2 7 2" xfId="1664" xr:uid="{00000000-0005-0000-0000-00007B010000}"/>
    <cellStyle name="Table Cell 2 2 2 3 2 2 7 2 2" xfId="8553" xr:uid="{B2F66EE6-0C4B-4D69-9212-E89909211B16}"/>
    <cellStyle name="Table Cell 2 2 2 3 2 2 7 2 3" xfId="5091" xr:uid="{468C7B42-61D9-45E8-93DC-9DED920719C7}"/>
    <cellStyle name="Table Cell 2 2 2 3 2 2 7 3" xfId="2795" xr:uid="{00000000-0005-0000-0000-00007C010000}"/>
    <cellStyle name="Table Cell 2 2 2 3 2 2 7 3 2" xfId="9684" xr:uid="{C2257008-FE13-4033-A022-7C794BDA477F}"/>
    <cellStyle name="Table Cell 2 2 2 3 2 2 7 3 3" xfId="6222" xr:uid="{5EAE473E-EDA2-4B2F-89B4-204EEFBAE152}"/>
    <cellStyle name="Table Cell 2 2 2 3 2 2 7 4" xfId="3929" xr:uid="{00000000-0005-0000-0000-00007D010000}"/>
    <cellStyle name="Table Cell 2 2 2 3 2 2 7 4 2" xfId="10818" xr:uid="{AEBDCE4B-BAD3-4BC9-A96A-AC07B248C1D5}"/>
    <cellStyle name="Table Cell 2 2 2 3 2 2 7 5" xfId="7370" xr:uid="{BA3F7A88-A8E2-4EE0-AE94-52DF7912B03B}"/>
    <cellStyle name="Table Cell 2 2 2 3 2 2 8" xfId="1622" xr:uid="{00000000-0005-0000-0000-00007E010000}"/>
    <cellStyle name="Table Cell 2 2 2 3 2 2 8 2" xfId="8511" xr:uid="{3A538ED1-70B4-4330-83ED-9114254436D6}"/>
    <cellStyle name="Table Cell 2 2 2 3 2 2 8 3" xfId="5049" xr:uid="{0C6E8FFF-43F4-44D5-9FDE-68685F5EEE4A}"/>
    <cellStyle name="Table Cell 2 2 2 3 2 2 9" xfId="2753" xr:uid="{00000000-0005-0000-0000-00007F010000}"/>
    <cellStyle name="Table Cell 2 2 2 3 2 2 9 2" xfId="9642" xr:uid="{B530FCC5-F8F5-4339-ABDD-5304F036F7BF}"/>
    <cellStyle name="Table Cell 2 2 2 3 2 2 9 3" xfId="6180" xr:uid="{B1C1568A-57E4-438B-81D1-499427882969}"/>
    <cellStyle name="Table Cell 2 2 2 3 2 3" xfId="497" xr:uid="{00000000-0005-0000-0000-000080010000}"/>
    <cellStyle name="Table Cell 2 2 2 3 2 3 10" xfId="3915" xr:uid="{00000000-0005-0000-0000-000081010000}"/>
    <cellStyle name="Table Cell 2 2 2 3 2 3 10 2" xfId="10804" xr:uid="{4FEA86F0-0D4C-40E7-8C56-DFA2C8C84F6E}"/>
    <cellStyle name="Table Cell 2 2 2 3 2 3 11" xfId="7356" xr:uid="{BF944B45-5271-4824-AEAF-F8189120BF06}"/>
    <cellStyle name="Table Cell 2 2 2 3 2 3 2" xfId="708" xr:uid="{00000000-0005-0000-0000-000082010000}"/>
    <cellStyle name="Table Cell 2 2 2 3 2 3 2 2" xfId="1861" xr:uid="{00000000-0005-0000-0000-000083010000}"/>
    <cellStyle name="Table Cell 2 2 2 3 2 3 2 2 2" xfId="8750" xr:uid="{BBCD4A52-215A-48B6-8FD8-582E272B013C}"/>
    <cellStyle name="Table Cell 2 2 2 3 2 3 2 2 3" xfId="5288" xr:uid="{62536EBD-2B17-4796-B9C8-6AE3F6A1BC35}"/>
    <cellStyle name="Table Cell 2 2 2 3 2 3 2 3" xfId="2992" xr:uid="{00000000-0005-0000-0000-000084010000}"/>
    <cellStyle name="Table Cell 2 2 2 3 2 3 2 3 2" xfId="9881" xr:uid="{86C33D4F-CCD8-419E-A631-8061A881C61C}"/>
    <cellStyle name="Table Cell 2 2 2 3 2 3 2 3 3" xfId="6419" xr:uid="{DB95313D-6046-4264-829E-1F7748D296EA}"/>
    <cellStyle name="Table Cell 2 2 2 3 2 3 2 4" xfId="4126" xr:uid="{00000000-0005-0000-0000-000085010000}"/>
    <cellStyle name="Table Cell 2 2 2 3 2 3 2 4 2" xfId="11015" xr:uid="{33358C50-FCFC-4800-B10C-0EA29BE22B2D}"/>
    <cellStyle name="Table Cell 2 2 2 3 2 3 2 5" xfId="7567" xr:uid="{D6EE6F4F-A2C5-4590-91CF-C3081B8FC7D2}"/>
    <cellStyle name="Table Cell 2 2 2 3 2 3 3" xfId="848" xr:uid="{00000000-0005-0000-0000-000086010000}"/>
    <cellStyle name="Table Cell 2 2 2 3 2 3 3 2" xfId="2001" xr:uid="{00000000-0005-0000-0000-000087010000}"/>
    <cellStyle name="Table Cell 2 2 2 3 2 3 3 2 2" xfId="8890" xr:uid="{71530004-D4E2-4D2B-B194-E498096076D8}"/>
    <cellStyle name="Table Cell 2 2 2 3 2 3 3 2 3" xfId="5428" xr:uid="{F3B2A841-888A-45F3-B614-E4D2A1C2BB57}"/>
    <cellStyle name="Table Cell 2 2 2 3 2 3 3 3" xfId="3132" xr:uid="{00000000-0005-0000-0000-000088010000}"/>
    <cellStyle name="Table Cell 2 2 2 3 2 3 3 3 2" xfId="10021" xr:uid="{BD0A0747-E08C-44EB-A38F-62D7549563EB}"/>
    <cellStyle name="Table Cell 2 2 2 3 2 3 3 3 3" xfId="6559" xr:uid="{261FDD7E-350F-4A84-A054-490BEA220501}"/>
    <cellStyle name="Table Cell 2 2 2 3 2 3 3 4" xfId="4266" xr:uid="{00000000-0005-0000-0000-000089010000}"/>
    <cellStyle name="Table Cell 2 2 2 3 2 3 3 4 2" xfId="11155" xr:uid="{DD8DF600-E343-4D1A-861A-5C2CC35C3448}"/>
    <cellStyle name="Table Cell 2 2 2 3 2 3 3 5" xfId="7707" xr:uid="{0CC061CF-DABE-455D-B1F2-AD1A87AB4A61}"/>
    <cellStyle name="Table Cell 2 2 2 3 2 3 4" xfId="988" xr:uid="{00000000-0005-0000-0000-00008A010000}"/>
    <cellStyle name="Table Cell 2 2 2 3 2 3 4 2" xfId="2141" xr:uid="{00000000-0005-0000-0000-00008B010000}"/>
    <cellStyle name="Table Cell 2 2 2 3 2 3 4 2 2" xfId="9030" xr:uid="{54445E1A-3182-4413-B817-F5CF01834968}"/>
    <cellStyle name="Table Cell 2 2 2 3 2 3 4 2 3" xfId="5568" xr:uid="{01CB7DD2-7130-48B9-A7D7-B8046A6F4B0A}"/>
    <cellStyle name="Table Cell 2 2 2 3 2 3 4 3" xfId="3272" xr:uid="{00000000-0005-0000-0000-00008C010000}"/>
    <cellStyle name="Table Cell 2 2 2 3 2 3 4 3 2" xfId="10161" xr:uid="{BBD7AD21-C51D-4519-830F-3C6B83935AAF}"/>
    <cellStyle name="Table Cell 2 2 2 3 2 3 4 3 3" xfId="6699" xr:uid="{CBF67040-17AE-40DB-8807-48CB97AB31E3}"/>
    <cellStyle name="Table Cell 2 2 2 3 2 3 4 4" xfId="4406" xr:uid="{00000000-0005-0000-0000-00008D010000}"/>
    <cellStyle name="Table Cell 2 2 2 3 2 3 4 4 2" xfId="11295" xr:uid="{29368AB0-85E8-48A4-9408-A6076EB579BD}"/>
    <cellStyle name="Table Cell 2 2 2 3 2 3 4 5" xfId="7847" xr:uid="{672FB3B4-EAC7-4E52-8A3E-A4CF23112909}"/>
    <cellStyle name="Table Cell 2 2 2 3 2 3 5" xfId="1122" xr:uid="{00000000-0005-0000-0000-00008E010000}"/>
    <cellStyle name="Table Cell 2 2 2 3 2 3 5 2" xfId="2275" xr:uid="{00000000-0005-0000-0000-00008F010000}"/>
    <cellStyle name="Table Cell 2 2 2 3 2 3 5 2 2" xfId="9164" xr:uid="{633FA202-5EFF-417B-9CB9-7B3A63F72ED2}"/>
    <cellStyle name="Table Cell 2 2 2 3 2 3 5 2 3" xfId="5702" xr:uid="{EA6B913A-F3B9-4CB6-8373-6B31808CC3ED}"/>
    <cellStyle name="Table Cell 2 2 2 3 2 3 5 3" xfId="3406" xr:uid="{00000000-0005-0000-0000-000090010000}"/>
    <cellStyle name="Table Cell 2 2 2 3 2 3 5 3 2" xfId="10295" xr:uid="{F1955CD0-79A2-4E18-A8F9-3D0EFDF8C775}"/>
    <cellStyle name="Table Cell 2 2 2 3 2 3 5 3 3" xfId="6833" xr:uid="{3127CDBC-7BC5-4752-9646-0300C6A32F26}"/>
    <cellStyle name="Table Cell 2 2 2 3 2 3 5 4" xfId="4540" xr:uid="{00000000-0005-0000-0000-000091010000}"/>
    <cellStyle name="Table Cell 2 2 2 3 2 3 5 4 2" xfId="11429" xr:uid="{27815EDF-22DF-495A-875A-27AB7DF19987}"/>
    <cellStyle name="Table Cell 2 2 2 3 2 3 5 5" xfId="7981" xr:uid="{038F1845-B0F5-4E53-B828-23D0EAEF2D3A}"/>
    <cellStyle name="Table Cell 2 2 2 3 2 3 6" xfId="1253" xr:uid="{00000000-0005-0000-0000-000092010000}"/>
    <cellStyle name="Table Cell 2 2 2 3 2 3 6 2" xfId="2406" xr:uid="{00000000-0005-0000-0000-000093010000}"/>
    <cellStyle name="Table Cell 2 2 2 3 2 3 6 2 2" xfId="9295" xr:uid="{EDFE687C-615F-42B3-BE7F-929E5CB9D364}"/>
    <cellStyle name="Table Cell 2 2 2 3 2 3 6 2 3" xfId="5833" xr:uid="{7134E1E8-5BAB-4968-B9C9-DAC36BD29376}"/>
    <cellStyle name="Table Cell 2 2 2 3 2 3 6 3" xfId="3537" xr:uid="{00000000-0005-0000-0000-000094010000}"/>
    <cellStyle name="Table Cell 2 2 2 3 2 3 6 3 2" xfId="10426" xr:uid="{CCB782DC-25B4-4536-97E8-F94F8F81BB22}"/>
    <cellStyle name="Table Cell 2 2 2 3 2 3 6 3 3" xfId="6964" xr:uid="{9DE8EB18-91C5-4936-A4FC-0F05A7094759}"/>
    <cellStyle name="Table Cell 2 2 2 3 2 3 6 4" xfId="4671" xr:uid="{00000000-0005-0000-0000-000095010000}"/>
    <cellStyle name="Table Cell 2 2 2 3 2 3 6 4 2" xfId="11560" xr:uid="{B13220BD-64D8-410B-9D21-D2A10C483D78}"/>
    <cellStyle name="Table Cell 2 2 2 3 2 3 6 5" xfId="8112" xr:uid="{AA43EA6A-3673-41E0-9072-ECEFB4C51CB0}"/>
    <cellStyle name="Table Cell 2 2 2 3 2 3 7" xfId="1277" xr:uid="{00000000-0005-0000-0000-000096010000}"/>
    <cellStyle name="Table Cell 2 2 2 3 2 3 7 2" xfId="2430" xr:uid="{00000000-0005-0000-0000-000097010000}"/>
    <cellStyle name="Table Cell 2 2 2 3 2 3 7 2 2" xfId="9319" xr:uid="{04990761-B93D-4FB8-AF6F-9D1758D22337}"/>
    <cellStyle name="Table Cell 2 2 2 3 2 3 7 2 3" xfId="5857" xr:uid="{FA3B18EC-8531-4E92-899B-1C5A86ED4F6B}"/>
    <cellStyle name="Table Cell 2 2 2 3 2 3 7 3" xfId="3561" xr:uid="{00000000-0005-0000-0000-000098010000}"/>
    <cellStyle name="Table Cell 2 2 2 3 2 3 7 3 2" xfId="10450" xr:uid="{8E35788E-B50B-4FAF-B18D-7559F5B2A001}"/>
    <cellStyle name="Table Cell 2 2 2 3 2 3 7 3 3" xfId="6988" xr:uid="{26AA723B-E15A-4AF8-8643-02CD0C062744}"/>
    <cellStyle name="Table Cell 2 2 2 3 2 3 7 4" xfId="4695" xr:uid="{00000000-0005-0000-0000-000099010000}"/>
    <cellStyle name="Table Cell 2 2 2 3 2 3 7 4 2" xfId="11584" xr:uid="{EC0DFC89-CEAE-4504-B7BD-55F30E006346}"/>
    <cellStyle name="Table Cell 2 2 2 3 2 3 7 5" xfId="8136" xr:uid="{CD9FFC97-D0AA-4B95-81A0-B2B9340048C7}"/>
    <cellStyle name="Table Cell 2 2 2 3 2 3 8" xfId="1650" xr:uid="{00000000-0005-0000-0000-00009A010000}"/>
    <cellStyle name="Table Cell 2 2 2 3 2 3 8 2" xfId="8539" xr:uid="{E379D062-2BBA-4156-9857-2FF72D187A26}"/>
    <cellStyle name="Table Cell 2 2 2 3 2 3 8 3" xfId="5077" xr:uid="{612D614B-5B35-4B5F-BC33-DDFEEF55F864}"/>
    <cellStyle name="Table Cell 2 2 2 3 2 3 9" xfId="2781" xr:uid="{00000000-0005-0000-0000-00009B010000}"/>
    <cellStyle name="Table Cell 2 2 2 3 2 3 9 2" xfId="9670" xr:uid="{AA40CDA0-D9BF-4FAF-84F9-FDECDFA06BEE}"/>
    <cellStyle name="Table Cell 2 2 2 3 2 3 9 3" xfId="6208" xr:uid="{C28FB963-10BE-4E97-B59F-8855C2DBE9BC}"/>
    <cellStyle name="Table Cell 2 2 2 3 2 4" xfId="358" xr:uid="{00000000-0005-0000-0000-00009C010000}"/>
    <cellStyle name="Table Cell 2 2 2 3 2 4 2" xfId="1511" xr:uid="{00000000-0005-0000-0000-00009D010000}"/>
    <cellStyle name="Table Cell 2 2 2 3 2 4 2 2" xfId="8400" xr:uid="{9D9F3353-FEA8-4F61-899C-6C296ED1C9CF}"/>
    <cellStyle name="Table Cell 2 2 2 3 2 4 2 3" xfId="4938" xr:uid="{62F93002-96F3-4C68-A51C-6CF4B65409F8}"/>
    <cellStyle name="Table Cell 2 2 2 3 2 4 3" xfId="2642" xr:uid="{00000000-0005-0000-0000-00009E010000}"/>
    <cellStyle name="Table Cell 2 2 2 3 2 4 3 2" xfId="9531" xr:uid="{132411A9-B0F4-495C-B9C3-2E534E494793}"/>
    <cellStyle name="Table Cell 2 2 2 3 2 4 3 3" xfId="6069" xr:uid="{8BBAB484-25B8-478F-820E-BC14C87BC82F}"/>
    <cellStyle name="Table Cell 2 2 2 3 2 4 4" xfId="3776" xr:uid="{00000000-0005-0000-0000-00009F010000}"/>
    <cellStyle name="Table Cell 2 2 2 3 2 4 4 2" xfId="10665" xr:uid="{36FEAC34-3D91-40D2-A3AC-AA2C807C59D0}"/>
    <cellStyle name="Table Cell 2 2 2 3 2 4 5" xfId="7217" xr:uid="{D913AE6B-47CB-44CD-8686-0B7EDF0A6DD5}"/>
    <cellStyle name="Table Cell 2 2 2 3 2 5" xfId="1362" xr:uid="{00000000-0005-0000-0000-0000A0010000}"/>
    <cellStyle name="Table Cell 2 2 2 3 2 5 2" xfId="8251" xr:uid="{47E8531E-9F91-4157-852D-FE873623384F}"/>
    <cellStyle name="Table Cell 2 2 2 3 2 5 3" xfId="4789" xr:uid="{2E954DBA-7081-466C-AA5A-0B439178333D}"/>
    <cellStyle name="Table Cell 2 2 2 3 2 6" xfId="2493" xr:uid="{00000000-0005-0000-0000-0000A1010000}"/>
    <cellStyle name="Table Cell 2 2 2 3 2 6 2" xfId="9382" xr:uid="{03A97318-DCF7-4EF7-BEFF-6130A23B1BCA}"/>
    <cellStyle name="Table Cell 2 2 2 3 2 6 3" xfId="5920" xr:uid="{F3E4B407-D9F5-43C0-8CAE-5ACE3F606E9D}"/>
    <cellStyle name="Table Cell 2 2 2 3 2 7" xfId="3627" xr:uid="{00000000-0005-0000-0000-0000A2010000}"/>
    <cellStyle name="Table Cell 2 2 2 3 2 7 2" xfId="10516" xr:uid="{02B2C5CA-F565-4435-99C5-9B95BECA934E}"/>
    <cellStyle name="Table Cell 2 2 2 3 2 8" xfId="7068" xr:uid="{CE3254FC-7265-4B7D-99E4-1105EFEC7503}"/>
    <cellStyle name="Table Cell 2 2 2 3 3" xfId="437" xr:uid="{00000000-0005-0000-0000-0000A3010000}"/>
    <cellStyle name="Table Cell 2 2 2 3 3 10" xfId="3855" xr:uid="{00000000-0005-0000-0000-0000A4010000}"/>
    <cellStyle name="Table Cell 2 2 2 3 3 10 2" xfId="10744" xr:uid="{B2806546-8F4C-47A8-9299-7C5C84A8235D}"/>
    <cellStyle name="Table Cell 2 2 2 3 3 11" xfId="7296" xr:uid="{8127CEB0-31B1-46D7-B30C-8BB8B28FC378}"/>
    <cellStyle name="Table Cell 2 2 2 3 3 2" xfId="648" xr:uid="{00000000-0005-0000-0000-0000A5010000}"/>
    <cellStyle name="Table Cell 2 2 2 3 3 2 2" xfId="1801" xr:uid="{00000000-0005-0000-0000-0000A6010000}"/>
    <cellStyle name="Table Cell 2 2 2 3 3 2 2 2" xfId="8690" xr:uid="{BCBD2988-D36D-4CDB-A63D-0B275FD939CE}"/>
    <cellStyle name="Table Cell 2 2 2 3 3 2 2 3" xfId="5228" xr:uid="{7B595E21-6FB1-48A8-A5EE-A4352C731E3C}"/>
    <cellStyle name="Table Cell 2 2 2 3 3 2 3" xfId="2932" xr:uid="{00000000-0005-0000-0000-0000A7010000}"/>
    <cellStyle name="Table Cell 2 2 2 3 3 2 3 2" xfId="9821" xr:uid="{1E153EA1-0EBF-4551-AF7D-0F249D44D3A1}"/>
    <cellStyle name="Table Cell 2 2 2 3 3 2 3 3" xfId="6359" xr:uid="{31B52047-8D6A-4CC1-8B08-2F94688C3725}"/>
    <cellStyle name="Table Cell 2 2 2 3 3 2 4" xfId="4066" xr:uid="{00000000-0005-0000-0000-0000A8010000}"/>
    <cellStyle name="Table Cell 2 2 2 3 3 2 4 2" xfId="10955" xr:uid="{E3304DBA-69B0-407D-AEEB-561F20D36A5A}"/>
    <cellStyle name="Table Cell 2 2 2 3 3 2 5" xfId="7507" xr:uid="{6968B8E5-08F0-40F2-8C0F-2F73BF85C510}"/>
    <cellStyle name="Table Cell 2 2 2 3 3 3" xfId="788" xr:uid="{00000000-0005-0000-0000-0000A9010000}"/>
    <cellStyle name="Table Cell 2 2 2 3 3 3 2" xfId="1941" xr:uid="{00000000-0005-0000-0000-0000AA010000}"/>
    <cellStyle name="Table Cell 2 2 2 3 3 3 2 2" xfId="8830" xr:uid="{E7DC82C6-973A-4565-9F90-C78B255A8B43}"/>
    <cellStyle name="Table Cell 2 2 2 3 3 3 2 3" xfId="5368" xr:uid="{D325E47D-1280-43AA-B711-86F9E2D21ADA}"/>
    <cellStyle name="Table Cell 2 2 2 3 3 3 3" xfId="3072" xr:uid="{00000000-0005-0000-0000-0000AB010000}"/>
    <cellStyle name="Table Cell 2 2 2 3 3 3 3 2" xfId="9961" xr:uid="{83529658-3509-495D-B318-AB1463F1B669}"/>
    <cellStyle name="Table Cell 2 2 2 3 3 3 3 3" xfId="6499" xr:uid="{BACBCACA-C489-4F09-851D-2C1B8DFCB537}"/>
    <cellStyle name="Table Cell 2 2 2 3 3 3 4" xfId="4206" xr:uid="{00000000-0005-0000-0000-0000AC010000}"/>
    <cellStyle name="Table Cell 2 2 2 3 3 3 4 2" xfId="11095" xr:uid="{B8F02C2F-134D-407A-A292-AF7C97306721}"/>
    <cellStyle name="Table Cell 2 2 2 3 3 3 5" xfId="7647" xr:uid="{728FE7F2-8C2D-40D9-8361-795E2F91773A}"/>
    <cellStyle name="Table Cell 2 2 2 3 3 4" xfId="928" xr:uid="{00000000-0005-0000-0000-0000AD010000}"/>
    <cellStyle name="Table Cell 2 2 2 3 3 4 2" xfId="2081" xr:uid="{00000000-0005-0000-0000-0000AE010000}"/>
    <cellStyle name="Table Cell 2 2 2 3 3 4 2 2" xfId="8970" xr:uid="{E34832F7-1F97-4C92-ACC2-24F22D1B0B0D}"/>
    <cellStyle name="Table Cell 2 2 2 3 3 4 2 3" xfId="5508" xr:uid="{34328A0E-5CCA-4362-BE54-89627E6EFBBB}"/>
    <cellStyle name="Table Cell 2 2 2 3 3 4 3" xfId="3212" xr:uid="{00000000-0005-0000-0000-0000AF010000}"/>
    <cellStyle name="Table Cell 2 2 2 3 3 4 3 2" xfId="10101" xr:uid="{AE008EAC-279A-42F5-84D7-1894CBC8F60B}"/>
    <cellStyle name="Table Cell 2 2 2 3 3 4 3 3" xfId="6639" xr:uid="{FD28A26C-2930-4477-912D-4117E3EB61EB}"/>
    <cellStyle name="Table Cell 2 2 2 3 3 4 4" xfId="4346" xr:uid="{00000000-0005-0000-0000-0000B0010000}"/>
    <cellStyle name="Table Cell 2 2 2 3 3 4 4 2" xfId="11235" xr:uid="{23F48575-AB3D-4D75-882E-A2D244B8E101}"/>
    <cellStyle name="Table Cell 2 2 2 3 3 4 5" xfId="7787" xr:uid="{68596D30-4ACD-4993-B83F-A99BB3C913CB}"/>
    <cellStyle name="Table Cell 2 2 2 3 3 5" xfId="1062" xr:uid="{00000000-0005-0000-0000-0000B1010000}"/>
    <cellStyle name="Table Cell 2 2 2 3 3 5 2" xfId="2215" xr:uid="{00000000-0005-0000-0000-0000B2010000}"/>
    <cellStyle name="Table Cell 2 2 2 3 3 5 2 2" xfId="9104" xr:uid="{E95001D2-7031-4414-9E7C-AFCC7E57E6F1}"/>
    <cellStyle name="Table Cell 2 2 2 3 3 5 2 3" xfId="5642" xr:uid="{1A80078D-D970-43B1-AAF2-CC4FB89796D2}"/>
    <cellStyle name="Table Cell 2 2 2 3 3 5 3" xfId="3346" xr:uid="{00000000-0005-0000-0000-0000B3010000}"/>
    <cellStyle name="Table Cell 2 2 2 3 3 5 3 2" xfId="10235" xr:uid="{8156738A-D4C8-4BDC-BD72-3F8276F48C93}"/>
    <cellStyle name="Table Cell 2 2 2 3 3 5 3 3" xfId="6773" xr:uid="{776C12E4-87F1-43CE-A480-5A52CBBDC3F4}"/>
    <cellStyle name="Table Cell 2 2 2 3 3 5 4" xfId="4480" xr:uid="{00000000-0005-0000-0000-0000B4010000}"/>
    <cellStyle name="Table Cell 2 2 2 3 3 5 4 2" xfId="11369" xr:uid="{D8C55593-DED6-47B6-BDCF-A797D82651FF}"/>
    <cellStyle name="Table Cell 2 2 2 3 3 5 5" xfId="7921" xr:uid="{5726C343-A877-4E96-8177-324F62287252}"/>
    <cellStyle name="Table Cell 2 2 2 3 3 6" xfId="1193" xr:uid="{00000000-0005-0000-0000-0000B5010000}"/>
    <cellStyle name="Table Cell 2 2 2 3 3 6 2" xfId="2346" xr:uid="{00000000-0005-0000-0000-0000B6010000}"/>
    <cellStyle name="Table Cell 2 2 2 3 3 6 2 2" xfId="9235" xr:uid="{10869DD3-AFF9-4876-A0DB-3BE5101BD980}"/>
    <cellStyle name="Table Cell 2 2 2 3 3 6 2 3" xfId="5773" xr:uid="{EFAF603C-6AF9-47E5-BB06-676508B5BA63}"/>
    <cellStyle name="Table Cell 2 2 2 3 3 6 3" xfId="3477" xr:uid="{00000000-0005-0000-0000-0000B7010000}"/>
    <cellStyle name="Table Cell 2 2 2 3 3 6 3 2" xfId="10366" xr:uid="{126B65D0-5A9B-4B42-BB82-A2F0C29F286C}"/>
    <cellStyle name="Table Cell 2 2 2 3 3 6 3 3" xfId="6904" xr:uid="{6C4678F9-0BC0-4C78-BC09-6EE23618CDB6}"/>
    <cellStyle name="Table Cell 2 2 2 3 3 6 4" xfId="4611" xr:uid="{00000000-0005-0000-0000-0000B8010000}"/>
    <cellStyle name="Table Cell 2 2 2 3 3 6 4 2" xfId="11500" xr:uid="{98579AAD-04EC-4DDB-AE5B-7EE205F2DA2E}"/>
    <cellStyle name="Table Cell 2 2 2 3 3 6 5" xfId="8052" xr:uid="{B1BD56F7-5A90-4BC0-9021-FDC342BA1B06}"/>
    <cellStyle name="Table Cell 2 2 2 3 3 7" xfId="272" xr:uid="{00000000-0005-0000-0000-0000B9010000}"/>
    <cellStyle name="Table Cell 2 2 2 3 3 7 2" xfId="1425" xr:uid="{00000000-0005-0000-0000-0000BA010000}"/>
    <cellStyle name="Table Cell 2 2 2 3 3 7 2 2" xfId="8314" xr:uid="{21222081-5515-42A8-9FF2-8BD82DD3ECCF}"/>
    <cellStyle name="Table Cell 2 2 2 3 3 7 2 3" xfId="4852" xr:uid="{C21923CB-E4AE-4C21-870D-A351EF74895F}"/>
    <cellStyle name="Table Cell 2 2 2 3 3 7 3" xfId="2556" xr:uid="{00000000-0005-0000-0000-0000BB010000}"/>
    <cellStyle name="Table Cell 2 2 2 3 3 7 3 2" xfId="9445" xr:uid="{F2CC3F4E-D9EA-4C3E-B527-32DB66F182D1}"/>
    <cellStyle name="Table Cell 2 2 2 3 3 7 3 3" xfId="5983" xr:uid="{6C22BBCE-77AD-4EBD-97B0-187615AC993C}"/>
    <cellStyle name="Table Cell 2 2 2 3 3 7 4" xfId="3690" xr:uid="{00000000-0005-0000-0000-0000BC010000}"/>
    <cellStyle name="Table Cell 2 2 2 3 3 7 4 2" xfId="10579" xr:uid="{309B16F8-0981-476A-856C-863978698D59}"/>
    <cellStyle name="Table Cell 2 2 2 3 3 7 5" xfId="7131" xr:uid="{78144E9A-F3A2-4D28-9967-38398BBD20DF}"/>
    <cellStyle name="Table Cell 2 2 2 3 3 8" xfId="1590" xr:uid="{00000000-0005-0000-0000-0000BD010000}"/>
    <cellStyle name="Table Cell 2 2 2 3 3 8 2" xfId="8479" xr:uid="{E3CC7C2C-2524-4F50-8BFE-2C3F7B2DD3D5}"/>
    <cellStyle name="Table Cell 2 2 2 3 3 8 3" xfId="5017" xr:uid="{8E6A36B9-DCD3-4C9D-B693-27A220568460}"/>
    <cellStyle name="Table Cell 2 2 2 3 3 9" xfId="2721" xr:uid="{00000000-0005-0000-0000-0000BE010000}"/>
    <cellStyle name="Table Cell 2 2 2 3 3 9 2" xfId="9610" xr:uid="{F37F6A15-FDD5-4E12-8DE3-16DAC440AFE1}"/>
    <cellStyle name="Table Cell 2 2 2 3 3 9 3" xfId="6148" xr:uid="{2A27F3B4-D2E4-4D52-99EF-6F835626C544}"/>
    <cellStyle name="Table Cell 2 2 2 3 4" xfId="260" xr:uid="{00000000-0005-0000-0000-0000BF010000}"/>
    <cellStyle name="Table Cell 2 2 2 3 4 10" xfId="3678" xr:uid="{00000000-0005-0000-0000-0000C0010000}"/>
    <cellStyle name="Table Cell 2 2 2 3 4 10 2" xfId="10567" xr:uid="{5F1B05F1-9AD9-4F92-BA7F-A5FADD389E4D}"/>
    <cellStyle name="Table Cell 2 2 2 3 4 11" xfId="7119" xr:uid="{D4FB7C8B-F2A4-4C81-B16C-2ED5F469E25C}"/>
    <cellStyle name="Table Cell 2 2 2 3 4 2" xfId="501" xr:uid="{00000000-0005-0000-0000-0000C1010000}"/>
    <cellStyle name="Table Cell 2 2 2 3 4 2 2" xfId="1654" xr:uid="{00000000-0005-0000-0000-0000C2010000}"/>
    <cellStyle name="Table Cell 2 2 2 3 4 2 2 2" xfId="8543" xr:uid="{F3F11849-A4AF-42BF-8537-BE6800986B9D}"/>
    <cellStyle name="Table Cell 2 2 2 3 4 2 2 3" xfId="5081" xr:uid="{0A68204C-B3CF-4AB9-BF4C-8B09E10314DB}"/>
    <cellStyle name="Table Cell 2 2 2 3 4 2 3" xfId="2785" xr:uid="{00000000-0005-0000-0000-0000C3010000}"/>
    <cellStyle name="Table Cell 2 2 2 3 4 2 3 2" xfId="9674" xr:uid="{FF63CD43-9663-4155-B23F-A6C1328A1712}"/>
    <cellStyle name="Table Cell 2 2 2 3 4 2 3 3" xfId="6212" xr:uid="{E63BCDFF-DA43-4A63-A5AB-00414477F6A2}"/>
    <cellStyle name="Table Cell 2 2 2 3 4 2 4" xfId="3919" xr:uid="{00000000-0005-0000-0000-0000C4010000}"/>
    <cellStyle name="Table Cell 2 2 2 3 4 2 4 2" xfId="10808" xr:uid="{FE7F5858-3231-4C98-BF0A-AC958E57E214}"/>
    <cellStyle name="Table Cell 2 2 2 3 4 2 5" xfId="7360" xr:uid="{C2205541-57F9-43ED-BB31-4217C7E61BC1}"/>
    <cellStyle name="Table Cell 2 2 2 3 4 3" xfId="274" xr:uid="{00000000-0005-0000-0000-0000C5010000}"/>
    <cellStyle name="Table Cell 2 2 2 3 4 3 2" xfId="1427" xr:uid="{00000000-0005-0000-0000-0000C6010000}"/>
    <cellStyle name="Table Cell 2 2 2 3 4 3 2 2" xfId="8316" xr:uid="{381D5D54-A5FE-4818-ADBA-CA093C17C26C}"/>
    <cellStyle name="Table Cell 2 2 2 3 4 3 2 3" xfId="4854" xr:uid="{7DA5C0EC-0418-4E03-B60D-0C60712A819A}"/>
    <cellStyle name="Table Cell 2 2 2 3 4 3 3" xfId="2558" xr:uid="{00000000-0005-0000-0000-0000C7010000}"/>
    <cellStyle name="Table Cell 2 2 2 3 4 3 3 2" xfId="9447" xr:uid="{0B3A961B-CDA0-4AE8-A227-BE609C514483}"/>
    <cellStyle name="Table Cell 2 2 2 3 4 3 3 3" xfId="5985" xr:uid="{A33E8271-757C-4D3C-839F-3670CF469814}"/>
    <cellStyle name="Table Cell 2 2 2 3 4 3 4" xfId="3692" xr:uid="{00000000-0005-0000-0000-0000C8010000}"/>
    <cellStyle name="Table Cell 2 2 2 3 4 3 4 2" xfId="10581" xr:uid="{E8F45534-51BC-42F4-B181-677C4080DB6D}"/>
    <cellStyle name="Table Cell 2 2 2 3 4 3 5" xfId="7133" xr:uid="{ED54EFC0-867F-4F67-9642-A167FAEA380F}"/>
    <cellStyle name="Table Cell 2 2 2 3 4 4" xfId="211" xr:uid="{00000000-0005-0000-0000-0000C9010000}"/>
    <cellStyle name="Table Cell 2 2 2 3 4 4 2" xfId="1364" xr:uid="{00000000-0005-0000-0000-0000CA010000}"/>
    <cellStyle name="Table Cell 2 2 2 3 4 4 2 2" xfId="8253" xr:uid="{4DE71CC4-CDB6-4735-AAA7-C10D962FDC5D}"/>
    <cellStyle name="Table Cell 2 2 2 3 4 4 2 3" xfId="4791" xr:uid="{2763386F-9D87-45E0-84D8-36D79E7CB86F}"/>
    <cellStyle name="Table Cell 2 2 2 3 4 4 3" xfId="2495" xr:uid="{00000000-0005-0000-0000-0000CB010000}"/>
    <cellStyle name="Table Cell 2 2 2 3 4 4 3 2" xfId="9384" xr:uid="{8956B2AB-F2E7-468A-B3C2-73BB0F40F261}"/>
    <cellStyle name="Table Cell 2 2 2 3 4 4 3 3" xfId="5922" xr:uid="{67AE58C4-0C36-403C-9AD1-5C4574280AED}"/>
    <cellStyle name="Table Cell 2 2 2 3 4 4 4" xfId="3629" xr:uid="{00000000-0005-0000-0000-0000CC010000}"/>
    <cellStyle name="Table Cell 2 2 2 3 4 4 4 2" xfId="10518" xr:uid="{5DABB01C-E3C1-45F0-852D-DA55D0DC76FC}"/>
    <cellStyle name="Table Cell 2 2 2 3 4 4 5" xfId="7070" xr:uid="{17CBE27B-F1AD-449F-9467-792C0AB84FBD}"/>
    <cellStyle name="Table Cell 2 2 2 3 4 5" xfId="747" xr:uid="{00000000-0005-0000-0000-0000CD010000}"/>
    <cellStyle name="Table Cell 2 2 2 3 4 5 2" xfId="1900" xr:uid="{00000000-0005-0000-0000-0000CE010000}"/>
    <cellStyle name="Table Cell 2 2 2 3 4 5 2 2" xfId="8789" xr:uid="{879AF71B-FB30-45BA-81E9-0708D7BE4C1E}"/>
    <cellStyle name="Table Cell 2 2 2 3 4 5 2 3" xfId="5327" xr:uid="{0086A248-38CD-4D9F-9407-433DCE85C23A}"/>
    <cellStyle name="Table Cell 2 2 2 3 4 5 3" xfId="3031" xr:uid="{00000000-0005-0000-0000-0000CF010000}"/>
    <cellStyle name="Table Cell 2 2 2 3 4 5 3 2" xfId="9920" xr:uid="{AD0DB918-3422-4E4A-B686-F958423B4055}"/>
    <cellStyle name="Table Cell 2 2 2 3 4 5 3 3" xfId="6458" xr:uid="{34D133B4-B694-45DA-BFB0-485FA55FCDE6}"/>
    <cellStyle name="Table Cell 2 2 2 3 4 5 4" xfId="4165" xr:uid="{00000000-0005-0000-0000-0000D0010000}"/>
    <cellStyle name="Table Cell 2 2 2 3 4 5 4 2" xfId="11054" xr:uid="{7E017550-E692-4045-B40B-19C99988A9DF}"/>
    <cellStyle name="Table Cell 2 2 2 3 4 5 5" xfId="7606" xr:uid="{B1E258CA-B966-4C56-BAE1-FEE935473638}"/>
    <cellStyle name="Table Cell 2 2 2 3 4 6" xfId="521" xr:uid="{00000000-0005-0000-0000-0000D1010000}"/>
    <cellStyle name="Table Cell 2 2 2 3 4 6 2" xfId="1674" xr:uid="{00000000-0005-0000-0000-0000D2010000}"/>
    <cellStyle name="Table Cell 2 2 2 3 4 6 2 2" xfId="8563" xr:uid="{9CA8DE81-83C7-4406-809D-CED13A7AF57A}"/>
    <cellStyle name="Table Cell 2 2 2 3 4 6 2 3" xfId="5101" xr:uid="{EB700E74-478C-4861-AB19-25E9B2F3A0E9}"/>
    <cellStyle name="Table Cell 2 2 2 3 4 6 3" xfId="2805" xr:uid="{00000000-0005-0000-0000-0000D3010000}"/>
    <cellStyle name="Table Cell 2 2 2 3 4 6 3 2" xfId="9694" xr:uid="{50BB6A7F-ABDE-4D67-B692-B62EF27070A1}"/>
    <cellStyle name="Table Cell 2 2 2 3 4 6 3 3" xfId="6232" xr:uid="{DA4E1737-A01F-4055-994A-9FFC434D440C}"/>
    <cellStyle name="Table Cell 2 2 2 3 4 6 4" xfId="3939" xr:uid="{00000000-0005-0000-0000-0000D4010000}"/>
    <cellStyle name="Table Cell 2 2 2 3 4 6 4 2" xfId="10828" xr:uid="{8629A294-A21E-49F6-AE5A-F568893A053D}"/>
    <cellStyle name="Table Cell 2 2 2 3 4 6 5" xfId="7380" xr:uid="{B4CC1E78-31CB-4F21-9CED-2E6F006BC528}"/>
    <cellStyle name="Table Cell 2 2 2 3 4 7" xfId="217" xr:uid="{00000000-0005-0000-0000-0000D5010000}"/>
    <cellStyle name="Table Cell 2 2 2 3 4 7 2" xfId="1370" xr:uid="{00000000-0005-0000-0000-0000D6010000}"/>
    <cellStyle name="Table Cell 2 2 2 3 4 7 2 2" xfId="8259" xr:uid="{28841CA9-E227-4071-A4FD-09E53EC8DD54}"/>
    <cellStyle name="Table Cell 2 2 2 3 4 7 2 3" xfId="4797" xr:uid="{AE8E4B23-FADE-4E7F-94FA-F111273AE4C3}"/>
    <cellStyle name="Table Cell 2 2 2 3 4 7 3" xfId="2501" xr:uid="{00000000-0005-0000-0000-0000D7010000}"/>
    <cellStyle name="Table Cell 2 2 2 3 4 7 3 2" xfId="9390" xr:uid="{B75AB4B6-8F24-42A0-8D98-95791F1FA41F}"/>
    <cellStyle name="Table Cell 2 2 2 3 4 7 3 3" xfId="5928" xr:uid="{45538784-43D9-4630-99BA-2C33E27DDA99}"/>
    <cellStyle name="Table Cell 2 2 2 3 4 7 4" xfId="3635" xr:uid="{00000000-0005-0000-0000-0000D8010000}"/>
    <cellStyle name="Table Cell 2 2 2 3 4 7 4 2" xfId="10524" xr:uid="{3B5F89BE-1A2E-4C8B-A66F-991A5D4E77C4}"/>
    <cellStyle name="Table Cell 2 2 2 3 4 7 5" xfId="7076" xr:uid="{E0268DA4-370E-4230-AEFF-77B684511551}"/>
    <cellStyle name="Table Cell 2 2 2 3 4 8" xfId="1413" xr:uid="{00000000-0005-0000-0000-0000D9010000}"/>
    <cellStyle name="Table Cell 2 2 2 3 4 8 2" xfId="8302" xr:uid="{D1CE3461-6590-41DB-ADDA-70B59A6F18E7}"/>
    <cellStyle name="Table Cell 2 2 2 3 4 8 3" xfId="4840" xr:uid="{F615D1E7-0A38-46A8-8C9B-96F9FB966C47}"/>
    <cellStyle name="Table Cell 2 2 2 3 4 9" xfId="2544" xr:uid="{00000000-0005-0000-0000-0000DA010000}"/>
    <cellStyle name="Table Cell 2 2 2 3 4 9 2" xfId="9433" xr:uid="{6DFFF94B-3B23-48D4-A159-1F2C862A1E81}"/>
    <cellStyle name="Table Cell 2 2 2 3 4 9 3" xfId="5971" xr:uid="{223F7858-C78F-47AD-8919-F624754F8234}"/>
    <cellStyle name="Table Cell 2 2 2 3 5" xfId="325" xr:uid="{00000000-0005-0000-0000-0000DB010000}"/>
    <cellStyle name="Table Cell 2 2 2 3 5 2" xfId="1478" xr:uid="{00000000-0005-0000-0000-0000DC010000}"/>
    <cellStyle name="Table Cell 2 2 2 3 5 2 2" xfId="8367" xr:uid="{C8E6280F-D28F-4C86-BC18-9E7115B549AB}"/>
    <cellStyle name="Table Cell 2 2 2 3 5 2 3" xfId="4905" xr:uid="{4BF85CA8-472D-424E-9618-4E2126549403}"/>
    <cellStyle name="Table Cell 2 2 2 3 5 3" xfId="2609" xr:uid="{00000000-0005-0000-0000-0000DD010000}"/>
    <cellStyle name="Table Cell 2 2 2 3 5 3 2" xfId="9498" xr:uid="{7D6FF3C9-043A-405F-A625-43F616F26851}"/>
    <cellStyle name="Table Cell 2 2 2 3 5 3 3" xfId="6036" xr:uid="{9BAB5738-4B8A-4AAD-9DC4-AB8E29264374}"/>
    <cellStyle name="Table Cell 2 2 2 3 5 4" xfId="3743" xr:uid="{00000000-0005-0000-0000-0000DE010000}"/>
    <cellStyle name="Table Cell 2 2 2 3 5 4 2" xfId="10632" xr:uid="{19DF543B-774F-4D11-84BA-A4717134F62F}"/>
    <cellStyle name="Table Cell 2 2 2 3 5 5" xfId="7184" xr:uid="{0181A53A-3FB4-4292-84D5-0921D27BE56A}"/>
    <cellStyle name="Table Cell 2 2 2 3 6" xfId="1331" xr:uid="{00000000-0005-0000-0000-0000DF010000}"/>
    <cellStyle name="Table Cell 2 2 2 3 6 2" xfId="8220" xr:uid="{E7DABB47-63FF-4DC4-8F0A-866AF7200F64}"/>
    <cellStyle name="Table Cell 2 2 2 3 6 3" xfId="4758" xr:uid="{995E2C2A-AE7F-4A7D-99A6-F97503214B34}"/>
    <cellStyle name="Table Cell 2 2 2 3 7" xfId="2462" xr:uid="{00000000-0005-0000-0000-0000E0010000}"/>
    <cellStyle name="Table Cell 2 2 2 3 7 2" xfId="9351" xr:uid="{4CDA2435-92B2-4D37-8972-0BA24E2222EA}"/>
    <cellStyle name="Table Cell 2 2 2 3 7 3" xfId="5889" xr:uid="{517F34C4-E63A-48D3-AEE6-367F5C52450D}"/>
    <cellStyle name="Table Cell 2 2 2 3 8" xfId="3596" xr:uid="{00000000-0005-0000-0000-0000E1010000}"/>
    <cellStyle name="Table Cell 2 2 2 3 8 2" xfId="10485" xr:uid="{0AD9C46D-42E3-4C0A-A736-7AB3661FF372}"/>
    <cellStyle name="Table Cell 2 2 2 3 9" xfId="7035" xr:uid="{04FADDCE-3073-4D38-961F-E3BACC6386C3}"/>
    <cellStyle name="Table Cell 2 2 2 4" xfId="171" xr:uid="{00000000-0005-0000-0000-0000E2010000}"/>
    <cellStyle name="Table Cell 2 2 2 4 2" xfId="432" xr:uid="{00000000-0005-0000-0000-0000E3010000}"/>
    <cellStyle name="Table Cell 2 2 2 4 2 10" xfId="3850" xr:uid="{00000000-0005-0000-0000-0000E4010000}"/>
    <cellStyle name="Table Cell 2 2 2 4 2 10 2" xfId="10739" xr:uid="{C622D8A5-E56C-40B4-98AD-D2B9430EFF48}"/>
    <cellStyle name="Table Cell 2 2 2 4 2 11" xfId="7291" xr:uid="{0A348603-45B1-45DB-BFAE-4E778C3EE5C6}"/>
    <cellStyle name="Table Cell 2 2 2 4 2 2" xfId="643" xr:uid="{00000000-0005-0000-0000-0000E5010000}"/>
    <cellStyle name="Table Cell 2 2 2 4 2 2 2" xfId="1796" xr:uid="{00000000-0005-0000-0000-0000E6010000}"/>
    <cellStyle name="Table Cell 2 2 2 4 2 2 2 2" xfId="8685" xr:uid="{351BDAC9-8B2E-4BE6-BC38-22C21F172419}"/>
    <cellStyle name="Table Cell 2 2 2 4 2 2 2 3" xfId="5223" xr:uid="{A353E28D-6C36-4526-8412-59007454ED77}"/>
    <cellStyle name="Table Cell 2 2 2 4 2 2 3" xfId="2927" xr:uid="{00000000-0005-0000-0000-0000E7010000}"/>
    <cellStyle name="Table Cell 2 2 2 4 2 2 3 2" xfId="9816" xr:uid="{AF8C8718-C84A-4925-8A9B-ECB8C54475AE}"/>
    <cellStyle name="Table Cell 2 2 2 4 2 2 3 3" xfId="6354" xr:uid="{21308020-3CD5-4C6B-BFA4-23E9EB829A93}"/>
    <cellStyle name="Table Cell 2 2 2 4 2 2 4" xfId="4061" xr:uid="{00000000-0005-0000-0000-0000E8010000}"/>
    <cellStyle name="Table Cell 2 2 2 4 2 2 4 2" xfId="10950" xr:uid="{DF7385C6-E917-4512-942C-2E9AD2A5CB2E}"/>
    <cellStyle name="Table Cell 2 2 2 4 2 2 5" xfId="7502" xr:uid="{268ECBFE-1CBC-49E8-A308-358EE90BCE57}"/>
    <cellStyle name="Table Cell 2 2 2 4 2 3" xfId="783" xr:uid="{00000000-0005-0000-0000-0000E9010000}"/>
    <cellStyle name="Table Cell 2 2 2 4 2 3 2" xfId="1936" xr:uid="{00000000-0005-0000-0000-0000EA010000}"/>
    <cellStyle name="Table Cell 2 2 2 4 2 3 2 2" xfId="8825" xr:uid="{0460F2A0-AB6D-4BEA-B6D3-F0C450846DC4}"/>
    <cellStyle name="Table Cell 2 2 2 4 2 3 2 3" xfId="5363" xr:uid="{D98E64FF-49D4-407D-ACF3-FEDBD21C5257}"/>
    <cellStyle name="Table Cell 2 2 2 4 2 3 3" xfId="3067" xr:uid="{00000000-0005-0000-0000-0000EB010000}"/>
    <cellStyle name="Table Cell 2 2 2 4 2 3 3 2" xfId="9956" xr:uid="{52651DE2-D375-487B-AB4F-98A0AF6584AB}"/>
    <cellStyle name="Table Cell 2 2 2 4 2 3 3 3" xfId="6494" xr:uid="{90214007-1BB0-4B7A-A519-01DF496A5058}"/>
    <cellStyle name="Table Cell 2 2 2 4 2 3 4" xfId="4201" xr:uid="{00000000-0005-0000-0000-0000EC010000}"/>
    <cellStyle name="Table Cell 2 2 2 4 2 3 4 2" xfId="11090" xr:uid="{FB71A21E-9E1D-4A2F-B273-29ABE0A45E52}"/>
    <cellStyle name="Table Cell 2 2 2 4 2 3 5" xfId="7642" xr:uid="{5BFF35DD-185F-4F59-9B61-BEAB11177250}"/>
    <cellStyle name="Table Cell 2 2 2 4 2 4" xfId="923" xr:uid="{00000000-0005-0000-0000-0000ED010000}"/>
    <cellStyle name="Table Cell 2 2 2 4 2 4 2" xfId="2076" xr:uid="{00000000-0005-0000-0000-0000EE010000}"/>
    <cellStyle name="Table Cell 2 2 2 4 2 4 2 2" xfId="8965" xr:uid="{872DA87A-7D9B-4DB1-8490-145E3E902964}"/>
    <cellStyle name="Table Cell 2 2 2 4 2 4 2 3" xfId="5503" xr:uid="{7FE3F922-E677-46D0-86A2-C2918CB8BF24}"/>
    <cellStyle name="Table Cell 2 2 2 4 2 4 3" xfId="3207" xr:uid="{00000000-0005-0000-0000-0000EF010000}"/>
    <cellStyle name="Table Cell 2 2 2 4 2 4 3 2" xfId="10096" xr:uid="{FC632BC1-A144-436A-A890-8A8DB5A0B02B}"/>
    <cellStyle name="Table Cell 2 2 2 4 2 4 3 3" xfId="6634" xr:uid="{A8EEBCBD-986B-4809-BF0F-86E71AC97E7D}"/>
    <cellStyle name="Table Cell 2 2 2 4 2 4 4" xfId="4341" xr:uid="{00000000-0005-0000-0000-0000F0010000}"/>
    <cellStyle name="Table Cell 2 2 2 4 2 4 4 2" xfId="11230" xr:uid="{500603EF-E0D2-4BFA-AE49-7801BC19E0CB}"/>
    <cellStyle name="Table Cell 2 2 2 4 2 4 5" xfId="7782" xr:uid="{6F15A0DB-425A-4B58-90FF-4D9473A77D12}"/>
    <cellStyle name="Table Cell 2 2 2 4 2 5" xfId="1057" xr:uid="{00000000-0005-0000-0000-0000F1010000}"/>
    <cellStyle name="Table Cell 2 2 2 4 2 5 2" xfId="2210" xr:uid="{00000000-0005-0000-0000-0000F2010000}"/>
    <cellStyle name="Table Cell 2 2 2 4 2 5 2 2" xfId="9099" xr:uid="{4E3F70EC-85CB-4E8F-B62C-67740C3E1F73}"/>
    <cellStyle name="Table Cell 2 2 2 4 2 5 2 3" xfId="5637" xr:uid="{0931CB3E-DF86-4792-B50C-91CC4F862E2C}"/>
    <cellStyle name="Table Cell 2 2 2 4 2 5 3" xfId="3341" xr:uid="{00000000-0005-0000-0000-0000F3010000}"/>
    <cellStyle name="Table Cell 2 2 2 4 2 5 3 2" xfId="10230" xr:uid="{92AA89A9-5B0A-493D-A1CC-0AF0B24FA34C}"/>
    <cellStyle name="Table Cell 2 2 2 4 2 5 3 3" xfId="6768" xr:uid="{0FF5D870-3E8A-4D85-9D5D-BFD39987B9E2}"/>
    <cellStyle name="Table Cell 2 2 2 4 2 5 4" xfId="4475" xr:uid="{00000000-0005-0000-0000-0000F4010000}"/>
    <cellStyle name="Table Cell 2 2 2 4 2 5 4 2" xfId="11364" xr:uid="{425F5875-B691-44E3-9EE6-B2E79D626F68}"/>
    <cellStyle name="Table Cell 2 2 2 4 2 5 5" xfId="7916" xr:uid="{9E0C6FC7-4CBF-4060-997B-7E4EA3DC66F5}"/>
    <cellStyle name="Table Cell 2 2 2 4 2 6" xfId="1188" xr:uid="{00000000-0005-0000-0000-0000F5010000}"/>
    <cellStyle name="Table Cell 2 2 2 4 2 6 2" xfId="2341" xr:uid="{00000000-0005-0000-0000-0000F6010000}"/>
    <cellStyle name="Table Cell 2 2 2 4 2 6 2 2" xfId="9230" xr:uid="{10A5A0B0-CE87-41D2-A410-7F40CEC13D33}"/>
    <cellStyle name="Table Cell 2 2 2 4 2 6 2 3" xfId="5768" xr:uid="{1606C85A-F96D-4636-840A-FD27E9C66D28}"/>
    <cellStyle name="Table Cell 2 2 2 4 2 6 3" xfId="3472" xr:uid="{00000000-0005-0000-0000-0000F7010000}"/>
    <cellStyle name="Table Cell 2 2 2 4 2 6 3 2" xfId="10361" xr:uid="{FA4E6306-C19C-4880-AFAD-05A9BFDF937A}"/>
    <cellStyle name="Table Cell 2 2 2 4 2 6 3 3" xfId="6899" xr:uid="{3F956BD3-3090-4D46-93EA-296F12E3FB4D}"/>
    <cellStyle name="Table Cell 2 2 2 4 2 6 4" xfId="4606" xr:uid="{00000000-0005-0000-0000-0000F8010000}"/>
    <cellStyle name="Table Cell 2 2 2 4 2 6 4 2" xfId="11495" xr:uid="{7BF35C35-DDC2-40B0-BD33-87C04AD87CB9}"/>
    <cellStyle name="Table Cell 2 2 2 4 2 6 5" xfId="8047" xr:uid="{06CBB768-B374-4BE0-AE6E-0F9E88104E2E}"/>
    <cellStyle name="Table Cell 2 2 2 4 2 7" xfId="532" xr:uid="{00000000-0005-0000-0000-0000F9010000}"/>
    <cellStyle name="Table Cell 2 2 2 4 2 7 2" xfId="1685" xr:uid="{00000000-0005-0000-0000-0000FA010000}"/>
    <cellStyle name="Table Cell 2 2 2 4 2 7 2 2" xfId="8574" xr:uid="{2083FDCA-AA09-4B72-B96A-D1129BAD0682}"/>
    <cellStyle name="Table Cell 2 2 2 4 2 7 2 3" xfId="5112" xr:uid="{718A6C8A-CBB3-4A20-AAC6-B4BC469382A6}"/>
    <cellStyle name="Table Cell 2 2 2 4 2 7 3" xfId="2816" xr:uid="{00000000-0005-0000-0000-0000FB010000}"/>
    <cellStyle name="Table Cell 2 2 2 4 2 7 3 2" xfId="9705" xr:uid="{BD3F29D9-CB4B-4ACF-946E-6A68F71AEB5B}"/>
    <cellStyle name="Table Cell 2 2 2 4 2 7 3 3" xfId="6243" xr:uid="{93177528-314F-4BE0-8818-6AC4933608BE}"/>
    <cellStyle name="Table Cell 2 2 2 4 2 7 4" xfId="3950" xr:uid="{00000000-0005-0000-0000-0000FC010000}"/>
    <cellStyle name="Table Cell 2 2 2 4 2 7 4 2" xfId="10839" xr:uid="{A3C8112D-7DAC-4B53-9426-B6AA6114D72E}"/>
    <cellStyle name="Table Cell 2 2 2 4 2 7 5" xfId="7391" xr:uid="{3DEF7152-9DF3-4820-8FF1-AFD1C4356ACA}"/>
    <cellStyle name="Table Cell 2 2 2 4 2 8" xfId="1585" xr:uid="{00000000-0005-0000-0000-0000FD010000}"/>
    <cellStyle name="Table Cell 2 2 2 4 2 8 2" xfId="8474" xr:uid="{D008D4D5-8AB2-410B-A334-F7F74B784976}"/>
    <cellStyle name="Table Cell 2 2 2 4 2 8 3" xfId="5012" xr:uid="{4BCFE2C1-E11B-423E-8733-542D491D7D3D}"/>
    <cellStyle name="Table Cell 2 2 2 4 2 9" xfId="2716" xr:uid="{00000000-0005-0000-0000-0000FE010000}"/>
    <cellStyle name="Table Cell 2 2 2 4 2 9 2" xfId="9605" xr:uid="{B28CD2FE-F55E-4CE0-BF65-D7720A3026DD}"/>
    <cellStyle name="Table Cell 2 2 2 4 2 9 3" xfId="6143" xr:uid="{9C72C86F-E514-4E46-90C0-EF2887A9BECA}"/>
    <cellStyle name="Table Cell 2 2 2 4 3" xfId="474" xr:uid="{00000000-0005-0000-0000-0000FF010000}"/>
    <cellStyle name="Table Cell 2 2 2 4 3 10" xfId="3892" xr:uid="{00000000-0005-0000-0000-000000020000}"/>
    <cellStyle name="Table Cell 2 2 2 4 3 10 2" xfId="10781" xr:uid="{32C30E68-BCAC-4697-8BAD-C5EE3981BDB5}"/>
    <cellStyle name="Table Cell 2 2 2 4 3 11" xfId="7333" xr:uid="{8B97F94C-A7B7-4B17-8971-A299E47074CC}"/>
    <cellStyle name="Table Cell 2 2 2 4 3 2" xfId="685" xr:uid="{00000000-0005-0000-0000-000001020000}"/>
    <cellStyle name="Table Cell 2 2 2 4 3 2 2" xfId="1838" xr:uid="{00000000-0005-0000-0000-000002020000}"/>
    <cellStyle name="Table Cell 2 2 2 4 3 2 2 2" xfId="8727" xr:uid="{6CF43F18-CF21-48AB-97E3-C308DDF034AD}"/>
    <cellStyle name="Table Cell 2 2 2 4 3 2 2 3" xfId="5265" xr:uid="{C2C87291-3F54-4078-A2E0-5DE138E59B72}"/>
    <cellStyle name="Table Cell 2 2 2 4 3 2 3" xfId="2969" xr:uid="{00000000-0005-0000-0000-000003020000}"/>
    <cellStyle name="Table Cell 2 2 2 4 3 2 3 2" xfId="9858" xr:uid="{8BD19EEE-CADC-4BF6-9E9A-E42DAF287E6F}"/>
    <cellStyle name="Table Cell 2 2 2 4 3 2 3 3" xfId="6396" xr:uid="{34C8945A-44D4-4590-A0E7-BB82F9ABBC6D}"/>
    <cellStyle name="Table Cell 2 2 2 4 3 2 4" xfId="4103" xr:uid="{00000000-0005-0000-0000-000004020000}"/>
    <cellStyle name="Table Cell 2 2 2 4 3 2 4 2" xfId="10992" xr:uid="{CBB78C77-4B1D-4FBE-8E3C-AA819498C1E3}"/>
    <cellStyle name="Table Cell 2 2 2 4 3 2 5" xfId="7544" xr:uid="{7C290D2F-78F2-4C9A-BD65-399AFE8192F3}"/>
    <cellStyle name="Table Cell 2 2 2 4 3 3" xfId="825" xr:uid="{00000000-0005-0000-0000-000005020000}"/>
    <cellStyle name="Table Cell 2 2 2 4 3 3 2" xfId="1978" xr:uid="{00000000-0005-0000-0000-000006020000}"/>
    <cellStyle name="Table Cell 2 2 2 4 3 3 2 2" xfId="8867" xr:uid="{160C4887-3AED-4C70-AE8E-D2502796632F}"/>
    <cellStyle name="Table Cell 2 2 2 4 3 3 2 3" xfId="5405" xr:uid="{D08C8C30-81F6-4342-9191-8152AFEDA3AA}"/>
    <cellStyle name="Table Cell 2 2 2 4 3 3 3" xfId="3109" xr:uid="{00000000-0005-0000-0000-000007020000}"/>
    <cellStyle name="Table Cell 2 2 2 4 3 3 3 2" xfId="9998" xr:uid="{E1B49DD1-4567-4D08-B31F-3041A566E3F3}"/>
    <cellStyle name="Table Cell 2 2 2 4 3 3 3 3" xfId="6536" xr:uid="{A8696545-4364-4614-A9FD-E9AC74E8FA11}"/>
    <cellStyle name="Table Cell 2 2 2 4 3 3 4" xfId="4243" xr:uid="{00000000-0005-0000-0000-000008020000}"/>
    <cellStyle name="Table Cell 2 2 2 4 3 3 4 2" xfId="11132" xr:uid="{A48609A1-5B5F-4EFB-96DC-D9D5656D2AB0}"/>
    <cellStyle name="Table Cell 2 2 2 4 3 3 5" xfId="7684" xr:uid="{A21F5149-2D45-45BB-82AF-7ADA2E23528E}"/>
    <cellStyle name="Table Cell 2 2 2 4 3 4" xfId="965" xr:uid="{00000000-0005-0000-0000-000009020000}"/>
    <cellStyle name="Table Cell 2 2 2 4 3 4 2" xfId="2118" xr:uid="{00000000-0005-0000-0000-00000A020000}"/>
    <cellStyle name="Table Cell 2 2 2 4 3 4 2 2" xfId="9007" xr:uid="{92783CEF-572A-41C1-A029-AA3EBBE287D9}"/>
    <cellStyle name="Table Cell 2 2 2 4 3 4 2 3" xfId="5545" xr:uid="{EF2C9460-F151-4208-B130-CF3DCC2B3F60}"/>
    <cellStyle name="Table Cell 2 2 2 4 3 4 3" xfId="3249" xr:uid="{00000000-0005-0000-0000-00000B020000}"/>
    <cellStyle name="Table Cell 2 2 2 4 3 4 3 2" xfId="10138" xr:uid="{7B036638-E92A-4ED6-B45C-34CF892A869F}"/>
    <cellStyle name="Table Cell 2 2 2 4 3 4 3 3" xfId="6676" xr:uid="{7FCF384E-BB61-450E-9830-4C87814F039B}"/>
    <cellStyle name="Table Cell 2 2 2 4 3 4 4" xfId="4383" xr:uid="{00000000-0005-0000-0000-00000C020000}"/>
    <cellStyle name="Table Cell 2 2 2 4 3 4 4 2" xfId="11272" xr:uid="{63F636C7-2EA6-486D-8D63-E835BEBDCD85}"/>
    <cellStyle name="Table Cell 2 2 2 4 3 4 5" xfId="7824" xr:uid="{C5A2980E-A77C-48CD-AA85-032EA4BC1D58}"/>
    <cellStyle name="Table Cell 2 2 2 4 3 5" xfId="1099" xr:uid="{00000000-0005-0000-0000-00000D020000}"/>
    <cellStyle name="Table Cell 2 2 2 4 3 5 2" xfId="2252" xr:uid="{00000000-0005-0000-0000-00000E020000}"/>
    <cellStyle name="Table Cell 2 2 2 4 3 5 2 2" xfId="9141" xr:uid="{93DB67FE-632F-41C9-A02F-6A13F85383E6}"/>
    <cellStyle name="Table Cell 2 2 2 4 3 5 2 3" xfId="5679" xr:uid="{4B5EB463-6345-4DF0-A42E-C750F72455E5}"/>
    <cellStyle name="Table Cell 2 2 2 4 3 5 3" xfId="3383" xr:uid="{00000000-0005-0000-0000-00000F020000}"/>
    <cellStyle name="Table Cell 2 2 2 4 3 5 3 2" xfId="10272" xr:uid="{0FEC7037-D470-49C1-B2B2-9EB8768C4E3F}"/>
    <cellStyle name="Table Cell 2 2 2 4 3 5 3 3" xfId="6810" xr:uid="{01D485FF-415F-43A7-B6B7-5E3F690B9917}"/>
    <cellStyle name="Table Cell 2 2 2 4 3 5 4" xfId="4517" xr:uid="{00000000-0005-0000-0000-000010020000}"/>
    <cellStyle name="Table Cell 2 2 2 4 3 5 4 2" xfId="11406" xr:uid="{E9DE17D0-6E83-4D06-85E2-053CB6964FA1}"/>
    <cellStyle name="Table Cell 2 2 2 4 3 5 5" xfId="7958" xr:uid="{86D47CE6-77E7-488E-9238-0BF5A4C93D30}"/>
    <cellStyle name="Table Cell 2 2 2 4 3 6" xfId="1230" xr:uid="{00000000-0005-0000-0000-000011020000}"/>
    <cellStyle name="Table Cell 2 2 2 4 3 6 2" xfId="2383" xr:uid="{00000000-0005-0000-0000-000012020000}"/>
    <cellStyle name="Table Cell 2 2 2 4 3 6 2 2" xfId="9272" xr:uid="{0DA980C6-8AA5-4CA9-809D-567A25EC8EB8}"/>
    <cellStyle name="Table Cell 2 2 2 4 3 6 2 3" xfId="5810" xr:uid="{E2A4E3D3-E907-4902-A84E-2FDE8F903366}"/>
    <cellStyle name="Table Cell 2 2 2 4 3 6 3" xfId="3514" xr:uid="{00000000-0005-0000-0000-000013020000}"/>
    <cellStyle name="Table Cell 2 2 2 4 3 6 3 2" xfId="10403" xr:uid="{3C979F0C-E444-415F-A53C-A303E23069DA}"/>
    <cellStyle name="Table Cell 2 2 2 4 3 6 3 3" xfId="6941" xr:uid="{640AD845-0BBF-4076-8446-936DD0D7D859}"/>
    <cellStyle name="Table Cell 2 2 2 4 3 6 4" xfId="4648" xr:uid="{00000000-0005-0000-0000-000014020000}"/>
    <cellStyle name="Table Cell 2 2 2 4 3 6 4 2" xfId="11537" xr:uid="{3641A50F-5641-40BA-946D-7DDEB7E190AB}"/>
    <cellStyle name="Table Cell 2 2 2 4 3 6 5" xfId="8089" xr:uid="{C62FA2C7-AD47-4BE1-B99C-4F0FB14ABEE6}"/>
    <cellStyle name="Table Cell 2 2 2 4 3 7" xfId="563" xr:uid="{00000000-0005-0000-0000-000015020000}"/>
    <cellStyle name="Table Cell 2 2 2 4 3 7 2" xfId="1716" xr:uid="{00000000-0005-0000-0000-000016020000}"/>
    <cellStyle name="Table Cell 2 2 2 4 3 7 2 2" xfId="8605" xr:uid="{4CCCBCD0-C4BD-405F-A729-7AECD9F08A52}"/>
    <cellStyle name="Table Cell 2 2 2 4 3 7 2 3" xfId="5143" xr:uid="{E22D7958-2921-4E55-9E0B-F2F17845EAC9}"/>
    <cellStyle name="Table Cell 2 2 2 4 3 7 3" xfId="2847" xr:uid="{00000000-0005-0000-0000-000017020000}"/>
    <cellStyle name="Table Cell 2 2 2 4 3 7 3 2" xfId="9736" xr:uid="{1EE4EBD6-EA74-412F-9DAB-07DF88AC4C26}"/>
    <cellStyle name="Table Cell 2 2 2 4 3 7 3 3" xfId="6274" xr:uid="{320BD07E-1F0D-49E5-B83F-FD876D2E7EA2}"/>
    <cellStyle name="Table Cell 2 2 2 4 3 7 4" xfId="3981" xr:uid="{00000000-0005-0000-0000-000018020000}"/>
    <cellStyle name="Table Cell 2 2 2 4 3 7 4 2" xfId="10870" xr:uid="{872C59F5-6141-4A14-92C2-CF9BCFA2A783}"/>
    <cellStyle name="Table Cell 2 2 2 4 3 7 5" xfId="7422" xr:uid="{99397D47-D18A-4349-954E-7C5C979B305F}"/>
    <cellStyle name="Table Cell 2 2 2 4 3 8" xfId="1627" xr:uid="{00000000-0005-0000-0000-000019020000}"/>
    <cellStyle name="Table Cell 2 2 2 4 3 8 2" xfId="8516" xr:uid="{8E5B03C1-1DEC-45F0-BA13-C9CBEFF59F2B}"/>
    <cellStyle name="Table Cell 2 2 2 4 3 8 3" xfId="5054" xr:uid="{03DB5EFB-5DD1-4145-9BB5-4F47E60B2A7E}"/>
    <cellStyle name="Table Cell 2 2 2 4 3 9" xfId="2758" xr:uid="{00000000-0005-0000-0000-00001A020000}"/>
    <cellStyle name="Table Cell 2 2 2 4 3 9 2" xfId="9647" xr:uid="{D7AA3167-E3A8-4D0E-A101-EFA68148BF4D}"/>
    <cellStyle name="Table Cell 2 2 2 4 3 9 3" xfId="6185" xr:uid="{6DC6048A-98CA-4959-97D3-F58CF83F9217}"/>
    <cellStyle name="Table Cell 2 2 2 4 4" xfId="320" xr:uid="{00000000-0005-0000-0000-00001B020000}"/>
    <cellStyle name="Table Cell 2 2 2 4 4 2" xfId="1473" xr:uid="{00000000-0005-0000-0000-00001C020000}"/>
    <cellStyle name="Table Cell 2 2 2 4 4 2 2" xfId="8362" xr:uid="{DC659047-49D6-4E47-A0FF-C27FDAC422DE}"/>
    <cellStyle name="Table Cell 2 2 2 4 4 2 3" xfId="4900" xr:uid="{1C89098A-21FB-456C-AD26-12CC0D56FAE7}"/>
    <cellStyle name="Table Cell 2 2 2 4 4 3" xfId="2604" xr:uid="{00000000-0005-0000-0000-00001D020000}"/>
    <cellStyle name="Table Cell 2 2 2 4 4 3 2" xfId="9493" xr:uid="{2CEC817E-CCD3-482C-A2A3-94165F2BB3CC}"/>
    <cellStyle name="Table Cell 2 2 2 4 4 3 3" xfId="6031" xr:uid="{225A0828-11CD-4F28-B913-710310CE9723}"/>
    <cellStyle name="Table Cell 2 2 2 4 4 4" xfId="3738" xr:uid="{00000000-0005-0000-0000-00001E020000}"/>
    <cellStyle name="Table Cell 2 2 2 4 4 4 2" xfId="10627" xr:uid="{13805EC1-5FEA-4D07-81AD-5E0888B9B19C}"/>
    <cellStyle name="Table Cell 2 2 2 4 4 5" xfId="7179" xr:uid="{FFA69B3B-4C82-461C-A50D-07BF8FAC899B}"/>
    <cellStyle name="Table Cell 2 2 2 4 5" xfId="1326" xr:uid="{00000000-0005-0000-0000-00001F020000}"/>
    <cellStyle name="Table Cell 2 2 2 4 5 2" xfId="8215" xr:uid="{E45DAFFB-127D-4728-9CCB-1DEC0FEC16DD}"/>
    <cellStyle name="Table Cell 2 2 2 4 5 3" xfId="4753" xr:uid="{37D204FD-A1AD-43CA-9D3A-890D042EE475}"/>
    <cellStyle name="Table Cell 2 2 2 4 6" xfId="2457" xr:uid="{00000000-0005-0000-0000-000020020000}"/>
    <cellStyle name="Table Cell 2 2 2 4 6 2" xfId="9346" xr:uid="{38F5FBEA-94DA-436B-8F8E-42AAF90094C4}"/>
    <cellStyle name="Table Cell 2 2 2 4 6 3" xfId="5884" xr:uid="{09495B47-9F87-4F72-89AB-72A9F76A836F}"/>
    <cellStyle name="Table Cell 2 2 2 4 7" xfId="3591" xr:uid="{00000000-0005-0000-0000-000021020000}"/>
    <cellStyle name="Table Cell 2 2 2 4 7 2" xfId="10480" xr:uid="{752E42AE-B11F-4861-A431-6789C6B0F741}"/>
    <cellStyle name="Table Cell 2 2 2 4 8" xfId="7030" xr:uid="{F2FE683F-0EBB-45EA-85E5-D9B7F822B672}"/>
    <cellStyle name="Table Cell 2 2 2 5" xfId="391" xr:uid="{00000000-0005-0000-0000-000022020000}"/>
    <cellStyle name="Table Cell 2 2 2 5 2" xfId="602" xr:uid="{00000000-0005-0000-0000-000023020000}"/>
    <cellStyle name="Table Cell 2 2 2 5 2 2" xfId="1755" xr:uid="{00000000-0005-0000-0000-000024020000}"/>
    <cellStyle name="Table Cell 2 2 2 5 2 2 2" xfId="8644" xr:uid="{78174DA8-C6BF-4307-A2E1-612D276AA6C9}"/>
    <cellStyle name="Table Cell 2 2 2 5 2 2 3" xfId="5182" xr:uid="{EC093E43-64CF-46E8-B41D-8549622E30F4}"/>
    <cellStyle name="Table Cell 2 2 2 5 2 3" xfId="2886" xr:uid="{00000000-0005-0000-0000-000025020000}"/>
    <cellStyle name="Table Cell 2 2 2 5 2 3 2" xfId="9775" xr:uid="{90B5347C-62FE-4A59-8E34-97D4CA63F8C2}"/>
    <cellStyle name="Table Cell 2 2 2 5 2 3 3" xfId="6313" xr:uid="{4F1CB526-DEC6-4024-BA18-D9E1C85E3E12}"/>
    <cellStyle name="Table Cell 2 2 2 5 2 4" xfId="4020" xr:uid="{00000000-0005-0000-0000-000026020000}"/>
    <cellStyle name="Table Cell 2 2 2 5 2 4 2" xfId="10909" xr:uid="{E4C61E3B-14AE-42AF-B779-FF8AD330BECE}"/>
    <cellStyle name="Table Cell 2 2 2 5 2 5" xfId="7461" xr:uid="{F442088C-3099-4100-BF4F-D04A4C19E6BC}"/>
    <cellStyle name="Table Cell 2 2 2 5 3" xfId="882" xr:uid="{00000000-0005-0000-0000-000027020000}"/>
    <cellStyle name="Table Cell 2 2 2 5 3 2" xfId="2035" xr:uid="{00000000-0005-0000-0000-000028020000}"/>
    <cellStyle name="Table Cell 2 2 2 5 3 2 2" xfId="8924" xr:uid="{7BA8977D-43A0-4CC4-AD81-0A18980F8798}"/>
    <cellStyle name="Table Cell 2 2 2 5 3 2 3" xfId="5462" xr:uid="{C5494C1F-20B0-4C36-A9EE-ED381A2EA43A}"/>
    <cellStyle name="Table Cell 2 2 2 5 3 3" xfId="3166" xr:uid="{00000000-0005-0000-0000-000029020000}"/>
    <cellStyle name="Table Cell 2 2 2 5 3 3 2" xfId="10055" xr:uid="{1A07E653-8563-4228-A7D3-246CB7997092}"/>
    <cellStyle name="Table Cell 2 2 2 5 3 3 3" xfId="6593" xr:uid="{4B9FD6FE-C9D6-403B-A7E2-3A21FA455531}"/>
    <cellStyle name="Table Cell 2 2 2 5 3 4" xfId="4300" xr:uid="{00000000-0005-0000-0000-00002A020000}"/>
    <cellStyle name="Table Cell 2 2 2 5 3 4 2" xfId="11189" xr:uid="{DBDBB186-760D-4A58-9745-18AA85061760}"/>
    <cellStyle name="Table Cell 2 2 2 5 3 5" xfId="7741" xr:uid="{B9B0022E-33E9-41F3-8889-67313300FB66}"/>
    <cellStyle name="Table Cell 2 2 2 5 4" xfId="1544" xr:uid="{00000000-0005-0000-0000-00002B020000}"/>
    <cellStyle name="Table Cell 2 2 2 5 4 2" xfId="8433" xr:uid="{26F88BB9-2D56-4C5E-9DC5-2DCAEBD42A4E}"/>
    <cellStyle name="Table Cell 2 2 2 5 4 3" xfId="4971" xr:uid="{660E3619-6B55-46E5-80E6-1E8C6E138402}"/>
    <cellStyle name="Table Cell 2 2 2 5 5" xfId="2675" xr:uid="{00000000-0005-0000-0000-00002C020000}"/>
    <cellStyle name="Table Cell 2 2 2 5 5 2" xfId="9564" xr:uid="{3556D311-B7B9-4244-BCFF-98D6073DC854}"/>
    <cellStyle name="Table Cell 2 2 2 5 5 3" xfId="6102" xr:uid="{48841A77-9E22-4519-B96C-F9C0C169A065}"/>
    <cellStyle name="Table Cell 2 2 2 5 6" xfId="3809" xr:uid="{00000000-0005-0000-0000-00002D020000}"/>
    <cellStyle name="Table Cell 2 2 2 5 6 2" xfId="10698" xr:uid="{A5EA44D9-9B18-4C7F-9141-96D7EE06C378}"/>
    <cellStyle name="Table Cell 2 2 2 5 7" xfId="7250" xr:uid="{5B40D41A-BF2D-455D-A3D6-E8B3CDBA91FC}"/>
    <cellStyle name="Table Cell 2 2 2 6" xfId="279" xr:uid="{00000000-0005-0000-0000-00002E020000}"/>
    <cellStyle name="Table Cell 2 2 2 6 2" xfId="1432" xr:uid="{00000000-0005-0000-0000-00002F020000}"/>
    <cellStyle name="Table Cell 2 2 2 6 2 2" xfId="8321" xr:uid="{AEA0DC65-DABC-4586-A2D6-E1DF79D49B84}"/>
    <cellStyle name="Table Cell 2 2 2 6 2 3" xfId="4859" xr:uid="{13C9A149-3486-49EB-A17D-3464766665C8}"/>
    <cellStyle name="Table Cell 2 2 2 6 3" xfId="2563" xr:uid="{00000000-0005-0000-0000-000030020000}"/>
    <cellStyle name="Table Cell 2 2 2 6 3 2" xfId="9452" xr:uid="{89F98CD5-A9E8-40A9-9CFD-558FD20441BF}"/>
    <cellStyle name="Table Cell 2 2 2 6 3 3" xfId="5990" xr:uid="{8DC5F5A0-FAB6-4333-81F4-598A1F866789}"/>
    <cellStyle name="Table Cell 2 2 2 6 4" xfId="3697" xr:uid="{00000000-0005-0000-0000-000031020000}"/>
    <cellStyle name="Table Cell 2 2 2 6 4 2" xfId="10586" xr:uid="{AA5E9088-D379-41F2-B7FE-76226EFA3593}"/>
    <cellStyle name="Table Cell 2 2 2 6 5" xfId="7138" xr:uid="{24AB47B2-743E-41D7-BEDC-D780C119E92A}"/>
    <cellStyle name="Table Cell 2 2 2 7" xfId="1286" xr:uid="{00000000-0005-0000-0000-000032020000}"/>
    <cellStyle name="Table Cell 2 2 2 7 2" xfId="8175" xr:uid="{A8DF21D2-420E-421E-A16A-8834782A6EA8}"/>
    <cellStyle name="Table Cell 2 2 2 7 3" xfId="4713" xr:uid="{474A33FA-CEA3-4B50-807F-F7F6C3DA1065}"/>
    <cellStyle name="Table Cell 2 2 2 8" xfId="8158" xr:uid="{90B0C919-DE32-40FC-8B4B-A7061F28571B}"/>
    <cellStyle name="Table Cell 2 2 2 9" xfId="6989" xr:uid="{05A3F34A-871A-4C10-95EF-5118B3A09D1B}"/>
    <cellStyle name="Table Cell 2 2 3" xfId="132" xr:uid="{00000000-0005-0000-0000-000033020000}"/>
    <cellStyle name="Table Cell 2 2 3 2" xfId="161" xr:uid="{00000000-0005-0000-0000-000034020000}"/>
    <cellStyle name="Table Cell 2 2 3 2 2" xfId="196" xr:uid="{00000000-0005-0000-0000-000035020000}"/>
    <cellStyle name="Table Cell 2 2 3 2 2 2" xfId="457" xr:uid="{00000000-0005-0000-0000-000036020000}"/>
    <cellStyle name="Table Cell 2 2 3 2 2 2 10" xfId="3875" xr:uid="{00000000-0005-0000-0000-000037020000}"/>
    <cellStyle name="Table Cell 2 2 3 2 2 2 10 2" xfId="10764" xr:uid="{5D5CBD08-29D9-46A3-ACBD-0C584B0DE206}"/>
    <cellStyle name="Table Cell 2 2 3 2 2 2 11" xfId="7316" xr:uid="{AA348CD9-CDBA-4471-8ECD-DF641A70C5C1}"/>
    <cellStyle name="Table Cell 2 2 3 2 2 2 2" xfId="668" xr:uid="{00000000-0005-0000-0000-000038020000}"/>
    <cellStyle name="Table Cell 2 2 3 2 2 2 2 2" xfId="1821" xr:uid="{00000000-0005-0000-0000-000039020000}"/>
    <cellStyle name="Table Cell 2 2 3 2 2 2 2 2 2" xfId="8710" xr:uid="{54609DE3-241D-468C-8096-B0EAA8165BB3}"/>
    <cellStyle name="Table Cell 2 2 3 2 2 2 2 2 3" xfId="5248" xr:uid="{CDF5E26F-05DE-42D9-AE37-0B6505136BA1}"/>
    <cellStyle name="Table Cell 2 2 3 2 2 2 2 3" xfId="2952" xr:uid="{00000000-0005-0000-0000-00003A020000}"/>
    <cellStyle name="Table Cell 2 2 3 2 2 2 2 3 2" xfId="9841" xr:uid="{95D17A85-1DAC-472C-BD35-82319E56EF09}"/>
    <cellStyle name="Table Cell 2 2 3 2 2 2 2 3 3" xfId="6379" xr:uid="{B2598DC5-75F8-4EB4-87BB-BD7175933A79}"/>
    <cellStyle name="Table Cell 2 2 3 2 2 2 2 4" xfId="4086" xr:uid="{00000000-0005-0000-0000-00003B020000}"/>
    <cellStyle name="Table Cell 2 2 3 2 2 2 2 4 2" xfId="10975" xr:uid="{6E46B903-8690-4A78-9310-B51A4FE1F475}"/>
    <cellStyle name="Table Cell 2 2 3 2 2 2 2 5" xfId="7527" xr:uid="{454F53A8-20E4-4B54-B4DB-E18A92A9EFA5}"/>
    <cellStyle name="Table Cell 2 2 3 2 2 2 3" xfId="808" xr:uid="{00000000-0005-0000-0000-00003C020000}"/>
    <cellStyle name="Table Cell 2 2 3 2 2 2 3 2" xfId="1961" xr:uid="{00000000-0005-0000-0000-00003D020000}"/>
    <cellStyle name="Table Cell 2 2 3 2 2 2 3 2 2" xfId="8850" xr:uid="{03BD293D-3BDA-4DF1-975B-B9AFB00E2AAF}"/>
    <cellStyle name="Table Cell 2 2 3 2 2 2 3 2 3" xfId="5388" xr:uid="{CF024C3B-B7A3-4861-90B6-B379190E8413}"/>
    <cellStyle name="Table Cell 2 2 3 2 2 2 3 3" xfId="3092" xr:uid="{00000000-0005-0000-0000-00003E020000}"/>
    <cellStyle name="Table Cell 2 2 3 2 2 2 3 3 2" xfId="9981" xr:uid="{1EDCF8C4-8CE4-4B73-B007-B239C3CE0ADA}"/>
    <cellStyle name="Table Cell 2 2 3 2 2 2 3 3 3" xfId="6519" xr:uid="{F85D7CC5-44C8-4409-BF85-6BAE334C8536}"/>
    <cellStyle name="Table Cell 2 2 3 2 2 2 3 4" xfId="4226" xr:uid="{00000000-0005-0000-0000-00003F020000}"/>
    <cellStyle name="Table Cell 2 2 3 2 2 2 3 4 2" xfId="11115" xr:uid="{35907F39-8D6E-49ED-B137-2043E22237DC}"/>
    <cellStyle name="Table Cell 2 2 3 2 2 2 3 5" xfId="7667" xr:uid="{C89A9617-6F99-41AB-857D-F3614102F183}"/>
    <cellStyle name="Table Cell 2 2 3 2 2 2 4" xfId="948" xr:uid="{00000000-0005-0000-0000-000040020000}"/>
    <cellStyle name="Table Cell 2 2 3 2 2 2 4 2" xfId="2101" xr:uid="{00000000-0005-0000-0000-000041020000}"/>
    <cellStyle name="Table Cell 2 2 3 2 2 2 4 2 2" xfId="8990" xr:uid="{ABB572EA-241C-490E-A270-6F35FCAA7B4C}"/>
    <cellStyle name="Table Cell 2 2 3 2 2 2 4 2 3" xfId="5528" xr:uid="{6755D3BD-4995-415A-BC75-8A3E250FC5D7}"/>
    <cellStyle name="Table Cell 2 2 3 2 2 2 4 3" xfId="3232" xr:uid="{00000000-0005-0000-0000-000042020000}"/>
    <cellStyle name="Table Cell 2 2 3 2 2 2 4 3 2" xfId="10121" xr:uid="{FB52F4A0-9B1F-477A-9D85-DEA85E6DEDF6}"/>
    <cellStyle name="Table Cell 2 2 3 2 2 2 4 3 3" xfId="6659" xr:uid="{CC315AC7-ED48-4ECE-9120-5FAE3057D66C}"/>
    <cellStyle name="Table Cell 2 2 3 2 2 2 4 4" xfId="4366" xr:uid="{00000000-0005-0000-0000-000043020000}"/>
    <cellStyle name="Table Cell 2 2 3 2 2 2 4 4 2" xfId="11255" xr:uid="{5E9DC798-DAB0-47F3-8F73-D5069D82A63A}"/>
    <cellStyle name="Table Cell 2 2 3 2 2 2 4 5" xfId="7807" xr:uid="{E5C222F6-8C2F-4A68-93D5-32DE934AD8A2}"/>
    <cellStyle name="Table Cell 2 2 3 2 2 2 5" xfId="1082" xr:uid="{00000000-0005-0000-0000-000044020000}"/>
    <cellStyle name="Table Cell 2 2 3 2 2 2 5 2" xfId="2235" xr:uid="{00000000-0005-0000-0000-000045020000}"/>
    <cellStyle name="Table Cell 2 2 3 2 2 2 5 2 2" xfId="9124" xr:uid="{A4FB5D00-D5BE-4389-A3E2-60BB61BA59BA}"/>
    <cellStyle name="Table Cell 2 2 3 2 2 2 5 2 3" xfId="5662" xr:uid="{F9714736-F601-4094-8BB3-9662CDE09B48}"/>
    <cellStyle name="Table Cell 2 2 3 2 2 2 5 3" xfId="3366" xr:uid="{00000000-0005-0000-0000-000046020000}"/>
    <cellStyle name="Table Cell 2 2 3 2 2 2 5 3 2" xfId="10255" xr:uid="{D67E80D4-2356-4035-95E6-FA391C4619C1}"/>
    <cellStyle name="Table Cell 2 2 3 2 2 2 5 3 3" xfId="6793" xr:uid="{FE03A0C6-8745-4628-87F4-7EF0067CBE62}"/>
    <cellStyle name="Table Cell 2 2 3 2 2 2 5 4" xfId="4500" xr:uid="{00000000-0005-0000-0000-000047020000}"/>
    <cellStyle name="Table Cell 2 2 3 2 2 2 5 4 2" xfId="11389" xr:uid="{7D272EAB-0080-4E84-AF1C-9F1CFC660754}"/>
    <cellStyle name="Table Cell 2 2 3 2 2 2 5 5" xfId="7941" xr:uid="{C9B7462A-14A3-42AE-AFC9-D0528BF53492}"/>
    <cellStyle name="Table Cell 2 2 3 2 2 2 6" xfId="1213" xr:uid="{00000000-0005-0000-0000-000048020000}"/>
    <cellStyle name="Table Cell 2 2 3 2 2 2 6 2" xfId="2366" xr:uid="{00000000-0005-0000-0000-000049020000}"/>
    <cellStyle name="Table Cell 2 2 3 2 2 2 6 2 2" xfId="9255" xr:uid="{FEECA8E5-3EF6-4F77-B09A-DBC1E163ECEF}"/>
    <cellStyle name="Table Cell 2 2 3 2 2 2 6 2 3" xfId="5793" xr:uid="{7B2EF3F6-4AFF-4C0D-A1CA-4C288DC4964A}"/>
    <cellStyle name="Table Cell 2 2 3 2 2 2 6 3" xfId="3497" xr:uid="{00000000-0005-0000-0000-00004A020000}"/>
    <cellStyle name="Table Cell 2 2 3 2 2 2 6 3 2" xfId="10386" xr:uid="{D73CB966-1ED5-4709-A2A0-337401E72142}"/>
    <cellStyle name="Table Cell 2 2 3 2 2 2 6 3 3" xfId="6924" xr:uid="{FE04812F-D873-4B56-BC4C-3AA2A5E8C4B2}"/>
    <cellStyle name="Table Cell 2 2 3 2 2 2 6 4" xfId="4631" xr:uid="{00000000-0005-0000-0000-00004B020000}"/>
    <cellStyle name="Table Cell 2 2 3 2 2 2 6 4 2" xfId="11520" xr:uid="{4312B051-9B74-433D-9BBE-BD7FC1BF9AAA}"/>
    <cellStyle name="Table Cell 2 2 3 2 2 2 6 5" xfId="8072" xr:uid="{676D31F5-5D0B-49B7-9DD9-E66CA010834D}"/>
    <cellStyle name="Table Cell 2 2 3 2 2 2 7" xfId="245" xr:uid="{00000000-0005-0000-0000-00004C020000}"/>
    <cellStyle name="Table Cell 2 2 3 2 2 2 7 2" xfId="1398" xr:uid="{00000000-0005-0000-0000-00004D020000}"/>
    <cellStyle name="Table Cell 2 2 3 2 2 2 7 2 2" xfId="8287" xr:uid="{96647C47-9BA0-484F-929E-6D14E4211E8B}"/>
    <cellStyle name="Table Cell 2 2 3 2 2 2 7 2 3" xfId="4825" xr:uid="{B8C46067-EE0A-42FC-862B-2D4E2A6DE6D3}"/>
    <cellStyle name="Table Cell 2 2 3 2 2 2 7 3" xfId="2529" xr:uid="{00000000-0005-0000-0000-00004E020000}"/>
    <cellStyle name="Table Cell 2 2 3 2 2 2 7 3 2" xfId="9418" xr:uid="{BD593079-90B9-4837-887B-59C0DED9D615}"/>
    <cellStyle name="Table Cell 2 2 3 2 2 2 7 3 3" xfId="5956" xr:uid="{D5D4336C-00E1-45D6-8DDF-B9CC6013071C}"/>
    <cellStyle name="Table Cell 2 2 3 2 2 2 7 4" xfId="3663" xr:uid="{00000000-0005-0000-0000-00004F020000}"/>
    <cellStyle name="Table Cell 2 2 3 2 2 2 7 4 2" xfId="10552" xr:uid="{95567FC7-8E56-41DE-8A71-B95AD4C9F694}"/>
    <cellStyle name="Table Cell 2 2 3 2 2 2 7 5" xfId="7104" xr:uid="{A817D093-AC63-4CC0-BF6F-9A0BF8251573}"/>
    <cellStyle name="Table Cell 2 2 3 2 2 2 8" xfId="1610" xr:uid="{00000000-0005-0000-0000-000050020000}"/>
    <cellStyle name="Table Cell 2 2 3 2 2 2 8 2" xfId="8499" xr:uid="{4439AE8C-7D27-4D02-8B7F-78E4C6CD8B5F}"/>
    <cellStyle name="Table Cell 2 2 3 2 2 2 8 3" xfId="5037" xr:uid="{61843375-E77C-4381-BF1A-7EDA15D7C94E}"/>
    <cellStyle name="Table Cell 2 2 3 2 2 2 9" xfId="2741" xr:uid="{00000000-0005-0000-0000-000051020000}"/>
    <cellStyle name="Table Cell 2 2 3 2 2 2 9 2" xfId="9630" xr:uid="{FA1EBD8E-49C4-45E8-AA0D-17BA28EAE53B}"/>
    <cellStyle name="Table Cell 2 2 3 2 2 2 9 3" xfId="6168" xr:uid="{4CFD6E9F-969E-424A-B459-9A7E4A10A9E6}"/>
    <cellStyle name="Table Cell 2 2 3 2 2 3" xfId="486" xr:uid="{00000000-0005-0000-0000-000052020000}"/>
    <cellStyle name="Table Cell 2 2 3 2 2 3 10" xfId="3904" xr:uid="{00000000-0005-0000-0000-000053020000}"/>
    <cellStyle name="Table Cell 2 2 3 2 2 3 10 2" xfId="10793" xr:uid="{DC542E72-9337-4F18-8E02-DAACE92DCF65}"/>
    <cellStyle name="Table Cell 2 2 3 2 2 3 11" xfId="7345" xr:uid="{765E4AFF-DE58-4BA2-9A76-3D7DDAB291DF}"/>
    <cellStyle name="Table Cell 2 2 3 2 2 3 2" xfId="697" xr:uid="{00000000-0005-0000-0000-000054020000}"/>
    <cellStyle name="Table Cell 2 2 3 2 2 3 2 2" xfId="1850" xr:uid="{00000000-0005-0000-0000-000055020000}"/>
    <cellStyle name="Table Cell 2 2 3 2 2 3 2 2 2" xfId="8739" xr:uid="{659A7FDD-6E86-4074-91AF-20AD30DAACF6}"/>
    <cellStyle name="Table Cell 2 2 3 2 2 3 2 2 3" xfId="5277" xr:uid="{E3A83DD0-EFEB-4639-8051-590AF11AF851}"/>
    <cellStyle name="Table Cell 2 2 3 2 2 3 2 3" xfId="2981" xr:uid="{00000000-0005-0000-0000-000056020000}"/>
    <cellStyle name="Table Cell 2 2 3 2 2 3 2 3 2" xfId="9870" xr:uid="{277784F2-6158-469C-A756-65AB3D773CD6}"/>
    <cellStyle name="Table Cell 2 2 3 2 2 3 2 3 3" xfId="6408" xr:uid="{795BEA97-8F63-4F98-B185-851D76951667}"/>
    <cellStyle name="Table Cell 2 2 3 2 2 3 2 4" xfId="4115" xr:uid="{00000000-0005-0000-0000-000057020000}"/>
    <cellStyle name="Table Cell 2 2 3 2 2 3 2 4 2" xfId="11004" xr:uid="{7C3761F7-7E55-494B-BE3C-7FAE3DBB7507}"/>
    <cellStyle name="Table Cell 2 2 3 2 2 3 2 5" xfId="7556" xr:uid="{3DD30C31-5763-4782-A16E-AA967E77334A}"/>
    <cellStyle name="Table Cell 2 2 3 2 2 3 3" xfId="837" xr:uid="{00000000-0005-0000-0000-000058020000}"/>
    <cellStyle name="Table Cell 2 2 3 2 2 3 3 2" xfId="1990" xr:uid="{00000000-0005-0000-0000-000059020000}"/>
    <cellStyle name="Table Cell 2 2 3 2 2 3 3 2 2" xfId="8879" xr:uid="{BCCF108F-5017-4450-80CB-E13324B146BE}"/>
    <cellStyle name="Table Cell 2 2 3 2 2 3 3 2 3" xfId="5417" xr:uid="{7D433C76-7ECD-4E6A-BC48-B0D9CF1882C9}"/>
    <cellStyle name="Table Cell 2 2 3 2 2 3 3 3" xfId="3121" xr:uid="{00000000-0005-0000-0000-00005A020000}"/>
    <cellStyle name="Table Cell 2 2 3 2 2 3 3 3 2" xfId="10010" xr:uid="{734E11B3-E089-402B-AF98-46D94FBC390B}"/>
    <cellStyle name="Table Cell 2 2 3 2 2 3 3 3 3" xfId="6548" xr:uid="{5135BF34-3417-495E-9B3A-5E4FB4E3A69E}"/>
    <cellStyle name="Table Cell 2 2 3 2 2 3 3 4" xfId="4255" xr:uid="{00000000-0005-0000-0000-00005B020000}"/>
    <cellStyle name="Table Cell 2 2 3 2 2 3 3 4 2" xfId="11144" xr:uid="{DA16C7EA-BE2E-4C4D-AF21-E86D066E400E}"/>
    <cellStyle name="Table Cell 2 2 3 2 2 3 3 5" xfId="7696" xr:uid="{4A1A1C6E-1AC6-4739-AF12-2E5A7F4C429C}"/>
    <cellStyle name="Table Cell 2 2 3 2 2 3 4" xfId="977" xr:uid="{00000000-0005-0000-0000-00005C020000}"/>
    <cellStyle name="Table Cell 2 2 3 2 2 3 4 2" xfId="2130" xr:uid="{00000000-0005-0000-0000-00005D020000}"/>
    <cellStyle name="Table Cell 2 2 3 2 2 3 4 2 2" xfId="9019" xr:uid="{A181EB4B-0003-4A5A-8F59-87456C6CA373}"/>
    <cellStyle name="Table Cell 2 2 3 2 2 3 4 2 3" xfId="5557" xr:uid="{7D3E3A79-4918-4DAD-9C48-A951C3E42CDA}"/>
    <cellStyle name="Table Cell 2 2 3 2 2 3 4 3" xfId="3261" xr:uid="{00000000-0005-0000-0000-00005E020000}"/>
    <cellStyle name="Table Cell 2 2 3 2 2 3 4 3 2" xfId="10150" xr:uid="{F99F2251-3729-41D8-B7DE-0BAC444115B8}"/>
    <cellStyle name="Table Cell 2 2 3 2 2 3 4 3 3" xfId="6688" xr:uid="{823A23A5-40EE-4697-A686-8D4C9AFF2D1B}"/>
    <cellStyle name="Table Cell 2 2 3 2 2 3 4 4" xfId="4395" xr:uid="{00000000-0005-0000-0000-00005F020000}"/>
    <cellStyle name="Table Cell 2 2 3 2 2 3 4 4 2" xfId="11284" xr:uid="{A9120E0E-843F-43FE-8A2E-953E16EBC968}"/>
    <cellStyle name="Table Cell 2 2 3 2 2 3 4 5" xfId="7836" xr:uid="{3262DBAD-62EF-453C-8596-853895C60699}"/>
    <cellStyle name="Table Cell 2 2 3 2 2 3 5" xfId="1111" xr:uid="{00000000-0005-0000-0000-000060020000}"/>
    <cellStyle name="Table Cell 2 2 3 2 2 3 5 2" xfId="2264" xr:uid="{00000000-0005-0000-0000-000061020000}"/>
    <cellStyle name="Table Cell 2 2 3 2 2 3 5 2 2" xfId="9153" xr:uid="{B413AA89-6B7F-444A-A467-735EAE1AC62F}"/>
    <cellStyle name="Table Cell 2 2 3 2 2 3 5 2 3" xfId="5691" xr:uid="{0ED0BF0B-1889-43BB-A33A-0B2C9D11E4DF}"/>
    <cellStyle name="Table Cell 2 2 3 2 2 3 5 3" xfId="3395" xr:uid="{00000000-0005-0000-0000-000062020000}"/>
    <cellStyle name="Table Cell 2 2 3 2 2 3 5 3 2" xfId="10284" xr:uid="{ADACB790-60DA-4C68-A51A-E06E3DF361BE}"/>
    <cellStyle name="Table Cell 2 2 3 2 2 3 5 3 3" xfId="6822" xr:uid="{5EA52AC7-BE00-4477-8E86-EAAB0668012B}"/>
    <cellStyle name="Table Cell 2 2 3 2 2 3 5 4" xfId="4529" xr:uid="{00000000-0005-0000-0000-000063020000}"/>
    <cellStyle name="Table Cell 2 2 3 2 2 3 5 4 2" xfId="11418" xr:uid="{27B08D6B-D8A2-412D-BC6B-17B97774726A}"/>
    <cellStyle name="Table Cell 2 2 3 2 2 3 5 5" xfId="7970" xr:uid="{61129BE7-CD2C-4296-B661-9259DBE04636}"/>
    <cellStyle name="Table Cell 2 2 3 2 2 3 6" xfId="1242" xr:uid="{00000000-0005-0000-0000-000064020000}"/>
    <cellStyle name="Table Cell 2 2 3 2 2 3 6 2" xfId="2395" xr:uid="{00000000-0005-0000-0000-000065020000}"/>
    <cellStyle name="Table Cell 2 2 3 2 2 3 6 2 2" xfId="9284" xr:uid="{85130452-C07D-4B86-8E20-A81EB742D44E}"/>
    <cellStyle name="Table Cell 2 2 3 2 2 3 6 2 3" xfId="5822" xr:uid="{643B534A-2CAF-4E8F-AD1D-0A63DF92F62C}"/>
    <cellStyle name="Table Cell 2 2 3 2 2 3 6 3" xfId="3526" xr:uid="{00000000-0005-0000-0000-000066020000}"/>
    <cellStyle name="Table Cell 2 2 3 2 2 3 6 3 2" xfId="10415" xr:uid="{8A2852EC-093F-4BD2-8A61-AE8EF081EC2B}"/>
    <cellStyle name="Table Cell 2 2 3 2 2 3 6 3 3" xfId="6953" xr:uid="{A318EC9B-367E-4DDD-A8D6-5612ABEE044D}"/>
    <cellStyle name="Table Cell 2 2 3 2 2 3 6 4" xfId="4660" xr:uid="{00000000-0005-0000-0000-000067020000}"/>
    <cellStyle name="Table Cell 2 2 3 2 2 3 6 4 2" xfId="11549" xr:uid="{1707D6BC-F764-4EDA-A145-42720EB12AB5}"/>
    <cellStyle name="Table Cell 2 2 3 2 2 3 6 5" xfId="8101" xr:uid="{31C6FF43-DF3B-48D5-AE89-5B2ECB80C523}"/>
    <cellStyle name="Table Cell 2 2 3 2 2 3 7" xfId="557" xr:uid="{00000000-0005-0000-0000-000068020000}"/>
    <cellStyle name="Table Cell 2 2 3 2 2 3 7 2" xfId="1710" xr:uid="{00000000-0005-0000-0000-000069020000}"/>
    <cellStyle name="Table Cell 2 2 3 2 2 3 7 2 2" xfId="8599" xr:uid="{1B39C435-D377-490F-AC70-6EF55AC4456F}"/>
    <cellStyle name="Table Cell 2 2 3 2 2 3 7 2 3" xfId="5137" xr:uid="{058E71E7-FFE2-496E-8CA9-CF8AC77C91DA}"/>
    <cellStyle name="Table Cell 2 2 3 2 2 3 7 3" xfId="2841" xr:uid="{00000000-0005-0000-0000-00006A020000}"/>
    <cellStyle name="Table Cell 2 2 3 2 2 3 7 3 2" xfId="9730" xr:uid="{CF22DF38-DAA2-4DBD-99D7-05B16A284FF1}"/>
    <cellStyle name="Table Cell 2 2 3 2 2 3 7 3 3" xfId="6268" xr:uid="{88F5AC8A-2E24-4D6B-8522-7314FC12A2A9}"/>
    <cellStyle name="Table Cell 2 2 3 2 2 3 7 4" xfId="3975" xr:uid="{00000000-0005-0000-0000-00006B020000}"/>
    <cellStyle name="Table Cell 2 2 3 2 2 3 7 4 2" xfId="10864" xr:uid="{BAC6A9BB-7ABF-4E39-B54F-DDEF6132D2DE}"/>
    <cellStyle name="Table Cell 2 2 3 2 2 3 7 5" xfId="7416" xr:uid="{F34ECDA8-5D38-4D87-9B56-B74CAA4237CB}"/>
    <cellStyle name="Table Cell 2 2 3 2 2 3 8" xfId="1639" xr:uid="{00000000-0005-0000-0000-00006C020000}"/>
    <cellStyle name="Table Cell 2 2 3 2 2 3 8 2" xfId="8528" xr:uid="{DA297C6A-049F-4D94-838E-E1382713A1CE}"/>
    <cellStyle name="Table Cell 2 2 3 2 2 3 8 3" xfId="5066" xr:uid="{2F413414-2EDA-48FD-A8FF-7202474126C6}"/>
    <cellStyle name="Table Cell 2 2 3 2 2 3 9" xfId="2770" xr:uid="{00000000-0005-0000-0000-00006D020000}"/>
    <cellStyle name="Table Cell 2 2 3 2 2 3 9 2" xfId="9659" xr:uid="{598E57F3-8BC8-4159-ABB1-D169C991584E}"/>
    <cellStyle name="Table Cell 2 2 3 2 2 3 9 3" xfId="6197" xr:uid="{EC594418-7297-4CCF-8AF4-0FE6FD28F688}"/>
    <cellStyle name="Table Cell 2 2 3 2 2 4" xfId="345" xr:uid="{00000000-0005-0000-0000-00006E020000}"/>
    <cellStyle name="Table Cell 2 2 3 2 2 4 2" xfId="1498" xr:uid="{00000000-0005-0000-0000-00006F020000}"/>
    <cellStyle name="Table Cell 2 2 3 2 2 4 2 2" xfId="8387" xr:uid="{81C90287-729D-4B4D-A504-E39F6B9BEAA4}"/>
    <cellStyle name="Table Cell 2 2 3 2 2 4 2 3" xfId="4925" xr:uid="{FCE298BB-BCAF-4156-B4A4-9711FC5F437A}"/>
    <cellStyle name="Table Cell 2 2 3 2 2 4 3" xfId="2629" xr:uid="{00000000-0005-0000-0000-000070020000}"/>
    <cellStyle name="Table Cell 2 2 3 2 2 4 3 2" xfId="9518" xr:uid="{5CE37CD0-14F7-41F8-AC2D-DD1398098071}"/>
    <cellStyle name="Table Cell 2 2 3 2 2 4 3 3" xfId="6056" xr:uid="{E4EE7189-A954-4C64-8DF2-BDA60E80980D}"/>
    <cellStyle name="Table Cell 2 2 3 2 2 4 4" xfId="3763" xr:uid="{00000000-0005-0000-0000-000071020000}"/>
    <cellStyle name="Table Cell 2 2 3 2 2 4 4 2" xfId="10652" xr:uid="{142567B8-902F-4DDA-A83B-8EB899D37054}"/>
    <cellStyle name="Table Cell 2 2 3 2 2 4 5" xfId="7204" xr:uid="{C995A185-7377-4E87-B39A-E3520AF2D312}"/>
    <cellStyle name="Table Cell 2 2 3 2 2 5" xfId="1351" xr:uid="{00000000-0005-0000-0000-000072020000}"/>
    <cellStyle name="Table Cell 2 2 3 2 2 5 2" xfId="8240" xr:uid="{68895DE8-2579-4316-9076-7E3298531870}"/>
    <cellStyle name="Table Cell 2 2 3 2 2 5 3" xfId="4778" xr:uid="{90785AF0-8CE5-4274-81AB-E57BB4CB7C7B}"/>
    <cellStyle name="Table Cell 2 2 3 2 2 6" xfId="2482" xr:uid="{00000000-0005-0000-0000-000073020000}"/>
    <cellStyle name="Table Cell 2 2 3 2 2 6 2" xfId="9371" xr:uid="{2FEADEBD-7D03-46A7-85CD-77C083B198CF}"/>
    <cellStyle name="Table Cell 2 2 3 2 2 6 3" xfId="5909" xr:uid="{FF5F4B3F-5778-4FC5-A351-0590F9136766}"/>
    <cellStyle name="Table Cell 2 2 3 2 2 7" xfId="3616" xr:uid="{00000000-0005-0000-0000-000074020000}"/>
    <cellStyle name="Table Cell 2 2 3 2 2 7 2" xfId="10505" xr:uid="{A66B1131-0601-49BE-B3C6-BAB30779788C}"/>
    <cellStyle name="Table Cell 2 2 3 2 2 8" xfId="7055" xr:uid="{7D577734-4508-4093-A0A4-E5A225FCAD45}"/>
    <cellStyle name="Table Cell 2 2 3 2 3" xfId="422" xr:uid="{00000000-0005-0000-0000-000075020000}"/>
    <cellStyle name="Table Cell 2 2 3 2 3 10" xfId="3840" xr:uid="{00000000-0005-0000-0000-000076020000}"/>
    <cellStyle name="Table Cell 2 2 3 2 3 10 2" xfId="10729" xr:uid="{8ABD3B5A-4129-4674-A932-0A01B682383A}"/>
    <cellStyle name="Table Cell 2 2 3 2 3 11" xfId="7281" xr:uid="{D99AE481-DE8B-48C4-8BFB-FF0E4F7E18D2}"/>
    <cellStyle name="Table Cell 2 2 3 2 3 2" xfId="633" xr:uid="{00000000-0005-0000-0000-000077020000}"/>
    <cellStyle name="Table Cell 2 2 3 2 3 2 2" xfId="1786" xr:uid="{00000000-0005-0000-0000-000078020000}"/>
    <cellStyle name="Table Cell 2 2 3 2 3 2 2 2" xfId="8675" xr:uid="{FF61994D-3614-4545-8B5D-84143B41C593}"/>
    <cellStyle name="Table Cell 2 2 3 2 3 2 2 3" xfId="5213" xr:uid="{9335FDDE-54D9-40A3-AFFA-351836144B8A}"/>
    <cellStyle name="Table Cell 2 2 3 2 3 2 3" xfId="2917" xr:uid="{00000000-0005-0000-0000-000079020000}"/>
    <cellStyle name="Table Cell 2 2 3 2 3 2 3 2" xfId="9806" xr:uid="{BDE6BE13-26BA-4F16-850C-7FEBEE1BD5D9}"/>
    <cellStyle name="Table Cell 2 2 3 2 3 2 3 3" xfId="6344" xr:uid="{024B768A-F747-42F0-86B5-44A1EDBF9B0C}"/>
    <cellStyle name="Table Cell 2 2 3 2 3 2 4" xfId="4051" xr:uid="{00000000-0005-0000-0000-00007A020000}"/>
    <cellStyle name="Table Cell 2 2 3 2 3 2 4 2" xfId="10940" xr:uid="{6AB138D3-B1F9-497A-8489-3AB43C4A6BEF}"/>
    <cellStyle name="Table Cell 2 2 3 2 3 2 5" xfId="7492" xr:uid="{8C4A49B8-66DD-4AFE-A6EF-C91A9E8DBD7B}"/>
    <cellStyle name="Table Cell 2 2 3 2 3 3" xfId="773" xr:uid="{00000000-0005-0000-0000-00007B020000}"/>
    <cellStyle name="Table Cell 2 2 3 2 3 3 2" xfId="1926" xr:uid="{00000000-0005-0000-0000-00007C020000}"/>
    <cellStyle name="Table Cell 2 2 3 2 3 3 2 2" xfId="8815" xr:uid="{B0F90525-AB32-4B85-B60C-EE005C9E2AE4}"/>
    <cellStyle name="Table Cell 2 2 3 2 3 3 2 3" xfId="5353" xr:uid="{071CDC06-46A7-48E9-A820-9C8C29AA7569}"/>
    <cellStyle name="Table Cell 2 2 3 2 3 3 3" xfId="3057" xr:uid="{00000000-0005-0000-0000-00007D020000}"/>
    <cellStyle name="Table Cell 2 2 3 2 3 3 3 2" xfId="9946" xr:uid="{6984CF9A-5F80-44F1-8450-A1398E9D72B7}"/>
    <cellStyle name="Table Cell 2 2 3 2 3 3 3 3" xfId="6484" xr:uid="{7FAE086C-4BEF-4705-B105-7498DE92EADD}"/>
    <cellStyle name="Table Cell 2 2 3 2 3 3 4" xfId="4191" xr:uid="{00000000-0005-0000-0000-00007E020000}"/>
    <cellStyle name="Table Cell 2 2 3 2 3 3 4 2" xfId="11080" xr:uid="{1A719AED-3C42-4C93-9645-33D0F713A785}"/>
    <cellStyle name="Table Cell 2 2 3 2 3 3 5" xfId="7632" xr:uid="{B700C0B6-9F4C-4A3A-B78A-15F1D2C84820}"/>
    <cellStyle name="Table Cell 2 2 3 2 3 4" xfId="913" xr:uid="{00000000-0005-0000-0000-00007F020000}"/>
    <cellStyle name="Table Cell 2 2 3 2 3 4 2" xfId="2066" xr:uid="{00000000-0005-0000-0000-000080020000}"/>
    <cellStyle name="Table Cell 2 2 3 2 3 4 2 2" xfId="8955" xr:uid="{F8EDD0DF-646B-4057-BC95-E4E042B61248}"/>
    <cellStyle name="Table Cell 2 2 3 2 3 4 2 3" xfId="5493" xr:uid="{98CB0091-5E2B-4FD0-8AA4-22650BFD45F1}"/>
    <cellStyle name="Table Cell 2 2 3 2 3 4 3" xfId="3197" xr:uid="{00000000-0005-0000-0000-000081020000}"/>
    <cellStyle name="Table Cell 2 2 3 2 3 4 3 2" xfId="10086" xr:uid="{FE2D36EE-CC17-4489-AD31-EEA771C8B301}"/>
    <cellStyle name="Table Cell 2 2 3 2 3 4 3 3" xfId="6624" xr:uid="{ACC17763-AB07-4AFE-819B-BDECF7106AFB}"/>
    <cellStyle name="Table Cell 2 2 3 2 3 4 4" xfId="4331" xr:uid="{00000000-0005-0000-0000-000082020000}"/>
    <cellStyle name="Table Cell 2 2 3 2 3 4 4 2" xfId="11220" xr:uid="{357D689B-33C7-4E96-8E7D-2F78D7024A34}"/>
    <cellStyle name="Table Cell 2 2 3 2 3 4 5" xfId="7772" xr:uid="{1295D931-7DF5-4A93-9A56-6CA8E01F7F94}"/>
    <cellStyle name="Table Cell 2 2 3 2 3 5" xfId="1047" xr:uid="{00000000-0005-0000-0000-000083020000}"/>
    <cellStyle name="Table Cell 2 2 3 2 3 5 2" xfId="2200" xr:uid="{00000000-0005-0000-0000-000084020000}"/>
    <cellStyle name="Table Cell 2 2 3 2 3 5 2 2" xfId="9089" xr:uid="{A739C0F9-DDA7-4D5F-B450-ED2A22DA3BFB}"/>
    <cellStyle name="Table Cell 2 2 3 2 3 5 2 3" xfId="5627" xr:uid="{35ABE928-A7F4-4228-84C9-1E7CF7B1767C}"/>
    <cellStyle name="Table Cell 2 2 3 2 3 5 3" xfId="3331" xr:uid="{00000000-0005-0000-0000-000085020000}"/>
    <cellStyle name="Table Cell 2 2 3 2 3 5 3 2" xfId="10220" xr:uid="{83D5A227-58C5-49C2-8432-1646918ECAB4}"/>
    <cellStyle name="Table Cell 2 2 3 2 3 5 3 3" xfId="6758" xr:uid="{7DCBAF10-B6A8-450C-AE4A-518EA9B4FED5}"/>
    <cellStyle name="Table Cell 2 2 3 2 3 5 4" xfId="4465" xr:uid="{00000000-0005-0000-0000-000086020000}"/>
    <cellStyle name="Table Cell 2 2 3 2 3 5 4 2" xfId="11354" xr:uid="{F3201334-5447-473B-9DAA-2F6ABE237DEF}"/>
    <cellStyle name="Table Cell 2 2 3 2 3 5 5" xfId="7906" xr:uid="{D009C9C4-3950-4DB6-AAA0-AED23DE65144}"/>
    <cellStyle name="Table Cell 2 2 3 2 3 6" xfId="1178" xr:uid="{00000000-0005-0000-0000-000087020000}"/>
    <cellStyle name="Table Cell 2 2 3 2 3 6 2" xfId="2331" xr:uid="{00000000-0005-0000-0000-000088020000}"/>
    <cellStyle name="Table Cell 2 2 3 2 3 6 2 2" xfId="9220" xr:uid="{08DC62ED-8332-40BF-B972-4D0ACDF8889A}"/>
    <cellStyle name="Table Cell 2 2 3 2 3 6 2 3" xfId="5758" xr:uid="{C475AF6F-4C2A-46F9-9493-32DE31EE81E9}"/>
    <cellStyle name="Table Cell 2 2 3 2 3 6 3" xfId="3462" xr:uid="{00000000-0005-0000-0000-000089020000}"/>
    <cellStyle name="Table Cell 2 2 3 2 3 6 3 2" xfId="10351" xr:uid="{329F0234-A553-4B4C-89F9-82EEF2A979FE}"/>
    <cellStyle name="Table Cell 2 2 3 2 3 6 3 3" xfId="6889" xr:uid="{298783B3-6BE8-4C9F-9F37-EDBD9AB0D826}"/>
    <cellStyle name="Table Cell 2 2 3 2 3 6 4" xfId="4596" xr:uid="{00000000-0005-0000-0000-00008A020000}"/>
    <cellStyle name="Table Cell 2 2 3 2 3 6 4 2" xfId="11485" xr:uid="{CD7237EA-580E-4641-8058-99EC7567116E}"/>
    <cellStyle name="Table Cell 2 2 3 2 3 6 5" xfId="8037" xr:uid="{F9261E61-BFDE-4C1F-917A-7B1C7498A5EC}"/>
    <cellStyle name="Table Cell 2 2 3 2 3 7" xfId="1168" xr:uid="{00000000-0005-0000-0000-00008B020000}"/>
    <cellStyle name="Table Cell 2 2 3 2 3 7 2" xfId="2321" xr:uid="{00000000-0005-0000-0000-00008C020000}"/>
    <cellStyle name="Table Cell 2 2 3 2 3 7 2 2" xfId="9210" xr:uid="{B319656F-99E3-4C98-B19D-BA1CD0D8C7FF}"/>
    <cellStyle name="Table Cell 2 2 3 2 3 7 2 3" xfId="5748" xr:uid="{1A7A2080-532E-41F9-A7CA-6BAD85D89715}"/>
    <cellStyle name="Table Cell 2 2 3 2 3 7 3" xfId="3452" xr:uid="{00000000-0005-0000-0000-00008D020000}"/>
    <cellStyle name="Table Cell 2 2 3 2 3 7 3 2" xfId="10341" xr:uid="{BA82A2E6-7AC1-48C6-A8BE-FEE25428B9EA}"/>
    <cellStyle name="Table Cell 2 2 3 2 3 7 3 3" xfId="6879" xr:uid="{8CAE7211-349C-4ED5-AA7D-5986B25202D3}"/>
    <cellStyle name="Table Cell 2 2 3 2 3 7 4" xfId="4586" xr:uid="{00000000-0005-0000-0000-00008E020000}"/>
    <cellStyle name="Table Cell 2 2 3 2 3 7 4 2" xfId="11475" xr:uid="{0BB90A8E-7B41-4038-A951-9878ED8D6831}"/>
    <cellStyle name="Table Cell 2 2 3 2 3 7 5" xfId="8027" xr:uid="{02CBF005-8F3F-45CA-B60D-523FDC12BA29}"/>
    <cellStyle name="Table Cell 2 2 3 2 3 8" xfId="1575" xr:uid="{00000000-0005-0000-0000-00008F020000}"/>
    <cellStyle name="Table Cell 2 2 3 2 3 8 2" xfId="8464" xr:uid="{D2C67871-9E7A-4F55-86A1-EEAB46A8C4FB}"/>
    <cellStyle name="Table Cell 2 2 3 2 3 8 3" xfId="5002" xr:uid="{B5252589-0139-4596-96CE-67252F9B805C}"/>
    <cellStyle name="Table Cell 2 2 3 2 3 9" xfId="2706" xr:uid="{00000000-0005-0000-0000-000090020000}"/>
    <cellStyle name="Table Cell 2 2 3 2 3 9 2" xfId="9595" xr:uid="{86BBE644-01AA-4CE3-AF95-F2133633D268}"/>
    <cellStyle name="Table Cell 2 2 3 2 3 9 3" xfId="6133" xr:uid="{3E257C57-4754-4CF2-8D72-87BBA8C226A8}"/>
    <cellStyle name="Table Cell 2 2 3 2 4" xfId="263" xr:uid="{00000000-0005-0000-0000-000091020000}"/>
    <cellStyle name="Table Cell 2 2 3 2 4 10" xfId="3681" xr:uid="{00000000-0005-0000-0000-000092020000}"/>
    <cellStyle name="Table Cell 2 2 3 2 4 10 2" xfId="10570" xr:uid="{6C26E9E3-0BFF-4B98-B802-ED28E6DEB9E7}"/>
    <cellStyle name="Table Cell 2 2 3 2 4 11" xfId="7122" xr:uid="{8069E273-3864-467B-9966-40ED545B78EA}"/>
    <cellStyle name="Table Cell 2 2 3 2 4 2" xfId="504" xr:uid="{00000000-0005-0000-0000-000093020000}"/>
    <cellStyle name="Table Cell 2 2 3 2 4 2 2" xfId="1657" xr:uid="{00000000-0005-0000-0000-000094020000}"/>
    <cellStyle name="Table Cell 2 2 3 2 4 2 2 2" xfId="8546" xr:uid="{1275A821-6E2F-4DBF-B0E4-9847868B11B6}"/>
    <cellStyle name="Table Cell 2 2 3 2 4 2 2 3" xfId="5084" xr:uid="{F81619AB-4966-41A6-86A7-F83F6C30D0CF}"/>
    <cellStyle name="Table Cell 2 2 3 2 4 2 3" xfId="2788" xr:uid="{00000000-0005-0000-0000-000095020000}"/>
    <cellStyle name="Table Cell 2 2 3 2 4 2 3 2" xfId="9677" xr:uid="{9C413138-0A7A-48BE-9EB3-9988BEBD38D6}"/>
    <cellStyle name="Table Cell 2 2 3 2 4 2 3 3" xfId="6215" xr:uid="{5CB1977E-8A3F-4654-B5BB-334B692ECA53}"/>
    <cellStyle name="Table Cell 2 2 3 2 4 2 4" xfId="3922" xr:uid="{00000000-0005-0000-0000-000096020000}"/>
    <cellStyle name="Table Cell 2 2 3 2 4 2 4 2" xfId="10811" xr:uid="{46E3E95F-E86B-4C8D-A1F6-0C195B493CA5}"/>
    <cellStyle name="Table Cell 2 2 3 2 4 2 5" xfId="7363" xr:uid="{54B4409F-35D9-45BF-A536-66F6AECAFF8D}"/>
    <cellStyle name="Table Cell 2 2 3 2 4 3" xfId="218" xr:uid="{00000000-0005-0000-0000-000097020000}"/>
    <cellStyle name="Table Cell 2 2 3 2 4 3 2" xfId="1371" xr:uid="{00000000-0005-0000-0000-000098020000}"/>
    <cellStyle name="Table Cell 2 2 3 2 4 3 2 2" xfId="8260" xr:uid="{57B61B84-F4FB-4862-B1F1-1AE289DEEFC8}"/>
    <cellStyle name="Table Cell 2 2 3 2 4 3 2 3" xfId="4798" xr:uid="{571A0187-1E05-4B67-8FE7-6ECFBCBD3AF6}"/>
    <cellStyle name="Table Cell 2 2 3 2 4 3 3" xfId="2502" xr:uid="{00000000-0005-0000-0000-000099020000}"/>
    <cellStyle name="Table Cell 2 2 3 2 4 3 3 2" xfId="9391" xr:uid="{3443C7F7-F87C-4CE0-903A-FAE6CC908A25}"/>
    <cellStyle name="Table Cell 2 2 3 2 4 3 3 3" xfId="5929" xr:uid="{86DE9F4C-3A2D-4CB0-BAB6-772F5D896898}"/>
    <cellStyle name="Table Cell 2 2 3 2 4 3 4" xfId="3636" xr:uid="{00000000-0005-0000-0000-00009A020000}"/>
    <cellStyle name="Table Cell 2 2 3 2 4 3 4 2" xfId="10525" xr:uid="{8B961394-25EF-4F19-808F-13A4C9B24031}"/>
    <cellStyle name="Table Cell 2 2 3 2 4 3 5" xfId="7077" xr:uid="{2D970C33-0F09-4E59-8579-AAB2518E08DC}"/>
    <cellStyle name="Table Cell 2 2 3 2 4 4" xfId="569" xr:uid="{00000000-0005-0000-0000-00009B020000}"/>
    <cellStyle name="Table Cell 2 2 3 2 4 4 2" xfId="1722" xr:uid="{00000000-0005-0000-0000-00009C020000}"/>
    <cellStyle name="Table Cell 2 2 3 2 4 4 2 2" xfId="8611" xr:uid="{2003AFFE-4579-4273-86CE-867557B72EF1}"/>
    <cellStyle name="Table Cell 2 2 3 2 4 4 2 3" xfId="5149" xr:uid="{4608B96C-F013-4526-AE11-9A481F020F44}"/>
    <cellStyle name="Table Cell 2 2 3 2 4 4 3" xfId="2853" xr:uid="{00000000-0005-0000-0000-00009D020000}"/>
    <cellStyle name="Table Cell 2 2 3 2 4 4 3 2" xfId="9742" xr:uid="{F149D2F9-CD39-4AF6-96E6-41F14E6202A7}"/>
    <cellStyle name="Table Cell 2 2 3 2 4 4 3 3" xfId="6280" xr:uid="{0F160B7F-E8AE-4F90-8C46-034827C26594}"/>
    <cellStyle name="Table Cell 2 2 3 2 4 4 4" xfId="3987" xr:uid="{00000000-0005-0000-0000-00009E020000}"/>
    <cellStyle name="Table Cell 2 2 3 2 4 4 4 2" xfId="10876" xr:uid="{37241064-D2C5-46D2-8491-4D3753A2AE04}"/>
    <cellStyle name="Table Cell 2 2 3 2 4 4 5" xfId="7428" xr:uid="{43599736-8291-4FCB-B1AB-0348CA5FC20C}"/>
    <cellStyle name="Table Cell 2 2 3 2 4 5" xfId="240" xr:uid="{00000000-0005-0000-0000-00009F020000}"/>
    <cellStyle name="Table Cell 2 2 3 2 4 5 2" xfId="1393" xr:uid="{00000000-0005-0000-0000-0000A0020000}"/>
    <cellStyle name="Table Cell 2 2 3 2 4 5 2 2" xfId="8282" xr:uid="{E7DD4117-A062-4020-831C-7E30DC761ED4}"/>
    <cellStyle name="Table Cell 2 2 3 2 4 5 2 3" xfId="4820" xr:uid="{24922B73-355A-411F-A2FD-60A531B8DD5F}"/>
    <cellStyle name="Table Cell 2 2 3 2 4 5 3" xfId="2524" xr:uid="{00000000-0005-0000-0000-0000A1020000}"/>
    <cellStyle name="Table Cell 2 2 3 2 4 5 3 2" xfId="9413" xr:uid="{EF11D03B-4DF6-4FC0-9A5E-5C9D6D280941}"/>
    <cellStyle name="Table Cell 2 2 3 2 4 5 3 3" xfId="5951" xr:uid="{AA92AAB0-BA83-422F-9ECD-FE6EF32448CA}"/>
    <cellStyle name="Table Cell 2 2 3 2 4 5 4" xfId="3658" xr:uid="{00000000-0005-0000-0000-0000A2020000}"/>
    <cellStyle name="Table Cell 2 2 3 2 4 5 4 2" xfId="10547" xr:uid="{E2B2D776-39C0-4272-A846-CAD353DDC708}"/>
    <cellStyle name="Table Cell 2 2 3 2 4 5 5" xfId="7099" xr:uid="{56179CFE-8407-43CF-9A3D-ABB407417D9B}"/>
    <cellStyle name="Table Cell 2 2 3 2 4 6" xfId="540" xr:uid="{00000000-0005-0000-0000-0000A3020000}"/>
    <cellStyle name="Table Cell 2 2 3 2 4 6 2" xfId="1693" xr:uid="{00000000-0005-0000-0000-0000A4020000}"/>
    <cellStyle name="Table Cell 2 2 3 2 4 6 2 2" xfId="8582" xr:uid="{2DB92ACC-9868-4BA3-98F6-EEFD9F0566BD}"/>
    <cellStyle name="Table Cell 2 2 3 2 4 6 2 3" xfId="5120" xr:uid="{21246803-007E-4EE2-8ABF-18B22203605A}"/>
    <cellStyle name="Table Cell 2 2 3 2 4 6 3" xfId="2824" xr:uid="{00000000-0005-0000-0000-0000A5020000}"/>
    <cellStyle name="Table Cell 2 2 3 2 4 6 3 2" xfId="9713" xr:uid="{082EF988-AA2F-4FBE-A9A2-7A2AFA5B4AAE}"/>
    <cellStyle name="Table Cell 2 2 3 2 4 6 3 3" xfId="6251" xr:uid="{24B36496-ADDA-42B6-A4F7-CAE93A80BCB0}"/>
    <cellStyle name="Table Cell 2 2 3 2 4 6 4" xfId="3958" xr:uid="{00000000-0005-0000-0000-0000A6020000}"/>
    <cellStyle name="Table Cell 2 2 3 2 4 6 4 2" xfId="10847" xr:uid="{AE0D698F-2F45-40D9-A2E4-AD09C40D5256}"/>
    <cellStyle name="Table Cell 2 2 3 2 4 6 5" xfId="7399" xr:uid="{378BA745-05B6-4A51-B05A-9F00EEE83242}"/>
    <cellStyle name="Table Cell 2 2 3 2 4 7" xfId="1258" xr:uid="{00000000-0005-0000-0000-0000A7020000}"/>
    <cellStyle name="Table Cell 2 2 3 2 4 7 2" xfId="2411" xr:uid="{00000000-0005-0000-0000-0000A8020000}"/>
    <cellStyle name="Table Cell 2 2 3 2 4 7 2 2" xfId="9300" xr:uid="{17478976-8652-4D0C-8F48-0E90A24EC2DE}"/>
    <cellStyle name="Table Cell 2 2 3 2 4 7 2 3" xfId="5838" xr:uid="{4A0D8FF3-91CD-40F9-A607-1FD274033AA7}"/>
    <cellStyle name="Table Cell 2 2 3 2 4 7 3" xfId="3542" xr:uid="{00000000-0005-0000-0000-0000A9020000}"/>
    <cellStyle name="Table Cell 2 2 3 2 4 7 3 2" xfId="10431" xr:uid="{0D3E9B27-7D59-4A2E-B94A-ECC81AE39DC8}"/>
    <cellStyle name="Table Cell 2 2 3 2 4 7 3 3" xfId="6969" xr:uid="{A43A5AE3-85A0-4282-8D5A-1EBACC4AF7B7}"/>
    <cellStyle name="Table Cell 2 2 3 2 4 7 4" xfId="4676" xr:uid="{00000000-0005-0000-0000-0000AA020000}"/>
    <cellStyle name="Table Cell 2 2 3 2 4 7 4 2" xfId="11565" xr:uid="{4BFDC3AA-B5F4-4ED5-9281-86DA33527B33}"/>
    <cellStyle name="Table Cell 2 2 3 2 4 7 5" xfId="8117" xr:uid="{D6B5E5C7-EC14-46B9-A5AF-7B4B5DB055F0}"/>
    <cellStyle name="Table Cell 2 2 3 2 4 8" xfId="1416" xr:uid="{00000000-0005-0000-0000-0000AB020000}"/>
    <cellStyle name="Table Cell 2 2 3 2 4 8 2" xfId="8305" xr:uid="{CBCB9778-CE95-4EB4-B51A-19FC2C58AE14}"/>
    <cellStyle name="Table Cell 2 2 3 2 4 8 3" xfId="4843" xr:uid="{2ED63C54-531D-45CF-8790-EDEAD8B1658E}"/>
    <cellStyle name="Table Cell 2 2 3 2 4 9" xfId="2547" xr:uid="{00000000-0005-0000-0000-0000AC020000}"/>
    <cellStyle name="Table Cell 2 2 3 2 4 9 2" xfId="9436" xr:uid="{844EEF42-69DC-438A-BFAD-1F5D603118CA}"/>
    <cellStyle name="Table Cell 2 2 3 2 4 9 3" xfId="5974" xr:uid="{F8541FF4-A64E-44E2-A831-595551267C59}"/>
    <cellStyle name="Table Cell 2 2 3 2 5" xfId="310" xr:uid="{00000000-0005-0000-0000-0000AD020000}"/>
    <cellStyle name="Table Cell 2 2 3 2 5 2" xfId="1463" xr:uid="{00000000-0005-0000-0000-0000AE020000}"/>
    <cellStyle name="Table Cell 2 2 3 2 5 2 2" xfId="8352" xr:uid="{A2201A3A-E671-4052-9268-A3EBD73A656E}"/>
    <cellStyle name="Table Cell 2 2 3 2 5 2 3" xfId="4890" xr:uid="{B88438F1-1606-4812-A055-B8DA992231FD}"/>
    <cellStyle name="Table Cell 2 2 3 2 5 3" xfId="2594" xr:uid="{00000000-0005-0000-0000-0000AF020000}"/>
    <cellStyle name="Table Cell 2 2 3 2 5 3 2" xfId="9483" xr:uid="{1DEB3883-645D-407A-9A47-CDD4108A9DF1}"/>
    <cellStyle name="Table Cell 2 2 3 2 5 3 3" xfId="6021" xr:uid="{31993E9E-3C4A-46C0-9A89-0A7210594445}"/>
    <cellStyle name="Table Cell 2 2 3 2 5 4" xfId="3728" xr:uid="{00000000-0005-0000-0000-0000B0020000}"/>
    <cellStyle name="Table Cell 2 2 3 2 5 4 2" xfId="10617" xr:uid="{EF087A40-018C-49FD-917F-9D28FF5AB0D7}"/>
    <cellStyle name="Table Cell 2 2 3 2 5 5" xfId="7169" xr:uid="{77B0077E-198A-488C-8BA8-F1F6D1D5C4F1}"/>
    <cellStyle name="Table Cell 2 2 3 2 6" xfId="1316" xr:uid="{00000000-0005-0000-0000-0000B1020000}"/>
    <cellStyle name="Table Cell 2 2 3 2 6 2" xfId="8205" xr:uid="{91E3850C-CF1D-4E70-B329-29E6044E0CE5}"/>
    <cellStyle name="Table Cell 2 2 3 2 6 3" xfId="4743" xr:uid="{CEDE412C-6192-4B9E-8E37-276956A337B1}"/>
    <cellStyle name="Table Cell 2 2 3 2 7" xfId="2447" xr:uid="{00000000-0005-0000-0000-0000B2020000}"/>
    <cellStyle name="Table Cell 2 2 3 2 7 2" xfId="9336" xr:uid="{CD8B93F8-FD94-4222-94F1-F607ADB3D9E4}"/>
    <cellStyle name="Table Cell 2 2 3 2 7 3" xfId="5874" xr:uid="{4052E240-225C-4763-BCD0-84DA8F9D703D}"/>
    <cellStyle name="Table Cell 2 2 3 2 8" xfId="3581" xr:uid="{00000000-0005-0000-0000-0000B3020000}"/>
    <cellStyle name="Table Cell 2 2 3 2 8 2" xfId="10470" xr:uid="{48CF6B41-907E-40BA-AED1-2314A927458F}"/>
    <cellStyle name="Table Cell 2 2 3 2 9" xfId="7020" xr:uid="{1979DFCA-F0C5-4739-8023-68F34760605E}"/>
    <cellStyle name="Table Cell 2 2 3 3" xfId="143" xr:uid="{00000000-0005-0000-0000-0000B4020000}"/>
    <cellStyle name="Table Cell 2 2 3 3 2" xfId="404" xr:uid="{00000000-0005-0000-0000-0000B5020000}"/>
    <cellStyle name="Table Cell 2 2 3 3 2 10" xfId="3822" xr:uid="{00000000-0005-0000-0000-0000B6020000}"/>
    <cellStyle name="Table Cell 2 2 3 3 2 10 2" xfId="10711" xr:uid="{813E6C9A-3415-4735-AADB-F242C2726663}"/>
    <cellStyle name="Table Cell 2 2 3 3 2 11" xfId="7263" xr:uid="{F1AB7AC7-9B10-4D1D-8651-B29BACD69134}"/>
    <cellStyle name="Table Cell 2 2 3 3 2 2" xfId="615" xr:uid="{00000000-0005-0000-0000-0000B7020000}"/>
    <cellStyle name="Table Cell 2 2 3 3 2 2 2" xfId="1768" xr:uid="{00000000-0005-0000-0000-0000B8020000}"/>
    <cellStyle name="Table Cell 2 2 3 3 2 2 2 2" xfId="8657" xr:uid="{36CCBCDF-360D-4B76-9DA6-BAF61287A4D2}"/>
    <cellStyle name="Table Cell 2 2 3 3 2 2 2 3" xfId="5195" xr:uid="{D2604217-5521-4049-AAA3-12F6D0B608C0}"/>
    <cellStyle name="Table Cell 2 2 3 3 2 2 3" xfId="2899" xr:uid="{00000000-0005-0000-0000-0000B9020000}"/>
    <cellStyle name="Table Cell 2 2 3 3 2 2 3 2" xfId="9788" xr:uid="{C04ABFDB-2B81-42F8-AF4C-2EAB794E3C6D}"/>
    <cellStyle name="Table Cell 2 2 3 3 2 2 3 3" xfId="6326" xr:uid="{188523D7-F1D6-4C01-A77E-3E14712BD20A}"/>
    <cellStyle name="Table Cell 2 2 3 3 2 2 4" xfId="4033" xr:uid="{00000000-0005-0000-0000-0000BA020000}"/>
    <cellStyle name="Table Cell 2 2 3 3 2 2 4 2" xfId="10922" xr:uid="{D13EA8E4-4DDC-489C-A9BF-328C20C39617}"/>
    <cellStyle name="Table Cell 2 2 3 3 2 2 5" xfId="7474" xr:uid="{E06505E7-3DCA-48C1-BADD-C710A3967205}"/>
    <cellStyle name="Table Cell 2 2 3 3 2 3" xfId="755" xr:uid="{00000000-0005-0000-0000-0000BB020000}"/>
    <cellStyle name="Table Cell 2 2 3 3 2 3 2" xfId="1908" xr:uid="{00000000-0005-0000-0000-0000BC020000}"/>
    <cellStyle name="Table Cell 2 2 3 3 2 3 2 2" xfId="8797" xr:uid="{064BD9AA-3CD1-47DB-B816-E8F1F3BFF4DE}"/>
    <cellStyle name="Table Cell 2 2 3 3 2 3 2 3" xfId="5335" xr:uid="{9C45E4FC-FC35-42C8-AE93-F423B8464B2C}"/>
    <cellStyle name="Table Cell 2 2 3 3 2 3 3" xfId="3039" xr:uid="{00000000-0005-0000-0000-0000BD020000}"/>
    <cellStyle name="Table Cell 2 2 3 3 2 3 3 2" xfId="9928" xr:uid="{F7ACB506-FBC7-4E30-AF17-8AF22684E6B9}"/>
    <cellStyle name="Table Cell 2 2 3 3 2 3 3 3" xfId="6466" xr:uid="{5FDB4DE5-B48A-487E-B6CC-F53EA4B75E54}"/>
    <cellStyle name="Table Cell 2 2 3 3 2 3 4" xfId="4173" xr:uid="{00000000-0005-0000-0000-0000BE020000}"/>
    <cellStyle name="Table Cell 2 2 3 3 2 3 4 2" xfId="11062" xr:uid="{775B2FB0-06CE-4BE2-BA48-279F51207A27}"/>
    <cellStyle name="Table Cell 2 2 3 3 2 3 5" xfId="7614" xr:uid="{B2A92F69-E8A8-48DD-A1CB-02109C0B0052}"/>
    <cellStyle name="Table Cell 2 2 3 3 2 4" xfId="895" xr:uid="{00000000-0005-0000-0000-0000BF020000}"/>
    <cellStyle name="Table Cell 2 2 3 3 2 4 2" xfId="2048" xr:uid="{00000000-0005-0000-0000-0000C0020000}"/>
    <cellStyle name="Table Cell 2 2 3 3 2 4 2 2" xfId="8937" xr:uid="{6D263483-892B-4F4F-9132-33BF1A03F675}"/>
    <cellStyle name="Table Cell 2 2 3 3 2 4 2 3" xfId="5475" xr:uid="{C5B75788-B7E5-4406-AD8D-97D1F98553FC}"/>
    <cellStyle name="Table Cell 2 2 3 3 2 4 3" xfId="3179" xr:uid="{00000000-0005-0000-0000-0000C1020000}"/>
    <cellStyle name="Table Cell 2 2 3 3 2 4 3 2" xfId="10068" xr:uid="{310D367F-B98B-42DE-BE64-7D972C9E79F6}"/>
    <cellStyle name="Table Cell 2 2 3 3 2 4 3 3" xfId="6606" xr:uid="{49B887BD-ABEC-43F9-A515-994FD89A11BA}"/>
    <cellStyle name="Table Cell 2 2 3 3 2 4 4" xfId="4313" xr:uid="{00000000-0005-0000-0000-0000C2020000}"/>
    <cellStyle name="Table Cell 2 2 3 3 2 4 4 2" xfId="11202" xr:uid="{09FD19D2-4C99-4CCA-877A-5B4B0D3CC0AF}"/>
    <cellStyle name="Table Cell 2 2 3 3 2 4 5" xfId="7754" xr:uid="{3B76669E-0191-4D96-8B5D-4083A4D2E5D4}"/>
    <cellStyle name="Table Cell 2 2 3 3 2 5" xfId="1031" xr:uid="{00000000-0005-0000-0000-0000C3020000}"/>
    <cellStyle name="Table Cell 2 2 3 3 2 5 2" xfId="2184" xr:uid="{00000000-0005-0000-0000-0000C4020000}"/>
    <cellStyle name="Table Cell 2 2 3 3 2 5 2 2" xfId="9073" xr:uid="{49669579-D2F7-42E6-A1C4-943C93CA1DEF}"/>
    <cellStyle name="Table Cell 2 2 3 3 2 5 2 3" xfId="5611" xr:uid="{AD9AAACF-39CD-46A1-B6E3-E59E30E319AC}"/>
    <cellStyle name="Table Cell 2 2 3 3 2 5 3" xfId="3315" xr:uid="{00000000-0005-0000-0000-0000C5020000}"/>
    <cellStyle name="Table Cell 2 2 3 3 2 5 3 2" xfId="10204" xr:uid="{7414E47F-B6F2-41FD-975D-79DCB71D2027}"/>
    <cellStyle name="Table Cell 2 2 3 3 2 5 3 3" xfId="6742" xr:uid="{F571BB1F-1493-4692-AF7A-FF1EA6CC0A47}"/>
    <cellStyle name="Table Cell 2 2 3 3 2 5 4" xfId="4449" xr:uid="{00000000-0005-0000-0000-0000C6020000}"/>
    <cellStyle name="Table Cell 2 2 3 3 2 5 4 2" xfId="11338" xr:uid="{FEB747B9-F4E2-4D4C-95CA-69B57A07875E}"/>
    <cellStyle name="Table Cell 2 2 3 3 2 5 5" xfId="7890" xr:uid="{0C72CFA9-0DB5-4D8F-BC02-E5F48CA8DECE}"/>
    <cellStyle name="Table Cell 2 2 3 3 2 6" xfId="1160" xr:uid="{00000000-0005-0000-0000-0000C7020000}"/>
    <cellStyle name="Table Cell 2 2 3 3 2 6 2" xfId="2313" xr:uid="{00000000-0005-0000-0000-0000C8020000}"/>
    <cellStyle name="Table Cell 2 2 3 3 2 6 2 2" xfId="9202" xr:uid="{53459857-209A-4A9C-A6DC-6CC5DCCAEE23}"/>
    <cellStyle name="Table Cell 2 2 3 3 2 6 2 3" xfId="5740" xr:uid="{2923C98C-CB28-437F-A670-083E5BB1B0F6}"/>
    <cellStyle name="Table Cell 2 2 3 3 2 6 3" xfId="3444" xr:uid="{00000000-0005-0000-0000-0000C9020000}"/>
    <cellStyle name="Table Cell 2 2 3 3 2 6 3 2" xfId="10333" xr:uid="{0ECE5B9C-74DF-40D8-9DAA-84E8BBC1F968}"/>
    <cellStyle name="Table Cell 2 2 3 3 2 6 3 3" xfId="6871" xr:uid="{E764730E-D7DD-4379-88D5-9AE7EABF5DF4}"/>
    <cellStyle name="Table Cell 2 2 3 3 2 6 4" xfId="4578" xr:uid="{00000000-0005-0000-0000-0000CA020000}"/>
    <cellStyle name="Table Cell 2 2 3 3 2 6 4 2" xfId="11467" xr:uid="{02A96133-495B-4001-95AF-E860F8342C41}"/>
    <cellStyle name="Table Cell 2 2 3 3 2 6 5" xfId="8019" xr:uid="{67ACE98C-20C7-4FCD-81BC-687DBB14BFD8}"/>
    <cellStyle name="Table Cell 2 2 3 3 2 7" xfId="567" xr:uid="{00000000-0005-0000-0000-0000CB020000}"/>
    <cellStyle name="Table Cell 2 2 3 3 2 7 2" xfId="1720" xr:uid="{00000000-0005-0000-0000-0000CC020000}"/>
    <cellStyle name="Table Cell 2 2 3 3 2 7 2 2" xfId="8609" xr:uid="{3B7D55BC-E7EB-4833-B5E5-43FCDD2CCDC3}"/>
    <cellStyle name="Table Cell 2 2 3 3 2 7 2 3" xfId="5147" xr:uid="{83D78A3D-81AB-4E09-B94E-1120CF54C385}"/>
    <cellStyle name="Table Cell 2 2 3 3 2 7 3" xfId="2851" xr:uid="{00000000-0005-0000-0000-0000CD020000}"/>
    <cellStyle name="Table Cell 2 2 3 3 2 7 3 2" xfId="9740" xr:uid="{F3D40E69-BB89-4367-B8C0-494A183D64F4}"/>
    <cellStyle name="Table Cell 2 2 3 3 2 7 3 3" xfId="6278" xr:uid="{D53DC182-C87F-4C2D-B20C-80FDAC3E7E95}"/>
    <cellStyle name="Table Cell 2 2 3 3 2 7 4" xfId="3985" xr:uid="{00000000-0005-0000-0000-0000CE020000}"/>
    <cellStyle name="Table Cell 2 2 3 3 2 7 4 2" xfId="10874" xr:uid="{7A1F48D0-7184-4BAE-9ADC-5D59AB33021C}"/>
    <cellStyle name="Table Cell 2 2 3 3 2 7 5" xfId="7426" xr:uid="{60CFA1BF-2C43-414A-BB83-6B19741185C9}"/>
    <cellStyle name="Table Cell 2 2 3 3 2 8" xfId="1557" xr:uid="{00000000-0005-0000-0000-0000CF020000}"/>
    <cellStyle name="Table Cell 2 2 3 3 2 8 2" xfId="8446" xr:uid="{BC05EE52-F1AF-420D-9F6D-E43A3AC982D4}"/>
    <cellStyle name="Table Cell 2 2 3 3 2 8 3" xfId="4984" xr:uid="{DA2F90A8-C549-4A80-AF45-ABA00A91B203}"/>
    <cellStyle name="Table Cell 2 2 3 3 2 9" xfId="2688" xr:uid="{00000000-0005-0000-0000-0000D0020000}"/>
    <cellStyle name="Table Cell 2 2 3 3 2 9 2" xfId="9577" xr:uid="{78119FA4-7E27-4A8C-9F1E-75BEF90D67BD}"/>
    <cellStyle name="Table Cell 2 2 3 3 2 9 3" xfId="6115" xr:uid="{9404EB9C-6B97-4292-BDFC-034A1A847CAF}"/>
    <cellStyle name="Table Cell 2 2 3 3 3" xfId="479" xr:uid="{00000000-0005-0000-0000-0000D1020000}"/>
    <cellStyle name="Table Cell 2 2 3 3 3 10" xfId="3897" xr:uid="{00000000-0005-0000-0000-0000D2020000}"/>
    <cellStyle name="Table Cell 2 2 3 3 3 10 2" xfId="10786" xr:uid="{B698AFCB-8957-448C-909B-D218F0870415}"/>
    <cellStyle name="Table Cell 2 2 3 3 3 11" xfId="7338" xr:uid="{37A9B807-DE45-4B31-96AA-3EB691956EBE}"/>
    <cellStyle name="Table Cell 2 2 3 3 3 2" xfId="690" xr:uid="{00000000-0005-0000-0000-0000D3020000}"/>
    <cellStyle name="Table Cell 2 2 3 3 3 2 2" xfId="1843" xr:uid="{00000000-0005-0000-0000-0000D4020000}"/>
    <cellStyle name="Table Cell 2 2 3 3 3 2 2 2" xfId="8732" xr:uid="{A248EDD5-28D7-489E-A235-67824CC0773E}"/>
    <cellStyle name="Table Cell 2 2 3 3 3 2 2 3" xfId="5270" xr:uid="{31AB3B23-9553-4A11-9B91-60792F452AA1}"/>
    <cellStyle name="Table Cell 2 2 3 3 3 2 3" xfId="2974" xr:uid="{00000000-0005-0000-0000-0000D5020000}"/>
    <cellStyle name="Table Cell 2 2 3 3 3 2 3 2" xfId="9863" xr:uid="{289FB248-47EC-4CC8-B3EF-9D974C208113}"/>
    <cellStyle name="Table Cell 2 2 3 3 3 2 3 3" xfId="6401" xr:uid="{2D232E82-653D-48D7-B2A9-CF88BF921283}"/>
    <cellStyle name="Table Cell 2 2 3 3 3 2 4" xfId="4108" xr:uid="{00000000-0005-0000-0000-0000D6020000}"/>
    <cellStyle name="Table Cell 2 2 3 3 3 2 4 2" xfId="10997" xr:uid="{0A1D7C31-2007-40DE-A06C-AC881463736C}"/>
    <cellStyle name="Table Cell 2 2 3 3 3 2 5" xfId="7549" xr:uid="{8FAB3BA6-5FF8-4FE8-BEC9-EA196A105BFE}"/>
    <cellStyle name="Table Cell 2 2 3 3 3 3" xfId="830" xr:uid="{00000000-0005-0000-0000-0000D7020000}"/>
    <cellStyle name="Table Cell 2 2 3 3 3 3 2" xfId="1983" xr:uid="{00000000-0005-0000-0000-0000D8020000}"/>
    <cellStyle name="Table Cell 2 2 3 3 3 3 2 2" xfId="8872" xr:uid="{BFB7CAD9-7F56-40B0-885D-9F6CDE7D94C1}"/>
    <cellStyle name="Table Cell 2 2 3 3 3 3 2 3" xfId="5410" xr:uid="{4B57DEF5-5531-4751-9401-A5636D563694}"/>
    <cellStyle name="Table Cell 2 2 3 3 3 3 3" xfId="3114" xr:uid="{00000000-0005-0000-0000-0000D9020000}"/>
    <cellStyle name="Table Cell 2 2 3 3 3 3 3 2" xfId="10003" xr:uid="{768868C5-5350-4452-A7C9-05F2146B80E2}"/>
    <cellStyle name="Table Cell 2 2 3 3 3 3 3 3" xfId="6541" xr:uid="{189B5FC2-618B-4251-B9B8-6CE6C711F55D}"/>
    <cellStyle name="Table Cell 2 2 3 3 3 3 4" xfId="4248" xr:uid="{00000000-0005-0000-0000-0000DA020000}"/>
    <cellStyle name="Table Cell 2 2 3 3 3 3 4 2" xfId="11137" xr:uid="{A3E45AC5-D3FB-41A0-A8AD-7FB69919BD47}"/>
    <cellStyle name="Table Cell 2 2 3 3 3 3 5" xfId="7689" xr:uid="{77E60DB9-1DB8-4459-93D8-3DAC454C3913}"/>
    <cellStyle name="Table Cell 2 2 3 3 3 4" xfId="970" xr:uid="{00000000-0005-0000-0000-0000DB020000}"/>
    <cellStyle name="Table Cell 2 2 3 3 3 4 2" xfId="2123" xr:uid="{00000000-0005-0000-0000-0000DC020000}"/>
    <cellStyle name="Table Cell 2 2 3 3 3 4 2 2" xfId="9012" xr:uid="{6A3D596B-1DDF-4C09-8B4A-C673F74A5F54}"/>
    <cellStyle name="Table Cell 2 2 3 3 3 4 2 3" xfId="5550" xr:uid="{3C349C1E-7F68-46AA-BED3-F13B10CE4033}"/>
    <cellStyle name="Table Cell 2 2 3 3 3 4 3" xfId="3254" xr:uid="{00000000-0005-0000-0000-0000DD020000}"/>
    <cellStyle name="Table Cell 2 2 3 3 3 4 3 2" xfId="10143" xr:uid="{6DCE70E1-4E53-4C02-8489-067B6E087859}"/>
    <cellStyle name="Table Cell 2 2 3 3 3 4 3 3" xfId="6681" xr:uid="{6C39F562-6B9A-43A0-93E2-293ECD811E28}"/>
    <cellStyle name="Table Cell 2 2 3 3 3 4 4" xfId="4388" xr:uid="{00000000-0005-0000-0000-0000DE020000}"/>
    <cellStyle name="Table Cell 2 2 3 3 3 4 4 2" xfId="11277" xr:uid="{E097169C-3840-4AF6-9690-E0E47A47F996}"/>
    <cellStyle name="Table Cell 2 2 3 3 3 4 5" xfId="7829" xr:uid="{335E0425-10EC-458D-A0AE-0CE0E05A159A}"/>
    <cellStyle name="Table Cell 2 2 3 3 3 5" xfId="1104" xr:uid="{00000000-0005-0000-0000-0000DF020000}"/>
    <cellStyle name="Table Cell 2 2 3 3 3 5 2" xfId="2257" xr:uid="{00000000-0005-0000-0000-0000E0020000}"/>
    <cellStyle name="Table Cell 2 2 3 3 3 5 2 2" xfId="9146" xr:uid="{9D94355B-45CD-47E3-9E56-71CE72792970}"/>
    <cellStyle name="Table Cell 2 2 3 3 3 5 2 3" xfId="5684" xr:uid="{00AA97A5-3B86-448C-A1FE-B0C0C34A0329}"/>
    <cellStyle name="Table Cell 2 2 3 3 3 5 3" xfId="3388" xr:uid="{00000000-0005-0000-0000-0000E1020000}"/>
    <cellStyle name="Table Cell 2 2 3 3 3 5 3 2" xfId="10277" xr:uid="{D7A8217E-0C1C-4821-A78D-F94C513405BC}"/>
    <cellStyle name="Table Cell 2 2 3 3 3 5 3 3" xfId="6815" xr:uid="{1D433030-B8CD-464D-8A06-558F516EE4F6}"/>
    <cellStyle name="Table Cell 2 2 3 3 3 5 4" xfId="4522" xr:uid="{00000000-0005-0000-0000-0000E2020000}"/>
    <cellStyle name="Table Cell 2 2 3 3 3 5 4 2" xfId="11411" xr:uid="{C03DD95E-7611-443A-AA61-EAFB03739EE9}"/>
    <cellStyle name="Table Cell 2 2 3 3 3 5 5" xfId="7963" xr:uid="{0B2E7CE8-8859-4763-8048-5CC227522604}"/>
    <cellStyle name="Table Cell 2 2 3 3 3 6" xfId="1235" xr:uid="{00000000-0005-0000-0000-0000E3020000}"/>
    <cellStyle name="Table Cell 2 2 3 3 3 6 2" xfId="2388" xr:uid="{00000000-0005-0000-0000-0000E4020000}"/>
    <cellStyle name="Table Cell 2 2 3 3 3 6 2 2" xfId="9277" xr:uid="{ED3D1F7E-1612-429E-B002-B64BF685659C}"/>
    <cellStyle name="Table Cell 2 2 3 3 3 6 2 3" xfId="5815" xr:uid="{424069DA-F378-4CE3-B033-EEE2C0DC9DD9}"/>
    <cellStyle name="Table Cell 2 2 3 3 3 6 3" xfId="3519" xr:uid="{00000000-0005-0000-0000-0000E5020000}"/>
    <cellStyle name="Table Cell 2 2 3 3 3 6 3 2" xfId="10408" xr:uid="{F31C4C63-CE8C-46F0-A3A9-A618B6E9CF6E}"/>
    <cellStyle name="Table Cell 2 2 3 3 3 6 3 3" xfId="6946" xr:uid="{3C6A6D32-A06D-4707-8972-C05C5CEDE76D}"/>
    <cellStyle name="Table Cell 2 2 3 3 3 6 4" xfId="4653" xr:uid="{00000000-0005-0000-0000-0000E6020000}"/>
    <cellStyle name="Table Cell 2 2 3 3 3 6 4 2" xfId="11542" xr:uid="{121A9AE4-5302-4FC0-B660-7F2994AC2259}"/>
    <cellStyle name="Table Cell 2 2 3 3 3 6 5" xfId="8094" xr:uid="{6AA654A4-AA99-455F-861A-F32C771B8ADF}"/>
    <cellStyle name="Table Cell 2 2 3 3 3 7" xfId="713" xr:uid="{00000000-0005-0000-0000-0000E7020000}"/>
    <cellStyle name="Table Cell 2 2 3 3 3 7 2" xfId="1866" xr:uid="{00000000-0005-0000-0000-0000E8020000}"/>
    <cellStyle name="Table Cell 2 2 3 3 3 7 2 2" xfId="8755" xr:uid="{3AB156D5-E734-4D75-92AF-A83C978E7794}"/>
    <cellStyle name="Table Cell 2 2 3 3 3 7 2 3" xfId="5293" xr:uid="{1781E3D2-2962-4ECB-ACBD-EE46A45492C6}"/>
    <cellStyle name="Table Cell 2 2 3 3 3 7 3" xfId="2997" xr:uid="{00000000-0005-0000-0000-0000E9020000}"/>
    <cellStyle name="Table Cell 2 2 3 3 3 7 3 2" xfId="9886" xr:uid="{627AA24F-B740-4DCD-AE7B-34572B3E4BDE}"/>
    <cellStyle name="Table Cell 2 2 3 3 3 7 3 3" xfId="6424" xr:uid="{5AF80FF0-DB22-4C04-B131-931B05932BB3}"/>
    <cellStyle name="Table Cell 2 2 3 3 3 7 4" xfId="4131" xr:uid="{00000000-0005-0000-0000-0000EA020000}"/>
    <cellStyle name="Table Cell 2 2 3 3 3 7 4 2" xfId="11020" xr:uid="{D5E3926A-D02D-4E11-8D6E-F521F5BD96C4}"/>
    <cellStyle name="Table Cell 2 2 3 3 3 7 5" xfId="7572" xr:uid="{B679E553-4A67-49A1-8622-3096FBCD49A7}"/>
    <cellStyle name="Table Cell 2 2 3 3 3 8" xfId="1632" xr:uid="{00000000-0005-0000-0000-0000EB020000}"/>
    <cellStyle name="Table Cell 2 2 3 3 3 8 2" xfId="8521" xr:uid="{619D1AC0-C0D4-47DD-9692-17175EFA6BCB}"/>
    <cellStyle name="Table Cell 2 2 3 3 3 8 3" xfId="5059" xr:uid="{2F02885A-480F-45F9-8178-9E56A20AE84F}"/>
    <cellStyle name="Table Cell 2 2 3 3 3 9" xfId="2763" xr:uid="{00000000-0005-0000-0000-0000EC020000}"/>
    <cellStyle name="Table Cell 2 2 3 3 3 9 2" xfId="9652" xr:uid="{FB541F96-F2F9-495A-A6B1-B41F3C99D2E0}"/>
    <cellStyle name="Table Cell 2 2 3 3 3 9 3" xfId="6190" xr:uid="{05534971-4068-44DB-A7A0-01E95A8E260D}"/>
    <cellStyle name="Table Cell 2 2 3 3 4" xfId="292" xr:uid="{00000000-0005-0000-0000-0000ED020000}"/>
    <cellStyle name="Table Cell 2 2 3 3 4 2" xfId="1445" xr:uid="{00000000-0005-0000-0000-0000EE020000}"/>
    <cellStyle name="Table Cell 2 2 3 3 4 2 2" xfId="8334" xr:uid="{343CAB10-43D0-4B51-A48C-61514479CA38}"/>
    <cellStyle name="Table Cell 2 2 3 3 4 2 3" xfId="4872" xr:uid="{0E1DDC4D-97AA-4954-9CAF-54E29E46D187}"/>
    <cellStyle name="Table Cell 2 2 3 3 4 3" xfId="2576" xr:uid="{00000000-0005-0000-0000-0000EF020000}"/>
    <cellStyle name="Table Cell 2 2 3 3 4 3 2" xfId="9465" xr:uid="{BCEA3C97-20A8-4908-9D03-8D78D8E367A6}"/>
    <cellStyle name="Table Cell 2 2 3 3 4 3 3" xfId="6003" xr:uid="{D4FC3318-1FED-414E-B78D-0A7CE4CC41C8}"/>
    <cellStyle name="Table Cell 2 2 3 3 4 4" xfId="3710" xr:uid="{00000000-0005-0000-0000-0000F0020000}"/>
    <cellStyle name="Table Cell 2 2 3 3 4 4 2" xfId="10599" xr:uid="{78F8AA03-B38F-423D-8300-FB35BD44FC86}"/>
    <cellStyle name="Table Cell 2 2 3 3 4 5" xfId="7151" xr:uid="{6E0364B0-08DD-4A7A-8042-2E893607C6D6}"/>
    <cellStyle name="Table Cell 2 2 3 3 5" xfId="1301" xr:uid="{00000000-0005-0000-0000-0000F1020000}"/>
    <cellStyle name="Table Cell 2 2 3 3 5 2" xfId="8190" xr:uid="{E3CF7FE2-7E44-492C-9AB8-415A6BCED39B}"/>
    <cellStyle name="Table Cell 2 2 3 3 5 3" xfId="4728" xr:uid="{EC890A2C-DFF4-477C-A99B-4283842FA32D}"/>
    <cellStyle name="Table Cell 2 2 3 3 6" xfId="1281" xr:uid="{00000000-0005-0000-0000-0000F2020000}"/>
    <cellStyle name="Table Cell 2 2 3 3 6 2" xfId="8170" xr:uid="{CD6A09CC-5E8F-49D6-B8A4-86D9F8D9DD89}"/>
    <cellStyle name="Table Cell 2 2 3 3 6 3" xfId="4708" xr:uid="{DB15D9B3-64BD-4670-9D7C-8D9256162257}"/>
    <cellStyle name="Table Cell 2 2 3 3 7" xfId="3566" xr:uid="{00000000-0005-0000-0000-0000F3020000}"/>
    <cellStyle name="Table Cell 2 2 3 3 7 2" xfId="10455" xr:uid="{2BC0765B-B6C7-4780-897B-F0F6BDBF5782}"/>
    <cellStyle name="Table Cell 2 2 3 3 8" xfId="7005" xr:uid="{DFD618F1-6356-4F78-B40A-E16C4214F255}"/>
    <cellStyle name="Table Cell 2 2 3 4" xfId="139" xr:uid="{00000000-0005-0000-0000-0000F4020000}"/>
    <cellStyle name="Table Cell 2 2 3 4 2" xfId="400" xr:uid="{00000000-0005-0000-0000-0000F5020000}"/>
    <cellStyle name="Table Cell 2 2 3 4 2 10" xfId="3818" xr:uid="{00000000-0005-0000-0000-0000F6020000}"/>
    <cellStyle name="Table Cell 2 2 3 4 2 10 2" xfId="10707" xr:uid="{68ECC8A4-C219-435E-852D-4A60A4F9BEC9}"/>
    <cellStyle name="Table Cell 2 2 3 4 2 11" xfId="7259" xr:uid="{00DB512E-7D20-43E6-B243-E2FA4567C114}"/>
    <cellStyle name="Table Cell 2 2 3 4 2 2" xfId="611" xr:uid="{00000000-0005-0000-0000-0000F7020000}"/>
    <cellStyle name="Table Cell 2 2 3 4 2 2 2" xfId="1764" xr:uid="{00000000-0005-0000-0000-0000F8020000}"/>
    <cellStyle name="Table Cell 2 2 3 4 2 2 2 2" xfId="8653" xr:uid="{961C2474-FD59-4D90-9032-6B91C145C3F2}"/>
    <cellStyle name="Table Cell 2 2 3 4 2 2 2 3" xfId="5191" xr:uid="{B1C4A182-BE9F-4DF3-BF4B-CC60EEF2B2C6}"/>
    <cellStyle name="Table Cell 2 2 3 4 2 2 3" xfId="2895" xr:uid="{00000000-0005-0000-0000-0000F9020000}"/>
    <cellStyle name="Table Cell 2 2 3 4 2 2 3 2" xfId="9784" xr:uid="{1C7EB582-EBEF-4C95-B3DD-69687FD7FFFB}"/>
    <cellStyle name="Table Cell 2 2 3 4 2 2 3 3" xfId="6322" xr:uid="{6190F172-C057-4441-A648-DB797911EC0F}"/>
    <cellStyle name="Table Cell 2 2 3 4 2 2 4" xfId="4029" xr:uid="{00000000-0005-0000-0000-0000FA020000}"/>
    <cellStyle name="Table Cell 2 2 3 4 2 2 4 2" xfId="10918" xr:uid="{9069A2A9-F269-48FF-8E91-4FC6DF020204}"/>
    <cellStyle name="Table Cell 2 2 3 4 2 2 5" xfId="7470" xr:uid="{56630784-BCC6-4BCD-B1B8-2C9395BDA74B}"/>
    <cellStyle name="Table Cell 2 2 3 4 2 3" xfId="751" xr:uid="{00000000-0005-0000-0000-0000FB020000}"/>
    <cellStyle name="Table Cell 2 2 3 4 2 3 2" xfId="1904" xr:uid="{00000000-0005-0000-0000-0000FC020000}"/>
    <cellStyle name="Table Cell 2 2 3 4 2 3 2 2" xfId="8793" xr:uid="{DDCBE459-11CA-48EA-8BE4-5AB229377359}"/>
    <cellStyle name="Table Cell 2 2 3 4 2 3 2 3" xfId="5331" xr:uid="{128C42E1-BFA3-494F-BD4B-B2F4767D5E84}"/>
    <cellStyle name="Table Cell 2 2 3 4 2 3 3" xfId="3035" xr:uid="{00000000-0005-0000-0000-0000FD020000}"/>
    <cellStyle name="Table Cell 2 2 3 4 2 3 3 2" xfId="9924" xr:uid="{CE3D074A-D0FE-40B3-9714-22D22BA9B4B6}"/>
    <cellStyle name="Table Cell 2 2 3 4 2 3 3 3" xfId="6462" xr:uid="{25C725BB-0DB7-4FF4-B2A7-F861947E1EE8}"/>
    <cellStyle name="Table Cell 2 2 3 4 2 3 4" xfId="4169" xr:uid="{00000000-0005-0000-0000-0000FE020000}"/>
    <cellStyle name="Table Cell 2 2 3 4 2 3 4 2" xfId="11058" xr:uid="{0A216EA2-CE72-45C7-92F1-DB052FE4D2C7}"/>
    <cellStyle name="Table Cell 2 2 3 4 2 3 5" xfId="7610" xr:uid="{3AF40463-8FEA-473D-91D9-B1A1BCBD0947}"/>
    <cellStyle name="Table Cell 2 2 3 4 2 4" xfId="891" xr:uid="{00000000-0005-0000-0000-0000FF020000}"/>
    <cellStyle name="Table Cell 2 2 3 4 2 4 2" xfId="2044" xr:uid="{00000000-0005-0000-0000-000000030000}"/>
    <cellStyle name="Table Cell 2 2 3 4 2 4 2 2" xfId="8933" xr:uid="{0350B2F7-155E-42B4-99D7-0226EEC1074E}"/>
    <cellStyle name="Table Cell 2 2 3 4 2 4 2 3" xfId="5471" xr:uid="{45387301-9A8E-45BA-9282-A699097DCBDA}"/>
    <cellStyle name="Table Cell 2 2 3 4 2 4 3" xfId="3175" xr:uid="{00000000-0005-0000-0000-000001030000}"/>
    <cellStyle name="Table Cell 2 2 3 4 2 4 3 2" xfId="10064" xr:uid="{A3F5FCAC-F4B7-4E61-9421-46C100AAB51F}"/>
    <cellStyle name="Table Cell 2 2 3 4 2 4 3 3" xfId="6602" xr:uid="{58FE445C-FA0B-4EB7-A2C8-69EBDCADFB72}"/>
    <cellStyle name="Table Cell 2 2 3 4 2 4 4" xfId="4309" xr:uid="{00000000-0005-0000-0000-000002030000}"/>
    <cellStyle name="Table Cell 2 2 3 4 2 4 4 2" xfId="11198" xr:uid="{336C6C98-C9B8-436C-A4B3-494ED550C08E}"/>
    <cellStyle name="Table Cell 2 2 3 4 2 4 5" xfId="7750" xr:uid="{E0B5C9DC-C2FA-4D1D-9391-23CD18C18A99}"/>
    <cellStyle name="Table Cell 2 2 3 4 2 5" xfId="1027" xr:uid="{00000000-0005-0000-0000-000003030000}"/>
    <cellStyle name="Table Cell 2 2 3 4 2 5 2" xfId="2180" xr:uid="{00000000-0005-0000-0000-000004030000}"/>
    <cellStyle name="Table Cell 2 2 3 4 2 5 2 2" xfId="9069" xr:uid="{04901BDA-EE5A-4D77-84CC-595E9E478BDC}"/>
    <cellStyle name="Table Cell 2 2 3 4 2 5 2 3" xfId="5607" xr:uid="{84760924-C538-40F2-9FC0-B522C2C57760}"/>
    <cellStyle name="Table Cell 2 2 3 4 2 5 3" xfId="3311" xr:uid="{00000000-0005-0000-0000-000005030000}"/>
    <cellStyle name="Table Cell 2 2 3 4 2 5 3 2" xfId="10200" xr:uid="{16D07156-5557-4F80-BB14-6FF5BF782E97}"/>
    <cellStyle name="Table Cell 2 2 3 4 2 5 3 3" xfId="6738" xr:uid="{89657EF9-2AAC-4FCA-906A-093C4D7EFDC0}"/>
    <cellStyle name="Table Cell 2 2 3 4 2 5 4" xfId="4445" xr:uid="{00000000-0005-0000-0000-000006030000}"/>
    <cellStyle name="Table Cell 2 2 3 4 2 5 4 2" xfId="11334" xr:uid="{DFC7CF83-8D12-47C3-B30E-B7DA6909C07C}"/>
    <cellStyle name="Table Cell 2 2 3 4 2 5 5" xfId="7886" xr:uid="{A1BC162D-4942-40AB-AA96-F144291925BB}"/>
    <cellStyle name="Table Cell 2 2 3 4 2 6" xfId="1156" xr:uid="{00000000-0005-0000-0000-000007030000}"/>
    <cellStyle name="Table Cell 2 2 3 4 2 6 2" xfId="2309" xr:uid="{00000000-0005-0000-0000-000008030000}"/>
    <cellStyle name="Table Cell 2 2 3 4 2 6 2 2" xfId="9198" xr:uid="{960FE568-B7F5-41DF-8CFA-6D8E4EA255A2}"/>
    <cellStyle name="Table Cell 2 2 3 4 2 6 2 3" xfId="5736" xr:uid="{55B9E4C7-376D-489A-A2DB-752AC22C508D}"/>
    <cellStyle name="Table Cell 2 2 3 4 2 6 3" xfId="3440" xr:uid="{00000000-0005-0000-0000-000009030000}"/>
    <cellStyle name="Table Cell 2 2 3 4 2 6 3 2" xfId="10329" xr:uid="{391A4B55-7CBC-4C73-89B2-949F4234C5C2}"/>
    <cellStyle name="Table Cell 2 2 3 4 2 6 3 3" xfId="6867" xr:uid="{D361C723-A6F3-47B4-9CAB-79D21A2C262A}"/>
    <cellStyle name="Table Cell 2 2 3 4 2 6 4" xfId="4574" xr:uid="{00000000-0005-0000-0000-00000A030000}"/>
    <cellStyle name="Table Cell 2 2 3 4 2 6 4 2" xfId="11463" xr:uid="{37CE8AD3-E82F-447B-B158-14208603D6F7}"/>
    <cellStyle name="Table Cell 2 2 3 4 2 6 5" xfId="8015" xr:uid="{10D70767-2778-48EF-A865-EE4966979ED7}"/>
    <cellStyle name="Table Cell 2 2 3 4 2 7" xfId="247" xr:uid="{00000000-0005-0000-0000-00000B030000}"/>
    <cellStyle name="Table Cell 2 2 3 4 2 7 2" xfId="1400" xr:uid="{00000000-0005-0000-0000-00000C030000}"/>
    <cellStyle name="Table Cell 2 2 3 4 2 7 2 2" xfId="8289" xr:uid="{D2D5DD70-33CF-4EC4-8E0A-E3CC81D8A4C3}"/>
    <cellStyle name="Table Cell 2 2 3 4 2 7 2 3" xfId="4827" xr:uid="{D01F8207-9E0D-41AE-B4A4-7DEEE9041133}"/>
    <cellStyle name="Table Cell 2 2 3 4 2 7 3" xfId="2531" xr:uid="{00000000-0005-0000-0000-00000D030000}"/>
    <cellStyle name="Table Cell 2 2 3 4 2 7 3 2" xfId="9420" xr:uid="{38BBCBBA-C72C-4834-B7B0-4D078AFBB576}"/>
    <cellStyle name="Table Cell 2 2 3 4 2 7 3 3" xfId="5958" xr:uid="{28AA9835-12B7-4D22-8094-5E068A7A7EB1}"/>
    <cellStyle name="Table Cell 2 2 3 4 2 7 4" xfId="3665" xr:uid="{00000000-0005-0000-0000-00000E030000}"/>
    <cellStyle name="Table Cell 2 2 3 4 2 7 4 2" xfId="10554" xr:uid="{EFFA496C-C1CA-4211-A390-EFCC1C802379}"/>
    <cellStyle name="Table Cell 2 2 3 4 2 7 5" xfId="7106" xr:uid="{DBFFBBA7-BC70-454A-8ABA-FAE4D7A71F41}"/>
    <cellStyle name="Table Cell 2 2 3 4 2 8" xfId="1553" xr:uid="{00000000-0005-0000-0000-00000F030000}"/>
    <cellStyle name="Table Cell 2 2 3 4 2 8 2" xfId="8442" xr:uid="{AD5884B5-9B0E-4226-B496-A5E072F382BA}"/>
    <cellStyle name="Table Cell 2 2 3 4 2 8 3" xfId="4980" xr:uid="{C1B04C40-BC65-4D65-AF5D-83DEB0D32F78}"/>
    <cellStyle name="Table Cell 2 2 3 4 2 9" xfId="2684" xr:uid="{00000000-0005-0000-0000-000010030000}"/>
    <cellStyle name="Table Cell 2 2 3 4 2 9 2" xfId="9573" xr:uid="{A1C34CC6-D2A1-42B5-8DBA-8038A5EB5C39}"/>
    <cellStyle name="Table Cell 2 2 3 4 2 9 3" xfId="6111" xr:uid="{29445B92-3EF8-4981-8D8B-F29B67DECADA}"/>
    <cellStyle name="Table Cell 2 2 3 4 3" xfId="396" xr:uid="{00000000-0005-0000-0000-000011030000}"/>
    <cellStyle name="Table Cell 2 2 3 4 3 10" xfId="3814" xr:uid="{00000000-0005-0000-0000-000012030000}"/>
    <cellStyle name="Table Cell 2 2 3 4 3 10 2" xfId="10703" xr:uid="{0C2B3CB4-24D9-459B-9A81-70EB6827FAA5}"/>
    <cellStyle name="Table Cell 2 2 3 4 3 11" xfId="7255" xr:uid="{CA5B536A-6A55-443B-86C1-1E0528E813FA}"/>
    <cellStyle name="Table Cell 2 2 3 4 3 2" xfId="607" xr:uid="{00000000-0005-0000-0000-000013030000}"/>
    <cellStyle name="Table Cell 2 2 3 4 3 2 2" xfId="1760" xr:uid="{00000000-0005-0000-0000-000014030000}"/>
    <cellStyle name="Table Cell 2 2 3 4 3 2 2 2" xfId="8649" xr:uid="{C00051AE-49F9-45BA-B1ED-B3D0BAC42D25}"/>
    <cellStyle name="Table Cell 2 2 3 4 3 2 2 3" xfId="5187" xr:uid="{30851922-7619-4966-8062-7DF07AFC825F}"/>
    <cellStyle name="Table Cell 2 2 3 4 3 2 3" xfId="2891" xr:uid="{00000000-0005-0000-0000-000015030000}"/>
    <cellStyle name="Table Cell 2 2 3 4 3 2 3 2" xfId="9780" xr:uid="{394FC282-8D86-484B-B89D-A9F0A6421CD7}"/>
    <cellStyle name="Table Cell 2 2 3 4 3 2 3 3" xfId="6318" xr:uid="{995E979E-3A44-4906-8DAE-3DCEAB68655E}"/>
    <cellStyle name="Table Cell 2 2 3 4 3 2 4" xfId="4025" xr:uid="{00000000-0005-0000-0000-000016030000}"/>
    <cellStyle name="Table Cell 2 2 3 4 3 2 4 2" xfId="10914" xr:uid="{267033EB-D62F-4DAF-945D-909A75C288C3}"/>
    <cellStyle name="Table Cell 2 2 3 4 3 2 5" xfId="7466" xr:uid="{0275B577-0B6E-4F73-A84E-F06966C123CC}"/>
    <cellStyle name="Table Cell 2 2 3 4 3 3" xfId="748" xr:uid="{00000000-0005-0000-0000-000017030000}"/>
    <cellStyle name="Table Cell 2 2 3 4 3 3 2" xfId="1901" xr:uid="{00000000-0005-0000-0000-000018030000}"/>
    <cellStyle name="Table Cell 2 2 3 4 3 3 2 2" xfId="8790" xr:uid="{CEB94F6E-D376-4555-96CE-04183FF92DB3}"/>
    <cellStyle name="Table Cell 2 2 3 4 3 3 2 3" xfId="5328" xr:uid="{251CFB71-7EDB-47E0-A617-A949CA783F5C}"/>
    <cellStyle name="Table Cell 2 2 3 4 3 3 3" xfId="3032" xr:uid="{00000000-0005-0000-0000-000019030000}"/>
    <cellStyle name="Table Cell 2 2 3 4 3 3 3 2" xfId="9921" xr:uid="{A49BAF98-5D94-469D-8EBB-FF0E05570C4B}"/>
    <cellStyle name="Table Cell 2 2 3 4 3 3 3 3" xfId="6459" xr:uid="{9F5EADD1-F4AF-4738-A8EE-C72B85C3B25C}"/>
    <cellStyle name="Table Cell 2 2 3 4 3 3 4" xfId="4166" xr:uid="{00000000-0005-0000-0000-00001A030000}"/>
    <cellStyle name="Table Cell 2 2 3 4 3 3 4 2" xfId="11055" xr:uid="{03904202-6121-44DC-A7C3-E24ED8AC3EF6}"/>
    <cellStyle name="Table Cell 2 2 3 4 3 3 5" xfId="7607" xr:uid="{A4C784A1-1FAC-46C2-8421-0A5C17FB6B47}"/>
    <cellStyle name="Table Cell 2 2 3 4 3 4" xfId="887" xr:uid="{00000000-0005-0000-0000-00001B030000}"/>
    <cellStyle name="Table Cell 2 2 3 4 3 4 2" xfId="2040" xr:uid="{00000000-0005-0000-0000-00001C030000}"/>
    <cellStyle name="Table Cell 2 2 3 4 3 4 2 2" xfId="8929" xr:uid="{952C374C-E8F0-4A3F-82A3-EB9D0091B5D7}"/>
    <cellStyle name="Table Cell 2 2 3 4 3 4 2 3" xfId="5467" xr:uid="{C64501DC-C136-4B51-9CD7-EBE4A698F5E2}"/>
    <cellStyle name="Table Cell 2 2 3 4 3 4 3" xfId="3171" xr:uid="{00000000-0005-0000-0000-00001D030000}"/>
    <cellStyle name="Table Cell 2 2 3 4 3 4 3 2" xfId="10060" xr:uid="{1842815A-328F-46BA-9803-A19129F3FB66}"/>
    <cellStyle name="Table Cell 2 2 3 4 3 4 3 3" xfId="6598" xr:uid="{F3FE89C4-B9BD-44D5-B033-BE1E67E3B2DD}"/>
    <cellStyle name="Table Cell 2 2 3 4 3 4 4" xfId="4305" xr:uid="{00000000-0005-0000-0000-00001E030000}"/>
    <cellStyle name="Table Cell 2 2 3 4 3 4 4 2" xfId="11194" xr:uid="{D1733D59-642F-46C0-ACBE-821AB17F7958}"/>
    <cellStyle name="Table Cell 2 2 3 4 3 4 5" xfId="7746" xr:uid="{EC6FF25D-9E6B-4C64-AB18-E26351E16360}"/>
    <cellStyle name="Table Cell 2 2 3 4 3 5" xfId="1024" xr:uid="{00000000-0005-0000-0000-00001F030000}"/>
    <cellStyle name="Table Cell 2 2 3 4 3 5 2" xfId="2177" xr:uid="{00000000-0005-0000-0000-000020030000}"/>
    <cellStyle name="Table Cell 2 2 3 4 3 5 2 2" xfId="9066" xr:uid="{8719078E-3261-4322-B462-1E0618D8857A}"/>
    <cellStyle name="Table Cell 2 2 3 4 3 5 2 3" xfId="5604" xr:uid="{EA60124D-E1F9-44E1-B558-11996C4DF05E}"/>
    <cellStyle name="Table Cell 2 2 3 4 3 5 3" xfId="3308" xr:uid="{00000000-0005-0000-0000-000021030000}"/>
    <cellStyle name="Table Cell 2 2 3 4 3 5 3 2" xfId="10197" xr:uid="{73A8B387-B578-474D-84F1-176ADA23327A}"/>
    <cellStyle name="Table Cell 2 2 3 4 3 5 3 3" xfId="6735" xr:uid="{54C64717-C6D8-4C2E-A6D8-6D8C2DF92B9A}"/>
    <cellStyle name="Table Cell 2 2 3 4 3 5 4" xfId="4442" xr:uid="{00000000-0005-0000-0000-000022030000}"/>
    <cellStyle name="Table Cell 2 2 3 4 3 5 4 2" xfId="11331" xr:uid="{34337737-281D-42BA-9910-DBC787913933}"/>
    <cellStyle name="Table Cell 2 2 3 4 3 5 5" xfId="7883" xr:uid="{0DD81675-FB3F-42F2-B7F2-C161A2AE8FA3}"/>
    <cellStyle name="Table Cell 2 2 3 4 3 6" xfId="1154" xr:uid="{00000000-0005-0000-0000-000023030000}"/>
    <cellStyle name="Table Cell 2 2 3 4 3 6 2" xfId="2307" xr:uid="{00000000-0005-0000-0000-000024030000}"/>
    <cellStyle name="Table Cell 2 2 3 4 3 6 2 2" xfId="9196" xr:uid="{13F30F98-BF6D-4004-95AB-F2EE6AED50D9}"/>
    <cellStyle name="Table Cell 2 2 3 4 3 6 2 3" xfId="5734" xr:uid="{67667F92-4A93-4E56-83BB-93FC1C2D6B76}"/>
    <cellStyle name="Table Cell 2 2 3 4 3 6 3" xfId="3438" xr:uid="{00000000-0005-0000-0000-000025030000}"/>
    <cellStyle name="Table Cell 2 2 3 4 3 6 3 2" xfId="10327" xr:uid="{99537522-5946-4114-A1F1-D1183BE0962E}"/>
    <cellStyle name="Table Cell 2 2 3 4 3 6 3 3" xfId="6865" xr:uid="{3335DD02-6E80-4CA9-9BDD-8CB1395E7FAF}"/>
    <cellStyle name="Table Cell 2 2 3 4 3 6 4" xfId="4572" xr:uid="{00000000-0005-0000-0000-000026030000}"/>
    <cellStyle name="Table Cell 2 2 3 4 3 6 4 2" xfId="11461" xr:uid="{40880B38-E144-4790-B243-CDE5682317F6}"/>
    <cellStyle name="Table Cell 2 2 3 4 3 6 5" xfId="8013" xr:uid="{4E4FE9EB-1E32-4C3B-B0F1-F2204489B7B4}"/>
    <cellStyle name="Table Cell 2 2 3 4 3 7" xfId="528" xr:uid="{00000000-0005-0000-0000-000027030000}"/>
    <cellStyle name="Table Cell 2 2 3 4 3 7 2" xfId="1681" xr:uid="{00000000-0005-0000-0000-000028030000}"/>
    <cellStyle name="Table Cell 2 2 3 4 3 7 2 2" xfId="8570" xr:uid="{F0C91E99-FD08-4B25-A0B8-EB72BBD26EB8}"/>
    <cellStyle name="Table Cell 2 2 3 4 3 7 2 3" xfId="5108" xr:uid="{7B70A044-7A9E-45E1-87A4-F25D6E09F0C5}"/>
    <cellStyle name="Table Cell 2 2 3 4 3 7 3" xfId="2812" xr:uid="{00000000-0005-0000-0000-000029030000}"/>
    <cellStyle name="Table Cell 2 2 3 4 3 7 3 2" xfId="9701" xr:uid="{414B4448-5F58-4F87-B77C-2D8DC3D83985}"/>
    <cellStyle name="Table Cell 2 2 3 4 3 7 3 3" xfId="6239" xr:uid="{4247AEE5-3075-4E53-BC36-151182946725}"/>
    <cellStyle name="Table Cell 2 2 3 4 3 7 4" xfId="3946" xr:uid="{00000000-0005-0000-0000-00002A030000}"/>
    <cellStyle name="Table Cell 2 2 3 4 3 7 4 2" xfId="10835" xr:uid="{372CC866-3F85-4539-9E26-31E59B9BC18A}"/>
    <cellStyle name="Table Cell 2 2 3 4 3 7 5" xfId="7387" xr:uid="{5C42C1C4-B2B4-46BA-B265-D03C491680DE}"/>
    <cellStyle name="Table Cell 2 2 3 4 3 8" xfId="1549" xr:uid="{00000000-0005-0000-0000-00002B030000}"/>
    <cellStyle name="Table Cell 2 2 3 4 3 8 2" xfId="8438" xr:uid="{9DFEF441-0B68-4FEC-A9D0-8AA0A5266B9D}"/>
    <cellStyle name="Table Cell 2 2 3 4 3 8 3" xfId="4976" xr:uid="{5DB6474D-E289-4704-9F06-8CDEBCD7E0D0}"/>
    <cellStyle name="Table Cell 2 2 3 4 3 9" xfId="2680" xr:uid="{00000000-0005-0000-0000-00002C030000}"/>
    <cellStyle name="Table Cell 2 2 3 4 3 9 2" xfId="9569" xr:uid="{26BF59D6-3FAE-40C2-8EF5-696116DA44AC}"/>
    <cellStyle name="Table Cell 2 2 3 4 3 9 3" xfId="6107" xr:uid="{96FAAF81-F960-44BE-AF9F-9938A3238DD8}"/>
    <cellStyle name="Table Cell 2 2 3 4 4" xfId="288" xr:uid="{00000000-0005-0000-0000-00002D030000}"/>
    <cellStyle name="Table Cell 2 2 3 4 4 2" xfId="1441" xr:uid="{00000000-0005-0000-0000-00002E030000}"/>
    <cellStyle name="Table Cell 2 2 3 4 4 2 2" xfId="8330" xr:uid="{1202E551-577C-4DD4-87D5-E387F7622AA4}"/>
    <cellStyle name="Table Cell 2 2 3 4 4 2 3" xfId="4868" xr:uid="{7830521A-1729-4D25-9490-66667A16F94A}"/>
    <cellStyle name="Table Cell 2 2 3 4 4 3" xfId="2572" xr:uid="{00000000-0005-0000-0000-00002F030000}"/>
    <cellStyle name="Table Cell 2 2 3 4 4 3 2" xfId="9461" xr:uid="{83718A54-C78A-40AB-86C7-21C69C8C782A}"/>
    <cellStyle name="Table Cell 2 2 3 4 4 3 3" xfId="5999" xr:uid="{DF70AF4A-F57E-4A40-BB61-0901795C567B}"/>
    <cellStyle name="Table Cell 2 2 3 4 4 4" xfId="3706" xr:uid="{00000000-0005-0000-0000-000030030000}"/>
    <cellStyle name="Table Cell 2 2 3 4 4 4 2" xfId="10595" xr:uid="{534B9C8A-596D-4A0C-A122-435E78B1B24A}"/>
    <cellStyle name="Table Cell 2 2 3 4 4 5" xfId="7147" xr:uid="{62ED6188-AE4F-4C1B-AB52-1D6C6305415B}"/>
    <cellStyle name="Table Cell 2 2 3 4 5" xfId="1297" xr:uid="{00000000-0005-0000-0000-000031030000}"/>
    <cellStyle name="Table Cell 2 2 3 4 5 2" xfId="8186" xr:uid="{7384A9B6-10D5-4930-AE6C-0EBC3253BD1E}"/>
    <cellStyle name="Table Cell 2 2 3 4 5 3" xfId="4724" xr:uid="{C927401C-34B6-4AD0-90A5-8B7F642FA6D4}"/>
    <cellStyle name="Table Cell 2 2 3 4 6" xfId="1291" xr:uid="{00000000-0005-0000-0000-000032030000}"/>
    <cellStyle name="Table Cell 2 2 3 4 6 2" xfId="8180" xr:uid="{5C167F29-DA50-49A1-B311-21622BFC8D51}"/>
    <cellStyle name="Table Cell 2 2 3 4 6 3" xfId="4718" xr:uid="{8504AA44-C586-48E1-B103-CB48044D2902}"/>
    <cellStyle name="Table Cell 2 2 3 4 7" xfId="3562" xr:uid="{00000000-0005-0000-0000-000033030000}"/>
    <cellStyle name="Table Cell 2 2 3 4 7 2" xfId="10451" xr:uid="{24A0FF17-0693-4641-817D-0EC213B83D29}"/>
    <cellStyle name="Table Cell 2 2 3 4 8" xfId="7001" xr:uid="{4F0B9B7B-B7A5-45AF-B269-D1D0A2B71198}"/>
    <cellStyle name="Table Cell 2 2 3 5" xfId="395" xr:uid="{00000000-0005-0000-0000-000034030000}"/>
    <cellStyle name="Table Cell 2 2 3 5 2" xfId="606" xr:uid="{00000000-0005-0000-0000-000035030000}"/>
    <cellStyle name="Table Cell 2 2 3 5 2 2" xfId="1759" xr:uid="{00000000-0005-0000-0000-000036030000}"/>
    <cellStyle name="Table Cell 2 2 3 5 2 2 2" xfId="8648" xr:uid="{BF434ACB-A03E-4734-9A9A-B5E478FE9A7A}"/>
    <cellStyle name="Table Cell 2 2 3 5 2 2 3" xfId="5186" xr:uid="{F9E2D134-7949-4A84-A39C-0AFFB73C35B1}"/>
    <cellStyle name="Table Cell 2 2 3 5 2 3" xfId="2890" xr:uid="{00000000-0005-0000-0000-000037030000}"/>
    <cellStyle name="Table Cell 2 2 3 5 2 3 2" xfId="9779" xr:uid="{D89E27FC-9860-4F83-AC3B-EED2CB34B444}"/>
    <cellStyle name="Table Cell 2 2 3 5 2 3 3" xfId="6317" xr:uid="{C74F5EB9-6E7B-4F55-9FA2-DF99BC75EBCF}"/>
    <cellStyle name="Table Cell 2 2 3 5 2 4" xfId="4024" xr:uid="{00000000-0005-0000-0000-000038030000}"/>
    <cellStyle name="Table Cell 2 2 3 5 2 4 2" xfId="10913" xr:uid="{FDFC6A2A-D7BA-4F8E-8F7B-674BDE5C87D0}"/>
    <cellStyle name="Table Cell 2 2 3 5 2 5" xfId="7465" xr:uid="{501068B5-D245-4D2F-A919-19F844004BF6}"/>
    <cellStyle name="Table Cell 2 2 3 5 3" xfId="886" xr:uid="{00000000-0005-0000-0000-000039030000}"/>
    <cellStyle name="Table Cell 2 2 3 5 3 2" xfId="2039" xr:uid="{00000000-0005-0000-0000-00003A030000}"/>
    <cellStyle name="Table Cell 2 2 3 5 3 2 2" xfId="8928" xr:uid="{FE78BC64-5C5C-43F5-8D20-491B8E6601EE}"/>
    <cellStyle name="Table Cell 2 2 3 5 3 2 3" xfId="5466" xr:uid="{5722B528-3CCB-4805-9251-288861EC524C}"/>
    <cellStyle name="Table Cell 2 2 3 5 3 3" xfId="3170" xr:uid="{00000000-0005-0000-0000-00003B030000}"/>
    <cellStyle name="Table Cell 2 2 3 5 3 3 2" xfId="10059" xr:uid="{4DEA0C20-EC2A-4FE5-AEDA-175D968C4F3A}"/>
    <cellStyle name="Table Cell 2 2 3 5 3 3 3" xfId="6597" xr:uid="{68BA3CCD-AECE-47BC-9FA7-9C433CA8B5A3}"/>
    <cellStyle name="Table Cell 2 2 3 5 3 4" xfId="4304" xr:uid="{00000000-0005-0000-0000-00003C030000}"/>
    <cellStyle name="Table Cell 2 2 3 5 3 4 2" xfId="11193" xr:uid="{0B74D7D8-176D-4785-8DB6-53A885C80A37}"/>
    <cellStyle name="Table Cell 2 2 3 5 3 5" xfId="7745" xr:uid="{C503D68F-DAFB-46FC-8929-B775C9382CE8}"/>
    <cellStyle name="Table Cell 2 2 3 5 4" xfId="1548" xr:uid="{00000000-0005-0000-0000-00003D030000}"/>
    <cellStyle name="Table Cell 2 2 3 5 4 2" xfId="8437" xr:uid="{92F7F718-FD05-4637-8D7F-253B485333E2}"/>
    <cellStyle name="Table Cell 2 2 3 5 4 3" xfId="4975" xr:uid="{6D369C08-9401-454A-99FC-9F16B56F2599}"/>
    <cellStyle name="Table Cell 2 2 3 5 5" xfId="2679" xr:uid="{00000000-0005-0000-0000-00003E030000}"/>
    <cellStyle name="Table Cell 2 2 3 5 5 2" xfId="9568" xr:uid="{A5D81718-3707-45D7-82A2-C12C9559492E}"/>
    <cellStyle name="Table Cell 2 2 3 5 5 3" xfId="6106" xr:uid="{22B105C1-5C81-4236-A2B2-2065DD4B61BE}"/>
    <cellStyle name="Table Cell 2 2 3 5 6" xfId="3813" xr:uid="{00000000-0005-0000-0000-00003F030000}"/>
    <cellStyle name="Table Cell 2 2 3 5 6 2" xfId="10702" xr:uid="{BE3ACB35-AC6E-4C16-8AD6-613C70905746}"/>
    <cellStyle name="Table Cell 2 2 3 5 7" xfId="7254" xr:uid="{6B9E6779-E348-45C9-8EEA-11D5F696D7A5}"/>
    <cellStyle name="Table Cell 2 2 3 6" xfId="282" xr:uid="{00000000-0005-0000-0000-000040030000}"/>
    <cellStyle name="Table Cell 2 2 3 6 2" xfId="1435" xr:uid="{00000000-0005-0000-0000-000041030000}"/>
    <cellStyle name="Table Cell 2 2 3 6 2 2" xfId="8324" xr:uid="{BD016989-98CF-40E3-8322-5FD7C2572F9F}"/>
    <cellStyle name="Table Cell 2 2 3 6 2 3" xfId="4862" xr:uid="{772C8FE6-1DE3-4132-90A4-D9BDA642378E}"/>
    <cellStyle name="Table Cell 2 2 3 6 3" xfId="2566" xr:uid="{00000000-0005-0000-0000-000042030000}"/>
    <cellStyle name="Table Cell 2 2 3 6 3 2" xfId="9455" xr:uid="{2410946D-0C1A-4D76-9EE8-5D3DCD961E59}"/>
    <cellStyle name="Table Cell 2 2 3 6 3 3" xfId="5993" xr:uid="{E49C154B-B0BC-47AB-A618-D7E1DD5E80FB}"/>
    <cellStyle name="Table Cell 2 2 3 6 4" xfId="3700" xr:uid="{00000000-0005-0000-0000-000043030000}"/>
    <cellStyle name="Table Cell 2 2 3 6 4 2" xfId="10589" xr:uid="{3F294CB2-ED5F-4AEA-B2FA-D9993F209E8C}"/>
    <cellStyle name="Table Cell 2 2 3 6 5" xfId="7141" xr:uid="{B103C3BB-C0F0-4380-9327-D5BA76DABA28}"/>
    <cellStyle name="Table Cell 2 2 3 7" xfId="1280" xr:uid="{00000000-0005-0000-0000-000044030000}"/>
    <cellStyle name="Table Cell 2 2 3 7 2" xfId="8169" xr:uid="{BD5B522D-7AEC-43E6-9CF9-4B3F71418A99}"/>
    <cellStyle name="Table Cell 2 2 3 7 3" xfId="4707" xr:uid="{C06E4840-D73F-4BB9-A427-051376E1C0D0}"/>
    <cellStyle name="Table Cell 2 2 3 8" xfId="8161" xr:uid="{B0E669A7-B601-4B9F-89B9-211E826D3685}"/>
    <cellStyle name="Table Cell 2 2 3 9" xfId="8139" xr:uid="{FB43ACEC-9F3F-434B-913E-8D68C8F31DE1}"/>
    <cellStyle name="Table Cell 2 2 4" xfId="137" xr:uid="{00000000-0005-0000-0000-000045030000}"/>
    <cellStyle name="Table Cell 2 2 4 2" xfId="163" xr:uid="{00000000-0005-0000-0000-000046030000}"/>
    <cellStyle name="Table Cell 2 2 4 2 2" xfId="198" xr:uid="{00000000-0005-0000-0000-000047030000}"/>
    <cellStyle name="Table Cell 2 2 4 2 2 2" xfId="459" xr:uid="{00000000-0005-0000-0000-000048030000}"/>
    <cellStyle name="Table Cell 2 2 4 2 2 2 10" xfId="3877" xr:uid="{00000000-0005-0000-0000-000049030000}"/>
    <cellStyle name="Table Cell 2 2 4 2 2 2 10 2" xfId="10766" xr:uid="{57D673D9-1BD3-4CB1-88D8-1AC322321D9D}"/>
    <cellStyle name="Table Cell 2 2 4 2 2 2 11" xfId="7318" xr:uid="{1E7BF33B-8B79-4316-B124-D17D1707F397}"/>
    <cellStyle name="Table Cell 2 2 4 2 2 2 2" xfId="670" xr:uid="{00000000-0005-0000-0000-00004A030000}"/>
    <cellStyle name="Table Cell 2 2 4 2 2 2 2 2" xfId="1823" xr:uid="{00000000-0005-0000-0000-00004B030000}"/>
    <cellStyle name="Table Cell 2 2 4 2 2 2 2 2 2" xfId="8712" xr:uid="{689E5623-3FF8-4B94-B5D4-39B95BC39494}"/>
    <cellStyle name="Table Cell 2 2 4 2 2 2 2 2 3" xfId="5250" xr:uid="{12AF471C-F918-46D9-9472-BE44D02318E8}"/>
    <cellStyle name="Table Cell 2 2 4 2 2 2 2 3" xfId="2954" xr:uid="{00000000-0005-0000-0000-00004C030000}"/>
    <cellStyle name="Table Cell 2 2 4 2 2 2 2 3 2" xfId="9843" xr:uid="{05A9873C-730F-45C8-9289-912032D5662E}"/>
    <cellStyle name="Table Cell 2 2 4 2 2 2 2 3 3" xfId="6381" xr:uid="{DD6FA22E-AA9D-4B5C-8EAE-22260AE52B68}"/>
    <cellStyle name="Table Cell 2 2 4 2 2 2 2 4" xfId="4088" xr:uid="{00000000-0005-0000-0000-00004D030000}"/>
    <cellStyle name="Table Cell 2 2 4 2 2 2 2 4 2" xfId="10977" xr:uid="{7BB4DA24-9580-45FE-9E58-3CACF2A3A0A4}"/>
    <cellStyle name="Table Cell 2 2 4 2 2 2 2 5" xfId="7529" xr:uid="{FFE21EB6-F262-4FF4-9805-56316E3AF4C4}"/>
    <cellStyle name="Table Cell 2 2 4 2 2 2 3" xfId="810" xr:uid="{00000000-0005-0000-0000-00004E030000}"/>
    <cellStyle name="Table Cell 2 2 4 2 2 2 3 2" xfId="1963" xr:uid="{00000000-0005-0000-0000-00004F030000}"/>
    <cellStyle name="Table Cell 2 2 4 2 2 2 3 2 2" xfId="8852" xr:uid="{7A98E8ED-8EA1-458F-9A8E-1AEFBB5ADC18}"/>
    <cellStyle name="Table Cell 2 2 4 2 2 2 3 2 3" xfId="5390" xr:uid="{BA85E414-C1F8-40D7-895C-A3DD778331A1}"/>
    <cellStyle name="Table Cell 2 2 4 2 2 2 3 3" xfId="3094" xr:uid="{00000000-0005-0000-0000-000050030000}"/>
    <cellStyle name="Table Cell 2 2 4 2 2 2 3 3 2" xfId="9983" xr:uid="{0D94C3AD-24EF-4370-8EE8-0AE02573608C}"/>
    <cellStyle name="Table Cell 2 2 4 2 2 2 3 3 3" xfId="6521" xr:uid="{EA3C1CA5-0C06-4041-9233-654F5A7E4996}"/>
    <cellStyle name="Table Cell 2 2 4 2 2 2 3 4" xfId="4228" xr:uid="{00000000-0005-0000-0000-000051030000}"/>
    <cellStyle name="Table Cell 2 2 4 2 2 2 3 4 2" xfId="11117" xr:uid="{42C7C56C-CFF1-4AD3-AD50-8E7B5671F3DC}"/>
    <cellStyle name="Table Cell 2 2 4 2 2 2 3 5" xfId="7669" xr:uid="{27515120-B7DD-45BA-BEC9-B3E0AD090781}"/>
    <cellStyle name="Table Cell 2 2 4 2 2 2 4" xfId="950" xr:uid="{00000000-0005-0000-0000-000052030000}"/>
    <cellStyle name="Table Cell 2 2 4 2 2 2 4 2" xfId="2103" xr:uid="{00000000-0005-0000-0000-000053030000}"/>
    <cellStyle name="Table Cell 2 2 4 2 2 2 4 2 2" xfId="8992" xr:uid="{916C30A5-A63A-4865-8764-46C627EA9D80}"/>
    <cellStyle name="Table Cell 2 2 4 2 2 2 4 2 3" xfId="5530" xr:uid="{3075FF2B-6B5C-4D14-A0C5-8C8F91419183}"/>
    <cellStyle name="Table Cell 2 2 4 2 2 2 4 3" xfId="3234" xr:uid="{00000000-0005-0000-0000-000054030000}"/>
    <cellStyle name="Table Cell 2 2 4 2 2 2 4 3 2" xfId="10123" xr:uid="{0782D667-500E-49BD-A4B7-EC6B8ABBF374}"/>
    <cellStyle name="Table Cell 2 2 4 2 2 2 4 3 3" xfId="6661" xr:uid="{765E9187-811A-468C-B504-3AA44EE51A4C}"/>
    <cellStyle name="Table Cell 2 2 4 2 2 2 4 4" xfId="4368" xr:uid="{00000000-0005-0000-0000-000055030000}"/>
    <cellStyle name="Table Cell 2 2 4 2 2 2 4 4 2" xfId="11257" xr:uid="{FAFB4D89-6EE4-4066-9C8A-044A3984FF50}"/>
    <cellStyle name="Table Cell 2 2 4 2 2 2 4 5" xfId="7809" xr:uid="{683D8576-3D86-4B22-BF56-CCB2E765D2D2}"/>
    <cellStyle name="Table Cell 2 2 4 2 2 2 5" xfId="1084" xr:uid="{00000000-0005-0000-0000-000056030000}"/>
    <cellStyle name="Table Cell 2 2 4 2 2 2 5 2" xfId="2237" xr:uid="{00000000-0005-0000-0000-000057030000}"/>
    <cellStyle name="Table Cell 2 2 4 2 2 2 5 2 2" xfId="9126" xr:uid="{E3FC0B9E-E9EF-4531-9713-971E5E26B3D0}"/>
    <cellStyle name="Table Cell 2 2 4 2 2 2 5 2 3" xfId="5664" xr:uid="{48635AB0-18A3-449E-8CF6-513BD36B6B21}"/>
    <cellStyle name="Table Cell 2 2 4 2 2 2 5 3" xfId="3368" xr:uid="{00000000-0005-0000-0000-000058030000}"/>
    <cellStyle name="Table Cell 2 2 4 2 2 2 5 3 2" xfId="10257" xr:uid="{AA46F55D-2F45-4D67-A517-BD04EE02D533}"/>
    <cellStyle name="Table Cell 2 2 4 2 2 2 5 3 3" xfId="6795" xr:uid="{677228AE-152F-46DB-BC07-A1BF58D8CD66}"/>
    <cellStyle name="Table Cell 2 2 4 2 2 2 5 4" xfId="4502" xr:uid="{00000000-0005-0000-0000-000059030000}"/>
    <cellStyle name="Table Cell 2 2 4 2 2 2 5 4 2" xfId="11391" xr:uid="{51DC7593-E254-42C7-8498-459D464AF25D}"/>
    <cellStyle name="Table Cell 2 2 4 2 2 2 5 5" xfId="7943" xr:uid="{7CD4A85C-A885-4868-AB74-2CA702F51655}"/>
    <cellStyle name="Table Cell 2 2 4 2 2 2 6" xfId="1215" xr:uid="{00000000-0005-0000-0000-00005A030000}"/>
    <cellStyle name="Table Cell 2 2 4 2 2 2 6 2" xfId="2368" xr:uid="{00000000-0005-0000-0000-00005B030000}"/>
    <cellStyle name="Table Cell 2 2 4 2 2 2 6 2 2" xfId="9257" xr:uid="{5825A024-3C6A-4758-BE32-6D5BAA966E49}"/>
    <cellStyle name="Table Cell 2 2 4 2 2 2 6 2 3" xfId="5795" xr:uid="{6E8F283E-CFD6-4D1A-A2CE-C744951C5D58}"/>
    <cellStyle name="Table Cell 2 2 4 2 2 2 6 3" xfId="3499" xr:uid="{00000000-0005-0000-0000-00005C030000}"/>
    <cellStyle name="Table Cell 2 2 4 2 2 2 6 3 2" xfId="10388" xr:uid="{5EF41B91-2223-4535-9CE1-A4987B98E0CE}"/>
    <cellStyle name="Table Cell 2 2 4 2 2 2 6 3 3" xfId="6926" xr:uid="{BA9BCBA2-F2D6-4E61-A8F6-812BE3B1CB02}"/>
    <cellStyle name="Table Cell 2 2 4 2 2 2 6 4" xfId="4633" xr:uid="{00000000-0005-0000-0000-00005D030000}"/>
    <cellStyle name="Table Cell 2 2 4 2 2 2 6 4 2" xfId="11522" xr:uid="{C093E7ED-900B-46B7-AE1C-9D0ABD1412CD}"/>
    <cellStyle name="Table Cell 2 2 4 2 2 2 6 5" xfId="8074" xr:uid="{F6EECFD1-0F82-4E4A-80AB-36324BB50197}"/>
    <cellStyle name="Table Cell 2 2 4 2 2 2 7" xfId="1153" xr:uid="{00000000-0005-0000-0000-00005E030000}"/>
    <cellStyle name="Table Cell 2 2 4 2 2 2 7 2" xfId="2306" xr:uid="{00000000-0005-0000-0000-00005F030000}"/>
    <cellStyle name="Table Cell 2 2 4 2 2 2 7 2 2" xfId="9195" xr:uid="{0D7B8EA2-F86E-401A-9F5A-329EA04E898A}"/>
    <cellStyle name="Table Cell 2 2 4 2 2 2 7 2 3" xfId="5733" xr:uid="{858593E7-22B0-49BD-A7C2-B777D366CE7E}"/>
    <cellStyle name="Table Cell 2 2 4 2 2 2 7 3" xfId="3437" xr:uid="{00000000-0005-0000-0000-000060030000}"/>
    <cellStyle name="Table Cell 2 2 4 2 2 2 7 3 2" xfId="10326" xr:uid="{ECFFB0D4-48CC-4AC5-BD1A-61FD81529EC5}"/>
    <cellStyle name="Table Cell 2 2 4 2 2 2 7 3 3" xfId="6864" xr:uid="{77E502BA-EB9B-4CD4-8941-C2DC8F52CE23}"/>
    <cellStyle name="Table Cell 2 2 4 2 2 2 7 4" xfId="4571" xr:uid="{00000000-0005-0000-0000-000061030000}"/>
    <cellStyle name="Table Cell 2 2 4 2 2 2 7 4 2" xfId="11460" xr:uid="{1C4B80D7-F235-44C3-96CE-E6F5E15A0637}"/>
    <cellStyle name="Table Cell 2 2 4 2 2 2 7 5" xfId="8012" xr:uid="{63C6AC8A-E742-4AE0-9F4E-0DA2E6635D01}"/>
    <cellStyle name="Table Cell 2 2 4 2 2 2 8" xfId="1612" xr:uid="{00000000-0005-0000-0000-000062030000}"/>
    <cellStyle name="Table Cell 2 2 4 2 2 2 8 2" xfId="8501" xr:uid="{D7572E20-D2F0-4430-B564-7F9CEE1EFD28}"/>
    <cellStyle name="Table Cell 2 2 4 2 2 2 8 3" xfId="5039" xr:uid="{73A9FEF2-378E-49BA-92E7-38EDF77A9950}"/>
    <cellStyle name="Table Cell 2 2 4 2 2 2 9" xfId="2743" xr:uid="{00000000-0005-0000-0000-000063030000}"/>
    <cellStyle name="Table Cell 2 2 4 2 2 2 9 2" xfId="9632" xr:uid="{B761D527-29D6-4337-9DC3-C9B8856D68B2}"/>
    <cellStyle name="Table Cell 2 2 4 2 2 2 9 3" xfId="6170" xr:uid="{80F504C4-6F8B-480F-BEA6-A734E711D339}"/>
    <cellStyle name="Table Cell 2 2 4 2 2 3" xfId="488" xr:uid="{00000000-0005-0000-0000-000064030000}"/>
    <cellStyle name="Table Cell 2 2 4 2 2 3 10" xfId="3906" xr:uid="{00000000-0005-0000-0000-000065030000}"/>
    <cellStyle name="Table Cell 2 2 4 2 2 3 10 2" xfId="10795" xr:uid="{F06A69E2-51A1-48D8-972A-54A50B7F8E0D}"/>
    <cellStyle name="Table Cell 2 2 4 2 2 3 11" xfId="7347" xr:uid="{0CECBB91-B51D-4C03-BFD1-A1E62A341FFF}"/>
    <cellStyle name="Table Cell 2 2 4 2 2 3 2" xfId="699" xr:uid="{00000000-0005-0000-0000-000066030000}"/>
    <cellStyle name="Table Cell 2 2 4 2 2 3 2 2" xfId="1852" xr:uid="{00000000-0005-0000-0000-000067030000}"/>
    <cellStyle name="Table Cell 2 2 4 2 2 3 2 2 2" xfId="8741" xr:uid="{2E4C1A42-9368-42FC-9BAE-3E12C7AE1F05}"/>
    <cellStyle name="Table Cell 2 2 4 2 2 3 2 2 3" xfId="5279" xr:uid="{18604EC3-7862-4B4B-BD4A-4E6996E8A84A}"/>
    <cellStyle name="Table Cell 2 2 4 2 2 3 2 3" xfId="2983" xr:uid="{00000000-0005-0000-0000-000068030000}"/>
    <cellStyle name="Table Cell 2 2 4 2 2 3 2 3 2" xfId="9872" xr:uid="{D33C3205-578C-4E51-96BC-57779045481F}"/>
    <cellStyle name="Table Cell 2 2 4 2 2 3 2 3 3" xfId="6410" xr:uid="{628AAA69-8657-4EF9-9328-090DCC0D1E76}"/>
    <cellStyle name="Table Cell 2 2 4 2 2 3 2 4" xfId="4117" xr:uid="{00000000-0005-0000-0000-000069030000}"/>
    <cellStyle name="Table Cell 2 2 4 2 2 3 2 4 2" xfId="11006" xr:uid="{2E8354D7-8A3D-48EF-9233-A5F372007EB2}"/>
    <cellStyle name="Table Cell 2 2 4 2 2 3 2 5" xfId="7558" xr:uid="{193C5C2C-793E-4C2E-A84C-700EC16D2F3D}"/>
    <cellStyle name="Table Cell 2 2 4 2 2 3 3" xfId="839" xr:uid="{00000000-0005-0000-0000-00006A030000}"/>
    <cellStyle name="Table Cell 2 2 4 2 2 3 3 2" xfId="1992" xr:uid="{00000000-0005-0000-0000-00006B030000}"/>
    <cellStyle name="Table Cell 2 2 4 2 2 3 3 2 2" xfId="8881" xr:uid="{6A7BFD34-6BC2-4DF9-AC3D-7D46753A2645}"/>
    <cellStyle name="Table Cell 2 2 4 2 2 3 3 2 3" xfId="5419" xr:uid="{B74F2282-E429-4831-B909-44FAC2188CAB}"/>
    <cellStyle name="Table Cell 2 2 4 2 2 3 3 3" xfId="3123" xr:uid="{00000000-0005-0000-0000-00006C030000}"/>
    <cellStyle name="Table Cell 2 2 4 2 2 3 3 3 2" xfId="10012" xr:uid="{7F194294-EF0A-4D51-A593-928EBEEB7189}"/>
    <cellStyle name="Table Cell 2 2 4 2 2 3 3 3 3" xfId="6550" xr:uid="{380A4562-C310-4C0B-82EE-49F6B2CB3A04}"/>
    <cellStyle name="Table Cell 2 2 4 2 2 3 3 4" xfId="4257" xr:uid="{00000000-0005-0000-0000-00006D030000}"/>
    <cellStyle name="Table Cell 2 2 4 2 2 3 3 4 2" xfId="11146" xr:uid="{A4BA8BDE-A3C5-483F-B8E9-22416DA2419D}"/>
    <cellStyle name="Table Cell 2 2 4 2 2 3 3 5" xfId="7698" xr:uid="{6CBD2BEA-888D-4E36-8071-4FB807911848}"/>
    <cellStyle name="Table Cell 2 2 4 2 2 3 4" xfId="979" xr:uid="{00000000-0005-0000-0000-00006E030000}"/>
    <cellStyle name="Table Cell 2 2 4 2 2 3 4 2" xfId="2132" xr:uid="{00000000-0005-0000-0000-00006F030000}"/>
    <cellStyle name="Table Cell 2 2 4 2 2 3 4 2 2" xfId="9021" xr:uid="{04D28C1D-5363-4F9E-8380-2F5CF03884C5}"/>
    <cellStyle name="Table Cell 2 2 4 2 2 3 4 2 3" xfId="5559" xr:uid="{52AA9E2A-8B73-4E21-9BAF-DE3605455E82}"/>
    <cellStyle name="Table Cell 2 2 4 2 2 3 4 3" xfId="3263" xr:uid="{00000000-0005-0000-0000-000070030000}"/>
    <cellStyle name="Table Cell 2 2 4 2 2 3 4 3 2" xfId="10152" xr:uid="{6F74AE74-4C54-46AA-9197-EBB48F417D97}"/>
    <cellStyle name="Table Cell 2 2 4 2 2 3 4 3 3" xfId="6690" xr:uid="{C088C3F0-E4A8-41F1-A2C4-A41AA39E9692}"/>
    <cellStyle name="Table Cell 2 2 4 2 2 3 4 4" xfId="4397" xr:uid="{00000000-0005-0000-0000-000071030000}"/>
    <cellStyle name="Table Cell 2 2 4 2 2 3 4 4 2" xfId="11286" xr:uid="{7729A043-B86D-4E8A-AA33-B56AA442E42F}"/>
    <cellStyle name="Table Cell 2 2 4 2 2 3 4 5" xfId="7838" xr:uid="{94257E5C-EB97-481B-9198-33CCAAD978FC}"/>
    <cellStyle name="Table Cell 2 2 4 2 2 3 5" xfId="1113" xr:uid="{00000000-0005-0000-0000-000072030000}"/>
    <cellStyle name="Table Cell 2 2 4 2 2 3 5 2" xfId="2266" xr:uid="{00000000-0005-0000-0000-000073030000}"/>
    <cellStyle name="Table Cell 2 2 4 2 2 3 5 2 2" xfId="9155" xr:uid="{A9845E5A-A3DC-42D3-9E44-984D3A74FC97}"/>
    <cellStyle name="Table Cell 2 2 4 2 2 3 5 2 3" xfId="5693" xr:uid="{32E3280A-78F1-4916-ADB3-507D6D14ED21}"/>
    <cellStyle name="Table Cell 2 2 4 2 2 3 5 3" xfId="3397" xr:uid="{00000000-0005-0000-0000-000074030000}"/>
    <cellStyle name="Table Cell 2 2 4 2 2 3 5 3 2" xfId="10286" xr:uid="{BA47A59B-F7A8-45FD-A6E6-C6656F0BB39B}"/>
    <cellStyle name="Table Cell 2 2 4 2 2 3 5 3 3" xfId="6824" xr:uid="{02E7A1C6-D0B2-4D28-8AB8-2BD6B2249F67}"/>
    <cellStyle name="Table Cell 2 2 4 2 2 3 5 4" xfId="4531" xr:uid="{00000000-0005-0000-0000-000075030000}"/>
    <cellStyle name="Table Cell 2 2 4 2 2 3 5 4 2" xfId="11420" xr:uid="{EC352797-9769-40D1-BB16-65C5D1ED7E16}"/>
    <cellStyle name="Table Cell 2 2 4 2 2 3 5 5" xfId="7972" xr:uid="{97A9819E-2FD8-4E9A-B9D3-AD67A78BD6FE}"/>
    <cellStyle name="Table Cell 2 2 4 2 2 3 6" xfId="1244" xr:uid="{00000000-0005-0000-0000-000076030000}"/>
    <cellStyle name="Table Cell 2 2 4 2 2 3 6 2" xfId="2397" xr:uid="{00000000-0005-0000-0000-000077030000}"/>
    <cellStyle name="Table Cell 2 2 4 2 2 3 6 2 2" xfId="9286" xr:uid="{44C5F4AE-4634-46E1-82B7-BD5908E3BDEF}"/>
    <cellStyle name="Table Cell 2 2 4 2 2 3 6 2 3" xfId="5824" xr:uid="{B36A2591-33A9-4CD3-860F-A8D521694C88}"/>
    <cellStyle name="Table Cell 2 2 4 2 2 3 6 3" xfId="3528" xr:uid="{00000000-0005-0000-0000-000078030000}"/>
    <cellStyle name="Table Cell 2 2 4 2 2 3 6 3 2" xfId="10417" xr:uid="{1116E2B8-C508-4964-B888-85FAF7CC5FE6}"/>
    <cellStyle name="Table Cell 2 2 4 2 2 3 6 3 3" xfId="6955" xr:uid="{869B75B0-2DAF-41AB-9EA8-1A0E38445963}"/>
    <cellStyle name="Table Cell 2 2 4 2 2 3 6 4" xfId="4662" xr:uid="{00000000-0005-0000-0000-000079030000}"/>
    <cellStyle name="Table Cell 2 2 4 2 2 3 6 4 2" xfId="11551" xr:uid="{82D4BD69-0A1F-4A55-9A31-71601E9F1443}"/>
    <cellStyle name="Table Cell 2 2 4 2 2 3 6 5" xfId="8103" xr:uid="{35901F77-CFFF-45F7-BDA8-D57338978CAE}"/>
    <cellStyle name="Table Cell 2 2 4 2 2 3 7" xfId="510" xr:uid="{00000000-0005-0000-0000-00007A030000}"/>
    <cellStyle name="Table Cell 2 2 4 2 2 3 7 2" xfId="1663" xr:uid="{00000000-0005-0000-0000-00007B030000}"/>
    <cellStyle name="Table Cell 2 2 4 2 2 3 7 2 2" xfId="8552" xr:uid="{1F93CFC1-DF29-42C3-BEED-774A6436E29B}"/>
    <cellStyle name="Table Cell 2 2 4 2 2 3 7 2 3" xfId="5090" xr:uid="{C459655E-C4B3-4C82-B6F9-2301855752F5}"/>
    <cellStyle name="Table Cell 2 2 4 2 2 3 7 3" xfId="2794" xr:uid="{00000000-0005-0000-0000-00007C030000}"/>
    <cellStyle name="Table Cell 2 2 4 2 2 3 7 3 2" xfId="9683" xr:uid="{AB152CD9-55A9-4BDF-8102-5D626010A8C2}"/>
    <cellStyle name="Table Cell 2 2 4 2 2 3 7 3 3" xfId="6221" xr:uid="{98D73C8A-6FC7-48CA-ADD6-6F5ED5A63C53}"/>
    <cellStyle name="Table Cell 2 2 4 2 2 3 7 4" xfId="3928" xr:uid="{00000000-0005-0000-0000-00007D030000}"/>
    <cellStyle name="Table Cell 2 2 4 2 2 3 7 4 2" xfId="10817" xr:uid="{7E295EAE-5DE6-420A-893B-640232C4968C}"/>
    <cellStyle name="Table Cell 2 2 4 2 2 3 7 5" xfId="7369" xr:uid="{467E6818-92EC-4B4A-9293-2E934C23FB0E}"/>
    <cellStyle name="Table Cell 2 2 4 2 2 3 8" xfId="1641" xr:uid="{00000000-0005-0000-0000-00007E030000}"/>
    <cellStyle name="Table Cell 2 2 4 2 2 3 8 2" xfId="8530" xr:uid="{A7291666-DB12-4882-929E-8AA22C25882F}"/>
    <cellStyle name="Table Cell 2 2 4 2 2 3 8 3" xfId="5068" xr:uid="{1F0EADBB-3560-4754-8CFC-D9D174B38DA6}"/>
    <cellStyle name="Table Cell 2 2 4 2 2 3 9" xfId="2772" xr:uid="{00000000-0005-0000-0000-00007F030000}"/>
    <cellStyle name="Table Cell 2 2 4 2 2 3 9 2" xfId="9661" xr:uid="{0C374067-C0D9-400C-8D98-BAB8817FA3AA}"/>
    <cellStyle name="Table Cell 2 2 4 2 2 3 9 3" xfId="6199" xr:uid="{B5DC4E0C-5794-4652-9D45-5C25982FA4BF}"/>
    <cellStyle name="Table Cell 2 2 4 2 2 4" xfId="347" xr:uid="{00000000-0005-0000-0000-000080030000}"/>
    <cellStyle name="Table Cell 2 2 4 2 2 4 2" xfId="1500" xr:uid="{00000000-0005-0000-0000-000081030000}"/>
    <cellStyle name="Table Cell 2 2 4 2 2 4 2 2" xfId="8389" xr:uid="{054A7385-D9AC-4E78-9BC8-FEA291053CD2}"/>
    <cellStyle name="Table Cell 2 2 4 2 2 4 2 3" xfId="4927" xr:uid="{A7A3E7FE-F2A0-4720-926F-F5577EF3D3E7}"/>
    <cellStyle name="Table Cell 2 2 4 2 2 4 3" xfId="2631" xr:uid="{00000000-0005-0000-0000-000082030000}"/>
    <cellStyle name="Table Cell 2 2 4 2 2 4 3 2" xfId="9520" xr:uid="{4F7037F8-0EE4-4838-8FBF-CC4C74D1861E}"/>
    <cellStyle name="Table Cell 2 2 4 2 2 4 3 3" xfId="6058" xr:uid="{C44058E2-6E9E-4261-97EF-AC656573B135}"/>
    <cellStyle name="Table Cell 2 2 4 2 2 4 4" xfId="3765" xr:uid="{00000000-0005-0000-0000-000083030000}"/>
    <cellStyle name="Table Cell 2 2 4 2 2 4 4 2" xfId="10654" xr:uid="{87498552-C8AB-447F-AA0E-F9311EF3EB97}"/>
    <cellStyle name="Table Cell 2 2 4 2 2 4 5" xfId="7206" xr:uid="{75525D34-00ED-4E47-8D7C-A5FC6AF3C404}"/>
    <cellStyle name="Table Cell 2 2 4 2 2 5" xfId="1353" xr:uid="{00000000-0005-0000-0000-000084030000}"/>
    <cellStyle name="Table Cell 2 2 4 2 2 5 2" xfId="8242" xr:uid="{980A4EBA-30E1-4A6A-B877-D2C131920DF4}"/>
    <cellStyle name="Table Cell 2 2 4 2 2 5 3" xfId="4780" xr:uid="{84E497A1-C174-4BAC-9EAC-A5D6ADFE4EF4}"/>
    <cellStyle name="Table Cell 2 2 4 2 2 6" xfId="2484" xr:uid="{00000000-0005-0000-0000-000085030000}"/>
    <cellStyle name="Table Cell 2 2 4 2 2 6 2" xfId="9373" xr:uid="{127AFEA5-9182-41AF-B404-B43D7C6038E7}"/>
    <cellStyle name="Table Cell 2 2 4 2 2 6 3" xfId="5911" xr:uid="{CF737980-7065-4824-869E-32D8C7582BA1}"/>
    <cellStyle name="Table Cell 2 2 4 2 2 7" xfId="3618" xr:uid="{00000000-0005-0000-0000-000086030000}"/>
    <cellStyle name="Table Cell 2 2 4 2 2 7 2" xfId="10507" xr:uid="{E207643B-9FBF-4464-97D0-5B9D3079189A}"/>
    <cellStyle name="Table Cell 2 2 4 2 2 8" xfId="7057" xr:uid="{16F09239-DBD4-47FD-928E-60ABD33FA553}"/>
    <cellStyle name="Table Cell 2 2 4 2 3" xfId="424" xr:uid="{00000000-0005-0000-0000-000087030000}"/>
    <cellStyle name="Table Cell 2 2 4 2 3 10" xfId="3842" xr:uid="{00000000-0005-0000-0000-000088030000}"/>
    <cellStyle name="Table Cell 2 2 4 2 3 10 2" xfId="10731" xr:uid="{1AF23212-A2AE-42B6-9EDE-4D87892D5792}"/>
    <cellStyle name="Table Cell 2 2 4 2 3 11" xfId="7283" xr:uid="{3A086015-7E74-43C3-B873-94991E39DC20}"/>
    <cellStyle name="Table Cell 2 2 4 2 3 2" xfId="635" xr:uid="{00000000-0005-0000-0000-000089030000}"/>
    <cellStyle name="Table Cell 2 2 4 2 3 2 2" xfId="1788" xr:uid="{00000000-0005-0000-0000-00008A030000}"/>
    <cellStyle name="Table Cell 2 2 4 2 3 2 2 2" xfId="8677" xr:uid="{4D90571D-9420-488E-AB49-F1B2CF1A813A}"/>
    <cellStyle name="Table Cell 2 2 4 2 3 2 2 3" xfId="5215" xr:uid="{4641F2C8-CE6A-42A3-9B0C-6EACC88345CF}"/>
    <cellStyle name="Table Cell 2 2 4 2 3 2 3" xfId="2919" xr:uid="{00000000-0005-0000-0000-00008B030000}"/>
    <cellStyle name="Table Cell 2 2 4 2 3 2 3 2" xfId="9808" xr:uid="{F6811EB5-3BCE-4030-9C13-175DBCE9ADEB}"/>
    <cellStyle name="Table Cell 2 2 4 2 3 2 3 3" xfId="6346" xr:uid="{C0D9B38D-25CF-4BC3-B827-3929D0A0ED46}"/>
    <cellStyle name="Table Cell 2 2 4 2 3 2 4" xfId="4053" xr:uid="{00000000-0005-0000-0000-00008C030000}"/>
    <cellStyle name="Table Cell 2 2 4 2 3 2 4 2" xfId="10942" xr:uid="{50F69488-5E7B-443B-9E6A-FCABAA1B77B6}"/>
    <cellStyle name="Table Cell 2 2 4 2 3 2 5" xfId="7494" xr:uid="{AB321B91-7062-4886-BF9B-AC6DC970C68A}"/>
    <cellStyle name="Table Cell 2 2 4 2 3 3" xfId="775" xr:uid="{00000000-0005-0000-0000-00008D030000}"/>
    <cellStyle name="Table Cell 2 2 4 2 3 3 2" xfId="1928" xr:uid="{00000000-0005-0000-0000-00008E030000}"/>
    <cellStyle name="Table Cell 2 2 4 2 3 3 2 2" xfId="8817" xr:uid="{56E9D457-017B-42A7-A740-56914E96C9FB}"/>
    <cellStyle name="Table Cell 2 2 4 2 3 3 2 3" xfId="5355" xr:uid="{5022A434-ADCE-42E0-B191-00F080117311}"/>
    <cellStyle name="Table Cell 2 2 4 2 3 3 3" xfId="3059" xr:uid="{00000000-0005-0000-0000-00008F030000}"/>
    <cellStyle name="Table Cell 2 2 4 2 3 3 3 2" xfId="9948" xr:uid="{9E9A5EDA-2865-45CF-80D9-8A6E72F3D975}"/>
    <cellStyle name="Table Cell 2 2 4 2 3 3 3 3" xfId="6486" xr:uid="{3C8FF16F-CC2A-4356-B3BA-FD86F28D21E7}"/>
    <cellStyle name="Table Cell 2 2 4 2 3 3 4" xfId="4193" xr:uid="{00000000-0005-0000-0000-000090030000}"/>
    <cellStyle name="Table Cell 2 2 4 2 3 3 4 2" xfId="11082" xr:uid="{F8B5EAFF-7E92-496D-89F9-E5250475B78A}"/>
    <cellStyle name="Table Cell 2 2 4 2 3 3 5" xfId="7634" xr:uid="{6B85F8FD-C992-49F0-B580-6F0F4C6A0413}"/>
    <cellStyle name="Table Cell 2 2 4 2 3 4" xfId="915" xr:uid="{00000000-0005-0000-0000-000091030000}"/>
    <cellStyle name="Table Cell 2 2 4 2 3 4 2" xfId="2068" xr:uid="{00000000-0005-0000-0000-000092030000}"/>
    <cellStyle name="Table Cell 2 2 4 2 3 4 2 2" xfId="8957" xr:uid="{F08454A5-283D-4D54-8B40-0FF27E91EADE}"/>
    <cellStyle name="Table Cell 2 2 4 2 3 4 2 3" xfId="5495" xr:uid="{237D434A-B152-43B1-BA13-D0528989F4C2}"/>
    <cellStyle name="Table Cell 2 2 4 2 3 4 3" xfId="3199" xr:uid="{00000000-0005-0000-0000-000093030000}"/>
    <cellStyle name="Table Cell 2 2 4 2 3 4 3 2" xfId="10088" xr:uid="{5101E0E8-389B-4CBA-AB3F-7DA5A347BC7D}"/>
    <cellStyle name="Table Cell 2 2 4 2 3 4 3 3" xfId="6626" xr:uid="{11F98CCD-2362-4AA0-82FE-D694E61C038A}"/>
    <cellStyle name="Table Cell 2 2 4 2 3 4 4" xfId="4333" xr:uid="{00000000-0005-0000-0000-000094030000}"/>
    <cellStyle name="Table Cell 2 2 4 2 3 4 4 2" xfId="11222" xr:uid="{68851A99-7FB3-4E78-8827-5E6FF1E42577}"/>
    <cellStyle name="Table Cell 2 2 4 2 3 4 5" xfId="7774" xr:uid="{C548ED58-325B-4223-8BDD-79B769717185}"/>
    <cellStyle name="Table Cell 2 2 4 2 3 5" xfId="1049" xr:uid="{00000000-0005-0000-0000-000095030000}"/>
    <cellStyle name="Table Cell 2 2 4 2 3 5 2" xfId="2202" xr:uid="{00000000-0005-0000-0000-000096030000}"/>
    <cellStyle name="Table Cell 2 2 4 2 3 5 2 2" xfId="9091" xr:uid="{92449E6E-6E42-49A4-9AC8-AFABBAC36271}"/>
    <cellStyle name="Table Cell 2 2 4 2 3 5 2 3" xfId="5629" xr:uid="{544AC15B-E484-43E8-8358-E4275B17989E}"/>
    <cellStyle name="Table Cell 2 2 4 2 3 5 3" xfId="3333" xr:uid="{00000000-0005-0000-0000-000097030000}"/>
    <cellStyle name="Table Cell 2 2 4 2 3 5 3 2" xfId="10222" xr:uid="{30A76096-4CB1-455A-AFE8-BC4F0EFAE0C2}"/>
    <cellStyle name="Table Cell 2 2 4 2 3 5 3 3" xfId="6760" xr:uid="{B2A222ED-D351-4893-A7F8-2C48DC0FE394}"/>
    <cellStyle name="Table Cell 2 2 4 2 3 5 4" xfId="4467" xr:uid="{00000000-0005-0000-0000-000098030000}"/>
    <cellStyle name="Table Cell 2 2 4 2 3 5 4 2" xfId="11356" xr:uid="{B7512516-016F-4DF4-A3EA-EF9D92FD4A72}"/>
    <cellStyle name="Table Cell 2 2 4 2 3 5 5" xfId="7908" xr:uid="{96B1E74D-3B0C-469A-BF3C-D864E3E7C123}"/>
    <cellStyle name="Table Cell 2 2 4 2 3 6" xfId="1180" xr:uid="{00000000-0005-0000-0000-000099030000}"/>
    <cellStyle name="Table Cell 2 2 4 2 3 6 2" xfId="2333" xr:uid="{00000000-0005-0000-0000-00009A030000}"/>
    <cellStyle name="Table Cell 2 2 4 2 3 6 2 2" xfId="9222" xr:uid="{2BDF6403-C782-4636-AE65-F537DE03EA8C}"/>
    <cellStyle name="Table Cell 2 2 4 2 3 6 2 3" xfId="5760" xr:uid="{5052A4BA-64C7-40E8-8257-1C54F19D8858}"/>
    <cellStyle name="Table Cell 2 2 4 2 3 6 3" xfId="3464" xr:uid="{00000000-0005-0000-0000-00009B030000}"/>
    <cellStyle name="Table Cell 2 2 4 2 3 6 3 2" xfId="10353" xr:uid="{A006A4FC-8D7E-46F3-B6BE-7C59E0073BB3}"/>
    <cellStyle name="Table Cell 2 2 4 2 3 6 3 3" xfId="6891" xr:uid="{F4E6D33E-9B90-4675-8717-F7C6AB085DF5}"/>
    <cellStyle name="Table Cell 2 2 4 2 3 6 4" xfId="4598" xr:uid="{00000000-0005-0000-0000-00009C030000}"/>
    <cellStyle name="Table Cell 2 2 4 2 3 6 4 2" xfId="11487" xr:uid="{A2FF5FD1-44F5-46E9-91B2-13BE02703B04}"/>
    <cellStyle name="Table Cell 2 2 4 2 3 6 5" xfId="8039" xr:uid="{10D33F35-0E3D-4D3A-81E9-A4DC32895082}"/>
    <cellStyle name="Table Cell 2 2 4 2 3 7" xfId="249" xr:uid="{00000000-0005-0000-0000-00009D030000}"/>
    <cellStyle name="Table Cell 2 2 4 2 3 7 2" xfId="1402" xr:uid="{00000000-0005-0000-0000-00009E030000}"/>
    <cellStyle name="Table Cell 2 2 4 2 3 7 2 2" xfId="8291" xr:uid="{E7578A49-A5C2-43B0-B707-C8A41D0D625B}"/>
    <cellStyle name="Table Cell 2 2 4 2 3 7 2 3" xfId="4829" xr:uid="{7418E22F-44A3-4F21-9008-956603A2DB2D}"/>
    <cellStyle name="Table Cell 2 2 4 2 3 7 3" xfId="2533" xr:uid="{00000000-0005-0000-0000-00009F030000}"/>
    <cellStyle name="Table Cell 2 2 4 2 3 7 3 2" xfId="9422" xr:uid="{69EAC363-0CD0-4B6E-801E-EF30D3FC147C}"/>
    <cellStyle name="Table Cell 2 2 4 2 3 7 3 3" xfId="5960" xr:uid="{5E7C44FF-7517-4B2E-B123-7880CD6FC8BE}"/>
    <cellStyle name="Table Cell 2 2 4 2 3 7 4" xfId="3667" xr:uid="{00000000-0005-0000-0000-0000A0030000}"/>
    <cellStyle name="Table Cell 2 2 4 2 3 7 4 2" xfId="10556" xr:uid="{B9B39B65-60BF-4C4F-B25B-7BD95B255895}"/>
    <cellStyle name="Table Cell 2 2 4 2 3 7 5" xfId="7108" xr:uid="{841B1092-C230-4056-8897-9074B75960CF}"/>
    <cellStyle name="Table Cell 2 2 4 2 3 8" xfId="1577" xr:uid="{00000000-0005-0000-0000-0000A1030000}"/>
    <cellStyle name="Table Cell 2 2 4 2 3 8 2" xfId="8466" xr:uid="{10D9D66C-DC90-4EE0-8402-01238039B9DE}"/>
    <cellStyle name="Table Cell 2 2 4 2 3 8 3" xfId="5004" xr:uid="{BC99446D-96CF-4439-A636-32817FD0DC63}"/>
    <cellStyle name="Table Cell 2 2 4 2 3 9" xfId="2708" xr:uid="{00000000-0005-0000-0000-0000A2030000}"/>
    <cellStyle name="Table Cell 2 2 4 2 3 9 2" xfId="9597" xr:uid="{F88E2E4C-0ED3-4E39-A234-CF9ABFF346FA}"/>
    <cellStyle name="Table Cell 2 2 4 2 3 9 3" xfId="6135" xr:uid="{15C66181-651F-4E00-9146-EB409C580367}"/>
    <cellStyle name="Table Cell 2 2 4 2 4" xfId="361" xr:uid="{00000000-0005-0000-0000-0000A3030000}"/>
    <cellStyle name="Table Cell 2 2 4 2 4 10" xfId="3779" xr:uid="{00000000-0005-0000-0000-0000A4030000}"/>
    <cellStyle name="Table Cell 2 2 4 2 4 10 2" xfId="10668" xr:uid="{5D17CCE6-E61A-440F-89B1-6C6DB6175223}"/>
    <cellStyle name="Table Cell 2 2 4 2 4 11" xfId="7220" xr:uid="{10DFA656-CED3-4DDE-A06D-FD8BD9B8DC13}"/>
    <cellStyle name="Table Cell 2 2 4 2 4 2" xfId="572" xr:uid="{00000000-0005-0000-0000-0000A5030000}"/>
    <cellStyle name="Table Cell 2 2 4 2 4 2 2" xfId="1725" xr:uid="{00000000-0005-0000-0000-0000A6030000}"/>
    <cellStyle name="Table Cell 2 2 4 2 4 2 2 2" xfId="8614" xr:uid="{A9C494F8-664A-4393-8690-377328EEDE79}"/>
    <cellStyle name="Table Cell 2 2 4 2 4 2 2 3" xfId="5152" xr:uid="{0E745BA4-1549-4BA2-A8FE-B4D7CEAB563F}"/>
    <cellStyle name="Table Cell 2 2 4 2 4 2 3" xfId="2856" xr:uid="{00000000-0005-0000-0000-0000A7030000}"/>
    <cellStyle name="Table Cell 2 2 4 2 4 2 3 2" xfId="9745" xr:uid="{7CECB1C8-FAAD-4B56-9589-AB9D222D1CD2}"/>
    <cellStyle name="Table Cell 2 2 4 2 4 2 3 3" xfId="6283" xr:uid="{9AAFA403-C805-4344-9D58-5990DA142DFB}"/>
    <cellStyle name="Table Cell 2 2 4 2 4 2 4" xfId="3990" xr:uid="{00000000-0005-0000-0000-0000A8030000}"/>
    <cellStyle name="Table Cell 2 2 4 2 4 2 4 2" xfId="10879" xr:uid="{C5BABA8B-EC6F-4139-AE14-48E60DF020FC}"/>
    <cellStyle name="Table Cell 2 2 4 2 4 2 5" xfId="7431" xr:uid="{7AD57A2A-E1A2-4411-A5FB-5E1ACFBBC407}"/>
    <cellStyle name="Table Cell 2 2 4 2 4 3" xfId="717" xr:uid="{00000000-0005-0000-0000-0000A9030000}"/>
    <cellStyle name="Table Cell 2 2 4 2 4 3 2" xfId="1870" xr:uid="{00000000-0005-0000-0000-0000AA030000}"/>
    <cellStyle name="Table Cell 2 2 4 2 4 3 2 2" xfId="8759" xr:uid="{1BB1498C-4B36-4BE9-BF1A-A8E40D3EAC32}"/>
    <cellStyle name="Table Cell 2 2 4 2 4 3 2 3" xfId="5297" xr:uid="{72EC22DF-DC5C-4639-87B9-9DF232641258}"/>
    <cellStyle name="Table Cell 2 2 4 2 4 3 3" xfId="3001" xr:uid="{00000000-0005-0000-0000-0000AB030000}"/>
    <cellStyle name="Table Cell 2 2 4 2 4 3 3 2" xfId="9890" xr:uid="{0498C701-2EA0-4C44-A92B-775E126DF866}"/>
    <cellStyle name="Table Cell 2 2 4 2 4 3 3 3" xfId="6428" xr:uid="{2603F0CF-E213-4685-9D9F-08584203ACE4}"/>
    <cellStyle name="Table Cell 2 2 4 2 4 3 4" xfId="4135" xr:uid="{00000000-0005-0000-0000-0000AC030000}"/>
    <cellStyle name="Table Cell 2 2 4 2 4 3 4 2" xfId="11024" xr:uid="{2E5DE100-C0CB-4A9B-8451-FAD46E4B1F06}"/>
    <cellStyle name="Table Cell 2 2 4 2 4 3 5" xfId="7576" xr:uid="{043B97E6-0AA3-428F-AC1C-3054B7C5DCA6}"/>
    <cellStyle name="Table Cell 2 2 4 2 4 4" xfId="852" xr:uid="{00000000-0005-0000-0000-0000AD030000}"/>
    <cellStyle name="Table Cell 2 2 4 2 4 4 2" xfId="2005" xr:uid="{00000000-0005-0000-0000-0000AE030000}"/>
    <cellStyle name="Table Cell 2 2 4 2 4 4 2 2" xfId="8894" xr:uid="{DB563778-6654-4200-8780-787301DB8526}"/>
    <cellStyle name="Table Cell 2 2 4 2 4 4 2 3" xfId="5432" xr:uid="{A114062D-432D-43A4-A817-A67FAB91BAA2}"/>
    <cellStyle name="Table Cell 2 2 4 2 4 4 3" xfId="3136" xr:uid="{00000000-0005-0000-0000-0000AF030000}"/>
    <cellStyle name="Table Cell 2 2 4 2 4 4 3 2" xfId="10025" xr:uid="{794BC625-4A8C-4424-85E4-3F5D90570859}"/>
    <cellStyle name="Table Cell 2 2 4 2 4 4 3 3" xfId="6563" xr:uid="{BAE4C198-6D9D-4211-B3FC-7786308EE95E}"/>
    <cellStyle name="Table Cell 2 2 4 2 4 4 4" xfId="4270" xr:uid="{00000000-0005-0000-0000-0000B0030000}"/>
    <cellStyle name="Table Cell 2 2 4 2 4 4 4 2" xfId="11159" xr:uid="{5D5C5A42-AFE7-4E81-84C8-6D51047D5C8B}"/>
    <cellStyle name="Table Cell 2 2 4 2 4 4 5" xfId="7711" xr:uid="{22572DE6-66AB-40E5-B734-B664942C7A01}"/>
    <cellStyle name="Table Cell 2 2 4 2 4 5" xfId="995" xr:uid="{00000000-0005-0000-0000-0000B1030000}"/>
    <cellStyle name="Table Cell 2 2 4 2 4 5 2" xfId="2148" xr:uid="{00000000-0005-0000-0000-0000B2030000}"/>
    <cellStyle name="Table Cell 2 2 4 2 4 5 2 2" xfId="9037" xr:uid="{7C3E686E-0FF7-4EC5-898C-F75A799AFFB1}"/>
    <cellStyle name="Table Cell 2 2 4 2 4 5 2 3" xfId="5575" xr:uid="{4D6FD7E6-8CB1-467F-85F6-DB9A2B27E1D5}"/>
    <cellStyle name="Table Cell 2 2 4 2 4 5 3" xfId="3279" xr:uid="{00000000-0005-0000-0000-0000B3030000}"/>
    <cellStyle name="Table Cell 2 2 4 2 4 5 3 2" xfId="10168" xr:uid="{DACC4748-1B60-4608-8C5E-D633CFD42EA2}"/>
    <cellStyle name="Table Cell 2 2 4 2 4 5 3 3" xfId="6706" xr:uid="{E8F3F04D-ADE7-465C-BEEC-29BE65FC74D4}"/>
    <cellStyle name="Table Cell 2 2 4 2 4 5 4" xfId="4413" xr:uid="{00000000-0005-0000-0000-0000B4030000}"/>
    <cellStyle name="Table Cell 2 2 4 2 4 5 4 2" xfId="11302" xr:uid="{F8D933C3-6783-454D-90FB-2B5E27B45B53}"/>
    <cellStyle name="Table Cell 2 2 4 2 4 5 5" xfId="7854" xr:uid="{D2EB5BAD-584C-4E51-B92D-CD99D57750B7}"/>
    <cellStyle name="Table Cell 2 2 4 2 4 6" xfId="566" xr:uid="{00000000-0005-0000-0000-0000B5030000}"/>
    <cellStyle name="Table Cell 2 2 4 2 4 6 2" xfId="1719" xr:uid="{00000000-0005-0000-0000-0000B6030000}"/>
    <cellStyle name="Table Cell 2 2 4 2 4 6 2 2" xfId="8608" xr:uid="{450D972C-B364-401F-807A-CDB483C3F08F}"/>
    <cellStyle name="Table Cell 2 2 4 2 4 6 2 3" xfId="5146" xr:uid="{24A1D663-1B23-49B5-9897-1466217E43A3}"/>
    <cellStyle name="Table Cell 2 2 4 2 4 6 3" xfId="2850" xr:uid="{00000000-0005-0000-0000-0000B7030000}"/>
    <cellStyle name="Table Cell 2 2 4 2 4 6 3 2" xfId="9739" xr:uid="{A0A56871-4E56-43DD-8E7B-5D331748C132}"/>
    <cellStyle name="Table Cell 2 2 4 2 4 6 3 3" xfId="6277" xr:uid="{10B22AAB-C8D4-47D5-ADDF-F9B285A04E35}"/>
    <cellStyle name="Table Cell 2 2 4 2 4 6 4" xfId="3984" xr:uid="{00000000-0005-0000-0000-0000B8030000}"/>
    <cellStyle name="Table Cell 2 2 4 2 4 6 4 2" xfId="10873" xr:uid="{E0FE1B9F-E592-4734-B276-506D6C81E010}"/>
    <cellStyle name="Table Cell 2 2 4 2 4 6 5" xfId="7425" xr:uid="{229A8DDD-F6CD-4AF7-BFC0-852A9D6F52A4}"/>
    <cellStyle name="Table Cell 2 2 4 2 4 7" xfId="523" xr:uid="{00000000-0005-0000-0000-0000B9030000}"/>
    <cellStyle name="Table Cell 2 2 4 2 4 7 2" xfId="1676" xr:uid="{00000000-0005-0000-0000-0000BA030000}"/>
    <cellStyle name="Table Cell 2 2 4 2 4 7 2 2" xfId="8565" xr:uid="{79B92E26-C140-4A43-8F83-39A7A7DAA9E7}"/>
    <cellStyle name="Table Cell 2 2 4 2 4 7 2 3" xfId="5103" xr:uid="{C525AC5D-C3A8-4A32-B61E-CB3DDCD653C6}"/>
    <cellStyle name="Table Cell 2 2 4 2 4 7 3" xfId="2807" xr:uid="{00000000-0005-0000-0000-0000BB030000}"/>
    <cellStyle name="Table Cell 2 2 4 2 4 7 3 2" xfId="9696" xr:uid="{0CC28067-6B46-4CDD-A56B-66E55F2AFDA2}"/>
    <cellStyle name="Table Cell 2 2 4 2 4 7 3 3" xfId="6234" xr:uid="{B8FA53C7-7CE0-4328-AC0C-CAC3CD89E280}"/>
    <cellStyle name="Table Cell 2 2 4 2 4 7 4" xfId="3941" xr:uid="{00000000-0005-0000-0000-0000BC030000}"/>
    <cellStyle name="Table Cell 2 2 4 2 4 7 4 2" xfId="10830" xr:uid="{6D68CDF2-8CE3-440D-A025-97A6240D59E0}"/>
    <cellStyle name="Table Cell 2 2 4 2 4 7 5" xfId="7382" xr:uid="{C1F0ABEB-EBD1-4F11-8A35-480067C4E8BF}"/>
    <cellStyle name="Table Cell 2 2 4 2 4 8" xfId="1514" xr:uid="{00000000-0005-0000-0000-0000BD030000}"/>
    <cellStyle name="Table Cell 2 2 4 2 4 8 2" xfId="8403" xr:uid="{D34C8909-EBC9-44C7-969F-EC4AC4D774B4}"/>
    <cellStyle name="Table Cell 2 2 4 2 4 8 3" xfId="4941" xr:uid="{A308ACDE-47CB-491C-9F8E-A58DF7311429}"/>
    <cellStyle name="Table Cell 2 2 4 2 4 9" xfId="2645" xr:uid="{00000000-0005-0000-0000-0000BE030000}"/>
    <cellStyle name="Table Cell 2 2 4 2 4 9 2" xfId="9534" xr:uid="{A6D3F635-842E-4245-ADB9-7FDD469073D6}"/>
    <cellStyle name="Table Cell 2 2 4 2 4 9 3" xfId="6072" xr:uid="{9288616A-BC37-4B36-974D-3C3BA890CF88}"/>
    <cellStyle name="Table Cell 2 2 4 2 5" xfId="312" xr:uid="{00000000-0005-0000-0000-0000BF030000}"/>
    <cellStyle name="Table Cell 2 2 4 2 5 2" xfId="1465" xr:uid="{00000000-0005-0000-0000-0000C0030000}"/>
    <cellStyle name="Table Cell 2 2 4 2 5 2 2" xfId="8354" xr:uid="{3A6785BA-3DCD-4997-820B-26230DDFFD04}"/>
    <cellStyle name="Table Cell 2 2 4 2 5 2 3" xfId="4892" xr:uid="{82DA223E-E6B5-41FF-834B-1815AD6FF414}"/>
    <cellStyle name="Table Cell 2 2 4 2 5 3" xfId="2596" xr:uid="{00000000-0005-0000-0000-0000C1030000}"/>
    <cellStyle name="Table Cell 2 2 4 2 5 3 2" xfId="9485" xr:uid="{6FC4C1E3-DCB8-49EB-BE48-9680ECCC4B1C}"/>
    <cellStyle name="Table Cell 2 2 4 2 5 3 3" xfId="6023" xr:uid="{1283B8C1-2455-44F5-AC3B-AC52B613E708}"/>
    <cellStyle name="Table Cell 2 2 4 2 5 4" xfId="3730" xr:uid="{00000000-0005-0000-0000-0000C2030000}"/>
    <cellStyle name="Table Cell 2 2 4 2 5 4 2" xfId="10619" xr:uid="{CA59117F-7AEB-4CC2-B02B-64BC74676E4A}"/>
    <cellStyle name="Table Cell 2 2 4 2 5 5" xfId="7171" xr:uid="{14CE9AFD-4648-4BF3-B431-1316721C503C}"/>
    <cellStyle name="Table Cell 2 2 4 2 6" xfId="1318" xr:uid="{00000000-0005-0000-0000-0000C3030000}"/>
    <cellStyle name="Table Cell 2 2 4 2 6 2" xfId="8207" xr:uid="{CD3FD2C5-928E-4E2E-BC3F-C1130E695513}"/>
    <cellStyle name="Table Cell 2 2 4 2 6 3" xfId="4745" xr:uid="{22594504-A111-476B-AFBE-9D7945DA9248}"/>
    <cellStyle name="Table Cell 2 2 4 2 7" xfId="2449" xr:uid="{00000000-0005-0000-0000-0000C4030000}"/>
    <cellStyle name="Table Cell 2 2 4 2 7 2" xfId="9338" xr:uid="{05B3ADCC-675E-44A6-8DB8-F41C366DA6AF}"/>
    <cellStyle name="Table Cell 2 2 4 2 7 3" xfId="5876" xr:uid="{D6C4A092-7AE2-4BA5-9A0C-39432EDEF1A3}"/>
    <cellStyle name="Table Cell 2 2 4 2 8" xfId="3583" xr:uid="{00000000-0005-0000-0000-0000C5030000}"/>
    <cellStyle name="Table Cell 2 2 4 2 8 2" xfId="10472" xr:uid="{A4BAFC47-2C4D-4010-BE22-F915685BCE5A}"/>
    <cellStyle name="Table Cell 2 2 4 2 9" xfId="7022" xr:uid="{3960212C-6169-4553-B9BC-AEE3952CC27B}"/>
    <cellStyle name="Table Cell 2 2 4 3" xfId="178" xr:uid="{00000000-0005-0000-0000-0000C6030000}"/>
    <cellStyle name="Table Cell 2 2 4 3 2" xfId="439" xr:uid="{00000000-0005-0000-0000-0000C7030000}"/>
    <cellStyle name="Table Cell 2 2 4 3 2 10" xfId="3857" xr:uid="{00000000-0005-0000-0000-0000C8030000}"/>
    <cellStyle name="Table Cell 2 2 4 3 2 10 2" xfId="10746" xr:uid="{9B1E4CC0-EAD2-4A2B-A75D-CC973229FAC4}"/>
    <cellStyle name="Table Cell 2 2 4 3 2 11" xfId="7298" xr:uid="{2916340E-DE77-43B1-B4A6-0CB3D1B51B3F}"/>
    <cellStyle name="Table Cell 2 2 4 3 2 2" xfId="650" xr:uid="{00000000-0005-0000-0000-0000C9030000}"/>
    <cellStyle name="Table Cell 2 2 4 3 2 2 2" xfId="1803" xr:uid="{00000000-0005-0000-0000-0000CA030000}"/>
    <cellStyle name="Table Cell 2 2 4 3 2 2 2 2" xfId="8692" xr:uid="{C2452C88-8703-4D9D-BA6C-35651927F2D0}"/>
    <cellStyle name="Table Cell 2 2 4 3 2 2 2 3" xfId="5230" xr:uid="{9DF361E5-657A-44A2-BD89-318CFBAED3B3}"/>
    <cellStyle name="Table Cell 2 2 4 3 2 2 3" xfId="2934" xr:uid="{00000000-0005-0000-0000-0000CB030000}"/>
    <cellStyle name="Table Cell 2 2 4 3 2 2 3 2" xfId="9823" xr:uid="{DA9D8916-F66B-48DF-BFD0-36236C0CBDCC}"/>
    <cellStyle name="Table Cell 2 2 4 3 2 2 3 3" xfId="6361" xr:uid="{09953682-DDC5-4A70-8271-68CD2C6B026A}"/>
    <cellStyle name="Table Cell 2 2 4 3 2 2 4" xfId="4068" xr:uid="{00000000-0005-0000-0000-0000CC030000}"/>
    <cellStyle name="Table Cell 2 2 4 3 2 2 4 2" xfId="10957" xr:uid="{8196B426-4722-48AE-B90E-518151371607}"/>
    <cellStyle name="Table Cell 2 2 4 3 2 2 5" xfId="7509" xr:uid="{B0A0469E-7975-4F3D-91BF-4FE20C15D254}"/>
    <cellStyle name="Table Cell 2 2 4 3 2 3" xfId="790" xr:uid="{00000000-0005-0000-0000-0000CD030000}"/>
    <cellStyle name="Table Cell 2 2 4 3 2 3 2" xfId="1943" xr:uid="{00000000-0005-0000-0000-0000CE030000}"/>
    <cellStyle name="Table Cell 2 2 4 3 2 3 2 2" xfId="8832" xr:uid="{8465666F-199F-49BE-B2F1-0A215CE09FE0}"/>
    <cellStyle name="Table Cell 2 2 4 3 2 3 2 3" xfId="5370" xr:uid="{E20D61DC-22D5-4473-974E-996DAB187422}"/>
    <cellStyle name="Table Cell 2 2 4 3 2 3 3" xfId="3074" xr:uid="{00000000-0005-0000-0000-0000CF030000}"/>
    <cellStyle name="Table Cell 2 2 4 3 2 3 3 2" xfId="9963" xr:uid="{AEA973DE-04B4-4476-B05C-E80FA08835A3}"/>
    <cellStyle name="Table Cell 2 2 4 3 2 3 3 3" xfId="6501" xr:uid="{05C4E3A0-9D96-4EA7-86E2-BE911B10CCC5}"/>
    <cellStyle name="Table Cell 2 2 4 3 2 3 4" xfId="4208" xr:uid="{00000000-0005-0000-0000-0000D0030000}"/>
    <cellStyle name="Table Cell 2 2 4 3 2 3 4 2" xfId="11097" xr:uid="{80B63B9C-807A-4B26-A1AE-F8276850E982}"/>
    <cellStyle name="Table Cell 2 2 4 3 2 3 5" xfId="7649" xr:uid="{37AAAE2C-8B61-4F51-AE49-CCCE54750C85}"/>
    <cellStyle name="Table Cell 2 2 4 3 2 4" xfId="930" xr:uid="{00000000-0005-0000-0000-0000D1030000}"/>
    <cellStyle name="Table Cell 2 2 4 3 2 4 2" xfId="2083" xr:uid="{00000000-0005-0000-0000-0000D2030000}"/>
    <cellStyle name="Table Cell 2 2 4 3 2 4 2 2" xfId="8972" xr:uid="{8EDBB272-BA35-45BB-BE64-C672657D3027}"/>
    <cellStyle name="Table Cell 2 2 4 3 2 4 2 3" xfId="5510" xr:uid="{45B9D9AC-3F11-4624-A08E-26068461CB2F}"/>
    <cellStyle name="Table Cell 2 2 4 3 2 4 3" xfId="3214" xr:uid="{00000000-0005-0000-0000-0000D3030000}"/>
    <cellStyle name="Table Cell 2 2 4 3 2 4 3 2" xfId="10103" xr:uid="{0884088F-FB05-4B51-8BC2-9E1829DF3000}"/>
    <cellStyle name="Table Cell 2 2 4 3 2 4 3 3" xfId="6641" xr:uid="{7645A885-36F6-4CDD-ACB2-3816951AC964}"/>
    <cellStyle name="Table Cell 2 2 4 3 2 4 4" xfId="4348" xr:uid="{00000000-0005-0000-0000-0000D4030000}"/>
    <cellStyle name="Table Cell 2 2 4 3 2 4 4 2" xfId="11237" xr:uid="{144CE237-5208-4EE9-B890-C24246B59386}"/>
    <cellStyle name="Table Cell 2 2 4 3 2 4 5" xfId="7789" xr:uid="{51B7F6CD-B1B2-497C-AD68-E455EF56BB55}"/>
    <cellStyle name="Table Cell 2 2 4 3 2 5" xfId="1064" xr:uid="{00000000-0005-0000-0000-0000D5030000}"/>
    <cellStyle name="Table Cell 2 2 4 3 2 5 2" xfId="2217" xr:uid="{00000000-0005-0000-0000-0000D6030000}"/>
    <cellStyle name="Table Cell 2 2 4 3 2 5 2 2" xfId="9106" xr:uid="{7F8BCC66-3F90-44EB-91BB-E23F24C7AB5B}"/>
    <cellStyle name="Table Cell 2 2 4 3 2 5 2 3" xfId="5644" xr:uid="{4FEAABCA-85C4-4B6D-B8C8-E1ECF55EF517}"/>
    <cellStyle name="Table Cell 2 2 4 3 2 5 3" xfId="3348" xr:uid="{00000000-0005-0000-0000-0000D7030000}"/>
    <cellStyle name="Table Cell 2 2 4 3 2 5 3 2" xfId="10237" xr:uid="{E8B5A2D0-9D9E-48B1-9638-E1553AE87F53}"/>
    <cellStyle name="Table Cell 2 2 4 3 2 5 3 3" xfId="6775" xr:uid="{55ACECE0-5C3B-4508-A695-84D9919AC45F}"/>
    <cellStyle name="Table Cell 2 2 4 3 2 5 4" xfId="4482" xr:uid="{00000000-0005-0000-0000-0000D8030000}"/>
    <cellStyle name="Table Cell 2 2 4 3 2 5 4 2" xfId="11371" xr:uid="{F8BC2871-C13A-4DF6-A21A-79C4ED3F212D}"/>
    <cellStyle name="Table Cell 2 2 4 3 2 5 5" xfId="7923" xr:uid="{4A6CC26A-BEEA-432A-B2C4-7BEA5DD90045}"/>
    <cellStyle name="Table Cell 2 2 4 3 2 6" xfId="1195" xr:uid="{00000000-0005-0000-0000-0000D9030000}"/>
    <cellStyle name="Table Cell 2 2 4 3 2 6 2" xfId="2348" xr:uid="{00000000-0005-0000-0000-0000DA030000}"/>
    <cellStyle name="Table Cell 2 2 4 3 2 6 2 2" xfId="9237" xr:uid="{53C73917-314D-4617-BCF1-28F691E1A6F9}"/>
    <cellStyle name="Table Cell 2 2 4 3 2 6 2 3" xfId="5775" xr:uid="{A0E44AC9-96E9-4B46-80B2-DC2552F2B34A}"/>
    <cellStyle name="Table Cell 2 2 4 3 2 6 3" xfId="3479" xr:uid="{00000000-0005-0000-0000-0000DB030000}"/>
    <cellStyle name="Table Cell 2 2 4 3 2 6 3 2" xfId="10368" xr:uid="{48103EEC-B372-446F-AE34-309149BF3FF3}"/>
    <cellStyle name="Table Cell 2 2 4 3 2 6 3 3" xfId="6906" xr:uid="{3C21D10A-C34C-4D77-A597-2E99E9644E89}"/>
    <cellStyle name="Table Cell 2 2 4 3 2 6 4" xfId="4613" xr:uid="{00000000-0005-0000-0000-0000DC030000}"/>
    <cellStyle name="Table Cell 2 2 4 3 2 6 4 2" xfId="11502" xr:uid="{19CD7B8E-5D0C-4FB1-91FB-D07FF5FC099F}"/>
    <cellStyle name="Table Cell 2 2 4 3 2 6 5" xfId="8054" xr:uid="{F413F1CE-189E-4906-BE93-79D3BA847C21}"/>
    <cellStyle name="Table Cell 2 2 4 3 2 7" xfId="549" xr:uid="{00000000-0005-0000-0000-0000DD030000}"/>
    <cellStyle name="Table Cell 2 2 4 3 2 7 2" xfId="1702" xr:uid="{00000000-0005-0000-0000-0000DE030000}"/>
    <cellStyle name="Table Cell 2 2 4 3 2 7 2 2" xfId="8591" xr:uid="{67D52973-B81F-44DB-A983-9312CE40E9F6}"/>
    <cellStyle name="Table Cell 2 2 4 3 2 7 2 3" xfId="5129" xr:uid="{E9EBEFC4-8317-45EA-9BC8-DF770BE3D703}"/>
    <cellStyle name="Table Cell 2 2 4 3 2 7 3" xfId="2833" xr:uid="{00000000-0005-0000-0000-0000DF030000}"/>
    <cellStyle name="Table Cell 2 2 4 3 2 7 3 2" xfId="9722" xr:uid="{7D5630DF-813E-4CF3-9F17-307817D387F5}"/>
    <cellStyle name="Table Cell 2 2 4 3 2 7 3 3" xfId="6260" xr:uid="{E30489AB-260B-4189-B435-46C2311B8956}"/>
    <cellStyle name="Table Cell 2 2 4 3 2 7 4" xfId="3967" xr:uid="{00000000-0005-0000-0000-0000E0030000}"/>
    <cellStyle name="Table Cell 2 2 4 3 2 7 4 2" xfId="10856" xr:uid="{94402F0B-A1CA-43FE-B57E-52CC3A7C73EC}"/>
    <cellStyle name="Table Cell 2 2 4 3 2 7 5" xfId="7408" xr:uid="{B33C503F-DA62-4B26-B0D8-3EC9F5307C4B}"/>
    <cellStyle name="Table Cell 2 2 4 3 2 8" xfId="1592" xr:uid="{00000000-0005-0000-0000-0000E1030000}"/>
    <cellStyle name="Table Cell 2 2 4 3 2 8 2" xfId="8481" xr:uid="{3EC43EB6-068E-4D4B-A107-3AAA27DAF1BB}"/>
    <cellStyle name="Table Cell 2 2 4 3 2 8 3" xfId="5019" xr:uid="{6AE56727-5870-46DA-8F7B-6716A1EA55FD}"/>
    <cellStyle name="Table Cell 2 2 4 3 2 9" xfId="2723" xr:uid="{00000000-0005-0000-0000-0000E2030000}"/>
    <cellStyle name="Table Cell 2 2 4 3 2 9 2" xfId="9612" xr:uid="{190126D4-6B8C-4353-937F-38FAC7683699}"/>
    <cellStyle name="Table Cell 2 2 4 3 2 9 3" xfId="6150" xr:uid="{A8A4B61A-756A-4B4D-95C2-0894A1BDFDAD}"/>
    <cellStyle name="Table Cell 2 2 4 3 3" xfId="365" xr:uid="{00000000-0005-0000-0000-0000E3030000}"/>
    <cellStyle name="Table Cell 2 2 4 3 3 10" xfId="3783" xr:uid="{00000000-0005-0000-0000-0000E4030000}"/>
    <cellStyle name="Table Cell 2 2 4 3 3 10 2" xfId="10672" xr:uid="{077B68DC-A112-43AE-B12D-F703740D25F1}"/>
    <cellStyle name="Table Cell 2 2 4 3 3 11" xfId="7224" xr:uid="{5C0FF6EC-2070-43EA-8D71-8C97B8F01871}"/>
    <cellStyle name="Table Cell 2 2 4 3 3 2" xfId="576" xr:uid="{00000000-0005-0000-0000-0000E5030000}"/>
    <cellStyle name="Table Cell 2 2 4 3 3 2 2" xfId="1729" xr:uid="{00000000-0005-0000-0000-0000E6030000}"/>
    <cellStyle name="Table Cell 2 2 4 3 3 2 2 2" xfId="8618" xr:uid="{EAE7F57A-C4C1-45F4-A13C-BACD4477FDC6}"/>
    <cellStyle name="Table Cell 2 2 4 3 3 2 2 3" xfId="5156" xr:uid="{C26D528D-585A-4629-8925-15557954B670}"/>
    <cellStyle name="Table Cell 2 2 4 3 3 2 3" xfId="2860" xr:uid="{00000000-0005-0000-0000-0000E7030000}"/>
    <cellStyle name="Table Cell 2 2 4 3 3 2 3 2" xfId="9749" xr:uid="{0D0056F1-18EC-432D-A74B-51B47F37D988}"/>
    <cellStyle name="Table Cell 2 2 4 3 3 2 3 3" xfId="6287" xr:uid="{0552614E-20B7-44F6-923E-30BABAC43FF3}"/>
    <cellStyle name="Table Cell 2 2 4 3 3 2 4" xfId="3994" xr:uid="{00000000-0005-0000-0000-0000E8030000}"/>
    <cellStyle name="Table Cell 2 2 4 3 3 2 4 2" xfId="10883" xr:uid="{35D83CE2-C4DC-4482-AD2C-2F9D99E997D4}"/>
    <cellStyle name="Table Cell 2 2 4 3 3 2 5" xfId="7435" xr:uid="{EF8C14BA-D9B5-4A94-A9E9-D11AB39DBCDC}"/>
    <cellStyle name="Table Cell 2 2 4 3 3 3" xfId="721" xr:uid="{00000000-0005-0000-0000-0000E9030000}"/>
    <cellStyle name="Table Cell 2 2 4 3 3 3 2" xfId="1874" xr:uid="{00000000-0005-0000-0000-0000EA030000}"/>
    <cellStyle name="Table Cell 2 2 4 3 3 3 2 2" xfId="8763" xr:uid="{5FF3C4B0-92DA-4F7D-8F1E-D81479355F49}"/>
    <cellStyle name="Table Cell 2 2 4 3 3 3 2 3" xfId="5301" xr:uid="{483A46D8-C864-4538-B3A2-B23FAEADA790}"/>
    <cellStyle name="Table Cell 2 2 4 3 3 3 3" xfId="3005" xr:uid="{00000000-0005-0000-0000-0000EB030000}"/>
    <cellStyle name="Table Cell 2 2 4 3 3 3 3 2" xfId="9894" xr:uid="{CBF1D071-1635-4ADE-8082-041981A7CFB8}"/>
    <cellStyle name="Table Cell 2 2 4 3 3 3 3 3" xfId="6432" xr:uid="{42071E0C-BE45-4932-BF3E-90E0DC72A1FC}"/>
    <cellStyle name="Table Cell 2 2 4 3 3 3 4" xfId="4139" xr:uid="{00000000-0005-0000-0000-0000EC030000}"/>
    <cellStyle name="Table Cell 2 2 4 3 3 3 4 2" xfId="11028" xr:uid="{A28BA18C-2470-4022-86E0-EFAE0E549DEF}"/>
    <cellStyle name="Table Cell 2 2 4 3 3 3 5" xfId="7580" xr:uid="{E3EAB213-2E96-4EAA-A67A-3A04658AFA4E}"/>
    <cellStyle name="Table Cell 2 2 4 3 3 4" xfId="856" xr:uid="{00000000-0005-0000-0000-0000ED030000}"/>
    <cellStyle name="Table Cell 2 2 4 3 3 4 2" xfId="2009" xr:uid="{00000000-0005-0000-0000-0000EE030000}"/>
    <cellStyle name="Table Cell 2 2 4 3 3 4 2 2" xfId="8898" xr:uid="{2D5A76B4-53C4-47DD-975D-22143E699010}"/>
    <cellStyle name="Table Cell 2 2 4 3 3 4 2 3" xfId="5436" xr:uid="{2F397549-9F08-44D0-A09D-158A54A69D84}"/>
    <cellStyle name="Table Cell 2 2 4 3 3 4 3" xfId="3140" xr:uid="{00000000-0005-0000-0000-0000EF030000}"/>
    <cellStyle name="Table Cell 2 2 4 3 3 4 3 2" xfId="10029" xr:uid="{077E59D6-D53A-4A7B-BC26-027A74176368}"/>
    <cellStyle name="Table Cell 2 2 4 3 3 4 3 3" xfId="6567" xr:uid="{FB61622A-CE9B-42CA-92ED-D5B237CA0C91}"/>
    <cellStyle name="Table Cell 2 2 4 3 3 4 4" xfId="4274" xr:uid="{00000000-0005-0000-0000-0000F0030000}"/>
    <cellStyle name="Table Cell 2 2 4 3 3 4 4 2" xfId="11163" xr:uid="{2343515B-68F8-4E9F-B3CD-D37C86EAC319}"/>
    <cellStyle name="Table Cell 2 2 4 3 3 4 5" xfId="7715" xr:uid="{5307A0FD-C21A-4D6F-9C0C-EDADC4BA56C5}"/>
    <cellStyle name="Table Cell 2 2 4 3 3 5" xfId="999" xr:uid="{00000000-0005-0000-0000-0000F1030000}"/>
    <cellStyle name="Table Cell 2 2 4 3 3 5 2" xfId="2152" xr:uid="{00000000-0005-0000-0000-0000F2030000}"/>
    <cellStyle name="Table Cell 2 2 4 3 3 5 2 2" xfId="9041" xr:uid="{2696C9A6-23AF-4776-B3C3-7D1E63036D23}"/>
    <cellStyle name="Table Cell 2 2 4 3 3 5 2 3" xfId="5579" xr:uid="{89CC40ED-C536-4C96-B5BA-C704B92F7D45}"/>
    <cellStyle name="Table Cell 2 2 4 3 3 5 3" xfId="3283" xr:uid="{00000000-0005-0000-0000-0000F3030000}"/>
    <cellStyle name="Table Cell 2 2 4 3 3 5 3 2" xfId="10172" xr:uid="{C5907F9F-B7B1-4429-A527-68E6EBD7A98A}"/>
    <cellStyle name="Table Cell 2 2 4 3 3 5 3 3" xfId="6710" xr:uid="{1C44441C-0FE7-432E-8CA7-B4E71C2C2DF5}"/>
    <cellStyle name="Table Cell 2 2 4 3 3 5 4" xfId="4417" xr:uid="{00000000-0005-0000-0000-0000F4030000}"/>
    <cellStyle name="Table Cell 2 2 4 3 3 5 4 2" xfId="11306" xr:uid="{91C5BCD1-8F6A-4EBA-8B59-15B77A96C366}"/>
    <cellStyle name="Table Cell 2 2 4 3 3 5 5" xfId="7858" xr:uid="{F8445A4E-1F06-4316-B671-8FB50972AF5B}"/>
    <cellStyle name="Table Cell 2 2 4 3 3 6" xfId="1125" xr:uid="{00000000-0005-0000-0000-0000F5030000}"/>
    <cellStyle name="Table Cell 2 2 4 3 3 6 2" xfId="2278" xr:uid="{00000000-0005-0000-0000-0000F6030000}"/>
    <cellStyle name="Table Cell 2 2 4 3 3 6 2 2" xfId="9167" xr:uid="{154290A5-0EF0-4468-87A7-792D907EAAF6}"/>
    <cellStyle name="Table Cell 2 2 4 3 3 6 2 3" xfId="5705" xr:uid="{2B0FD34F-9968-432B-9A10-4ABB7C3863E7}"/>
    <cellStyle name="Table Cell 2 2 4 3 3 6 3" xfId="3409" xr:uid="{00000000-0005-0000-0000-0000F7030000}"/>
    <cellStyle name="Table Cell 2 2 4 3 3 6 3 2" xfId="10298" xr:uid="{51E3D0F7-655D-4059-9CA7-D502F72704CC}"/>
    <cellStyle name="Table Cell 2 2 4 3 3 6 3 3" xfId="6836" xr:uid="{5EEDF1CB-B861-406F-84A6-8BB75F1F554B}"/>
    <cellStyle name="Table Cell 2 2 4 3 3 6 4" xfId="4543" xr:uid="{00000000-0005-0000-0000-0000F8030000}"/>
    <cellStyle name="Table Cell 2 2 4 3 3 6 4 2" xfId="11432" xr:uid="{F28FB6E4-3698-4125-ABDE-1429BDB65853}"/>
    <cellStyle name="Table Cell 2 2 4 3 3 6 5" xfId="7984" xr:uid="{391B5FBF-3C6C-4AE7-B07B-EB6BDFEAA9AC}"/>
    <cellStyle name="Table Cell 2 2 4 3 3 7" xfId="1260" xr:uid="{00000000-0005-0000-0000-0000F9030000}"/>
    <cellStyle name="Table Cell 2 2 4 3 3 7 2" xfId="2413" xr:uid="{00000000-0005-0000-0000-0000FA030000}"/>
    <cellStyle name="Table Cell 2 2 4 3 3 7 2 2" xfId="9302" xr:uid="{BB8E2AF9-B661-4201-8417-5E33B6101059}"/>
    <cellStyle name="Table Cell 2 2 4 3 3 7 2 3" xfId="5840" xr:uid="{375DBF52-254B-48D9-ABEA-3B3D4871EF03}"/>
    <cellStyle name="Table Cell 2 2 4 3 3 7 3" xfId="3544" xr:uid="{00000000-0005-0000-0000-0000FB030000}"/>
    <cellStyle name="Table Cell 2 2 4 3 3 7 3 2" xfId="10433" xr:uid="{A9CD850E-A505-4A72-8DD1-AC6F2564F8D9}"/>
    <cellStyle name="Table Cell 2 2 4 3 3 7 3 3" xfId="6971" xr:uid="{CDB2FA3D-ABC2-4873-A93B-04FED8F81169}"/>
    <cellStyle name="Table Cell 2 2 4 3 3 7 4" xfId="4678" xr:uid="{00000000-0005-0000-0000-0000FC030000}"/>
    <cellStyle name="Table Cell 2 2 4 3 3 7 4 2" xfId="11567" xr:uid="{278CF273-FDB7-4E84-BA97-59A8B8A78B6E}"/>
    <cellStyle name="Table Cell 2 2 4 3 3 7 5" xfId="8119" xr:uid="{D653DC2B-56CE-43A9-A875-48682E7D77FF}"/>
    <cellStyle name="Table Cell 2 2 4 3 3 8" xfId="1518" xr:uid="{00000000-0005-0000-0000-0000FD030000}"/>
    <cellStyle name="Table Cell 2 2 4 3 3 8 2" xfId="8407" xr:uid="{013227A8-D4F5-4EA9-A9F9-A0DD0EAA5015}"/>
    <cellStyle name="Table Cell 2 2 4 3 3 8 3" xfId="4945" xr:uid="{5167E51A-8FEA-44E2-B137-984FBB4602C7}"/>
    <cellStyle name="Table Cell 2 2 4 3 3 9" xfId="2649" xr:uid="{00000000-0005-0000-0000-0000FE030000}"/>
    <cellStyle name="Table Cell 2 2 4 3 3 9 2" xfId="9538" xr:uid="{3109AEC8-C905-4479-B62B-E32195487EE3}"/>
    <cellStyle name="Table Cell 2 2 4 3 3 9 3" xfId="6076" xr:uid="{EB20FE27-B8C3-4626-948C-1DCE7C84BCFB}"/>
    <cellStyle name="Table Cell 2 2 4 3 4" xfId="327" xr:uid="{00000000-0005-0000-0000-0000FF030000}"/>
    <cellStyle name="Table Cell 2 2 4 3 4 2" xfId="1480" xr:uid="{00000000-0005-0000-0000-000000040000}"/>
    <cellStyle name="Table Cell 2 2 4 3 4 2 2" xfId="8369" xr:uid="{33AA00B9-F893-483F-84C2-7163E4646667}"/>
    <cellStyle name="Table Cell 2 2 4 3 4 2 3" xfId="4907" xr:uid="{0FC80CC5-010A-4C77-9EB5-0AD3F0BB3A62}"/>
    <cellStyle name="Table Cell 2 2 4 3 4 3" xfId="2611" xr:uid="{00000000-0005-0000-0000-000001040000}"/>
    <cellStyle name="Table Cell 2 2 4 3 4 3 2" xfId="9500" xr:uid="{92033FF1-12EE-49F4-A3C0-B3BAA60171A3}"/>
    <cellStyle name="Table Cell 2 2 4 3 4 3 3" xfId="6038" xr:uid="{E4B8C4E7-5E77-46D2-8AE3-295632B83C28}"/>
    <cellStyle name="Table Cell 2 2 4 3 4 4" xfId="3745" xr:uid="{00000000-0005-0000-0000-000002040000}"/>
    <cellStyle name="Table Cell 2 2 4 3 4 4 2" xfId="10634" xr:uid="{4FE2D29F-F34D-4350-9F54-31B0D37ECA6A}"/>
    <cellStyle name="Table Cell 2 2 4 3 4 5" xfId="7186" xr:uid="{F6ED96EF-780C-4BD7-8CEC-056C82D42A14}"/>
    <cellStyle name="Table Cell 2 2 4 3 5" xfId="1333" xr:uid="{00000000-0005-0000-0000-000003040000}"/>
    <cellStyle name="Table Cell 2 2 4 3 5 2" xfId="8222" xr:uid="{B883A31D-FB95-490D-A1C0-DF31C86922A6}"/>
    <cellStyle name="Table Cell 2 2 4 3 5 3" xfId="4760" xr:uid="{00A9D790-81E6-4C26-B14A-6F822EACF704}"/>
    <cellStyle name="Table Cell 2 2 4 3 6" xfId="2464" xr:uid="{00000000-0005-0000-0000-000004040000}"/>
    <cellStyle name="Table Cell 2 2 4 3 6 2" xfId="9353" xr:uid="{47363D75-52D8-404D-8754-F6A40A3DFFC8}"/>
    <cellStyle name="Table Cell 2 2 4 3 6 3" xfId="5891" xr:uid="{7135A822-13A6-4E70-9D8A-2E68FD4DD8B7}"/>
    <cellStyle name="Table Cell 2 2 4 3 7" xfId="3598" xr:uid="{00000000-0005-0000-0000-000005040000}"/>
    <cellStyle name="Table Cell 2 2 4 3 7 2" xfId="10487" xr:uid="{28BAE02D-F4EF-42D4-8CD3-537C58E5624F}"/>
    <cellStyle name="Table Cell 2 2 4 3 8" xfId="7037" xr:uid="{6FEDBE86-4036-49E2-8B82-FFB707ED583F}"/>
    <cellStyle name="Table Cell 2 2 4 4" xfId="186" xr:uid="{00000000-0005-0000-0000-000006040000}"/>
    <cellStyle name="Table Cell 2 2 4 4 2" xfId="447" xr:uid="{00000000-0005-0000-0000-000007040000}"/>
    <cellStyle name="Table Cell 2 2 4 4 2 10" xfId="3865" xr:uid="{00000000-0005-0000-0000-000008040000}"/>
    <cellStyle name="Table Cell 2 2 4 4 2 10 2" xfId="10754" xr:uid="{07C23912-BA90-434E-8A8C-40AEB126BAC4}"/>
    <cellStyle name="Table Cell 2 2 4 4 2 11" xfId="7306" xr:uid="{1264ED6D-FF4F-4A98-9F60-195D75D2A367}"/>
    <cellStyle name="Table Cell 2 2 4 4 2 2" xfId="658" xr:uid="{00000000-0005-0000-0000-000009040000}"/>
    <cellStyle name="Table Cell 2 2 4 4 2 2 2" xfId="1811" xr:uid="{00000000-0005-0000-0000-00000A040000}"/>
    <cellStyle name="Table Cell 2 2 4 4 2 2 2 2" xfId="8700" xr:uid="{7D7BD1E9-8C7C-4A81-8F84-0A5E920BB0A9}"/>
    <cellStyle name="Table Cell 2 2 4 4 2 2 2 3" xfId="5238" xr:uid="{4890970C-E851-42DC-8799-779B832DA50B}"/>
    <cellStyle name="Table Cell 2 2 4 4 2 2 3" xfId="2942" xr:uid="{00000000-0005-0000-0000-00000B040000}"/>
    <cellStyle name="Table Cell 2 2 4 4 2 2 3 2" xfId="9831" xr:uid="{8ED24349-458F-4B07-B916-4CE4E618C96D}"/>
    <cellStyle name="Table Cell 2 2 4 4 2 2 3 3" xfId="6369" xr:uid="{604878D2-3060-4984-931C-8AC01D90196B}"/>
    <cellStyle name="Table Cell 2 2 4 4 2 2 4" xfId="4076" xr:uid="{00000000-0005-0000-0000-00000C040000}"/>
    <cellStyle name="Table Cell 2 2 4 4 2 2 4 2" xfId="10965" xr:uid="{D36BCE37-EF7F-4D08-AFEC-F78CF9037C94}"/>
    <cellStyle name="Table Cell 2 2 4 4 2 2 5" xfId="7517" xr:uid="{455FDF71-0C62-4833-AA06-50607CFE58C9}"/>
    <cellStyle name="Table Cell 2 2 4 4 2 3" xfId="798" xr:uid="{00000000-0005-0000-0000-00000D040000}"/>
    <cellStyle name="Table Cell 2 2 4 4 2 3 2" xfId="1951" xr:uid="{00000000-0005-0000-0000-00000E040000}"/>
    <cellStyle name="Table Cell 2 2 4 4 2 3 2 2" xfId="8840" xr:uid="{ED358002-C241-49C7-8EA2-E11ED81F4D99}"/>
    <cellStyle name="Table Cell 2 2 4 4 2 3 2 3" xfId="5378" xr:uid="{A8D8D439-FCB6-445D-8269-8628DF4F5046}"/>
    <cellStyle name="Table Cell 2 2 4 4 2 3 3" xfId="3082" xr:uid="{00000000-0005-0000-0000-00000F040000}"/>
    <cellStyle name="Table Cell 2 2 4 4 2 3 3 2" xfId="9971" xr:uid="{AC5176B2-153A-4B6C-8F2E-4E5BE5DBB003}"/>
    <cellStyle name="Table Cell 2 2 4 4 2 3 3 3" xfId="6509" xr:uid="{9230855B-1B07-4FA0-B458-959F7F2249F0}"/>
    <cellStyle name="Table Cell 2 2 4 4 2 3 4" xfId="4216" xr:uid="{00000000-0005-0000-0000-000010040000}"/>
    <cellStyle name="Table Cell 2 2 4 4 2 3 4 2" xfId="11105" xr:uid="{EAA81099-BA1C-4B79-917E-FD50B067B1E2}"/>
    <cellStyle name="Table Cell 2 2 4 4 2 3 5" xfId="7657" xr:uid="{B55536A9-B374-4022-8317-48145F7F4032}"/>
    <cellStyle name="Table Cell 2 2 4 4 2 4" xfId="938" xr:uid="{00000000-0005-0000-0000-000011040000}"/>
    <cellStyle name="Table Cell 2 2 4 4 2 4 2" xfId="2091" xr:uid="{00000000-0005-0000-0000-000012040000}"/>
    <cellStyle name="Table Cell 2 2 4 4 2 4 2 2" xfId="8980" xr:uid="{D133296B-ABDE-41D0-8E0B-1580F38CF0D9}"/>
    <cellStyle name="Table Cell 2 2 4 4 2 4 2 3" xfId="5518" xr:uid="{2F82996C-E6D1-4005-BEE9-FC89F9D513F7}"/>
    <cellStyle name="Table Cell 2 2 4 4 2 4 3" xfId="3222" xr:uid="{00000000-0005-0000-0000-000013040000}"/>
    <cellStyle name="Table Cell 2 2 4 4 2 4 3 2" xfId="10111" xr:uid="{0DB797C7-C675-4AF1-89EA-FB8270F4E1C2}"/>
    <cellStyle name="Table Cell 2 2 4 4 2 4 3 3" xfId="6649" xr:uid="{874D3A55-E2AB-451E-A78A-C19BF92162B3}"/>
    <cellStyle name="Table Cell 2 2 4 4 2 4 4" xfId="4356" xr:uid="{00000000-0005-0000-0000-000014040000}"/>
    <cellStyle name="Table Cell 2 2 4 4 2 4 4 2" xfId="11245" xr:uid="{3634CD1D-D939-4382-99CB-393B5D9E4070}"/>
    <cellStyle name="Table Cell 2 2 4 4 2 4 5" xfId="7797" xr:uid="{D7C3566C-1B45-4B5F-BEC2-6E800C9D5B4C}"/>
    <cellStyle name="Table Cell 2 2 4 4 2 5" xfId="1072" xr:uid="{00000000-0005-0000-0000-000015040000}"/>
    <cellStyle name="Table Cell 2 2 4 4 2 5 2" xfId="2225" xr:uid="{00000000-0005-0000-0000-000016040000}"/>
    <cellStyle name="Table Cell 2 2 4 4 2 5 2 2" xfId="9114" xr:uid="{5DE72BEA-DCE7-4B54-9272-6630F9BEEE3F}"/>
    <cellStyle name="Table Cell 2 2 4 4 2 5 2 3" xfId="5652" xr:uid="{A7A9C1BA-10AF-428A-B38E-8655848EE7F0}"/>
    <cellStyle name="Table Cell 2 2 4 4 2 5 3" xfId="3356" xr:uid="{00000000-0005-0000-0000-000017040000}"/>
    <cellStyle name="Table Cell 2 2 4 4 2 5 3 2" xfId="10245" xr:uid="{FF4E7B12-D731-4CD0-B4FF-2C33A8898C88}"/>
    <cellStyle name="Table Cell 2 2 4 4 2 5 3 3" xfId="6783" xr:uid="{D960F921-A08D-49B5-B536-0974EBC701D0}"/>
    <cellStyle name="Table Cell 2 2 4 4 2 5 4" xfId="4490" xr:uid="{00000000-0005-0000-0000-000018040000}"/>
    <cellStyle name="Table Cell 2 2 4 4 2 5 4 2" xfId="11379" xr:uid="{EA5C63F1-F51D-4AC4-AFD2-B50D6ED11EC5}"/>
    <cellStyle name="Table Cell 2 2 4 4 2 5 5" xfId="7931" xr:uid="{E872546F-80AB-4407-94B1-21886F9C70A3}"/>
    <cellStyle name="Table Cell 2 2 4 4 2 6" xfId="1203" xr:uid="{00000000-0005-0000-0000-000019040000}"/>
    <cellStyle name="Table Cell 2 2 4 4 2 6 2" xfId="2356" xr:uid="{00000000-0005-0000-0000-00001A040000}"/>
    <cellStyle name="Table Cell 2 2 4 4 2 6 2 2" xfId="9245" xr:uid="{5EFA7B45-67E9-4B21-A47F-8C0F7C2EA40D}"/>
    <cellStyle name="Table Cell 2 2 4 4 2 6 2 3" xfId="5783" xr:uid="{45F65ACA-A4DE-4B6A-BF52-37D0443A7B02}"/>
    <cellStyle name="Table Cell 2 2 4 4 2 6 3" xfId="3487" xr:uid="{00000000-0005-0000-0000-00001B040000}"/>
    <cellStyle name="Table Cell 2 2 4 4 2 6 3 2" xfId="10376" xr:uid="{3C8601B6-376D-46CA-9112-91C92C7C62C3}"/>
    <cellStyle name="Table Cell 2 2 4 4 2 6 3 3" xfId="6914" xr:uid="{E012603C-D55C-430C-B4B7-E3EAC0D297C6}"/>
    <cellStyle name="Table Cell 2 2 4 4 2 6 4" xfId="4621" xr:uid="{00000000-0005-0000-0000-00001C040000}"/>
    <cellStyle name="Table Cell 2 2 4 4 2 6 4 2" xfId="11510" xr:uid="{D038C252-B5FB-4FA7-9FCE-CAB18BC2C0DD}"/>
    <cellStyle name="Table Cell 2 2 4 4 2 6 5" xfId="8062" xr:uid="{9CEC17B7-F511-40D5-ABD7-1FCD9868F4D6}"/>
    <cellStyle name="Table Cell 2 2 4 4 2 7" xfId="989" xr:uid="{00000000-0005-0000-0000-00001D040000}"/>
    <cellStyle name="Table Cell 2 2 4 4 2 7 2" xfId="2142" xr:uid="{00000000-0005-0000-0000-00001E040000}"/>
    <cellStyle name="Table Cell 2 2 4 4 2 7 2 2" xfId="9031" xr:uid="{77AEBA99-AE78-4F4E-B263-17477F791B61}"/>
    <cellStyle name="Table Cell 2 2 4 4 2 7 2 3" xfId="5569" xr:uid="{290280A0-464B-4C1C-87E2-6905E43CCA02}"/>
    <cellStyle name="Table Cell 2 2 4 4 2 7 3" xfId="3273" xr:uid="{00000000-0005-0000-0000-00001F040000}"/>
    <cellStyle name="Table Cell 2 2 4 4 2 7 3 2" xfId="10162" xr:uid="{7B1250BF-EA5E-4353-8E62-5F2185533FD7}"/>
    <cellStyle name="Table Cell 2 2 4 4 2 7 3 3" xfId="6700" xr:uid="{52EC3CAC-D7AD-4506-A42B-98296F597DD9}"/>
    <cellStyle name="Table Cell 2 2 4 4 2 7 4" xfId="4407" xr:uid="{00000000-0005-0000-0000-000020040000}"/>
    <cellStyle name="Table Cell 2 2 4 4 2 7 4 2" xfId="11296" xr:uid="{959DC420-543B-4A0C-B6F7-90598BF1E5F8}"/>
    <cellStyle name="Table Cell 2 2 4 4 2 7 5" xfId="7848" xr:uid="{91F78487-0B05-45D7-9D5C-D89633DF58C8}"/>
    <cellStyle name="Table Cell 2 2 4 4 2 8" xfId="1600" xr:uid="{00000000-0005-0000-0000-000021040000}"/>
    <cellStyle name="Table Cell 2 2 4 4 2 8 2" xfId="8489" xr:uid="{BDCC0E6D-0B71-4A7C-AA78-AF1418DD5FDE}"/>
    <cellStyle name="Table Cell 2 2 4 4 2 8 3" xfId="5027" xr:uid="{0B707807-8247-410B-A5CF-94A6201AFDEE}"/>
    <cellStyle name="Table Cell 2 2 4 4 2 9" xfId="2731" xr:uid="{00000000-0005-0000-0000-000022040000}"/>
    <cellStyle name="Table Cell 2 2 4 4 2 9 2" xfId="9620" xr:uid="{F611561C-8AA5-4B3E-82DD-363395C087C3}"/>
    <cellStyle name="Table Cell 2 2 4 4 2 9 3" xfId="6158" xr:uid="{B3A23361-E766-4834-8B8E-26939A91C4DB}"/>
    <cellStyle name="Table Cell 2 2 4 4 3" xfId="374" xr:uid="{00000000-0005-0000-0000-000023040000}"/>
    <cellStyle name="Table Cell 2 2 4 4 3 10" xfId="3792" xr:uid="{00000000-0005-0000-0000-000024040000}"/>
    <cellStyle name="Table Cell 2 2 4 4 3 10 2" xfId="10681" xr:uid="{D64EACFB-B432-43F0-A361-76FD0C0AD956}"/>
    <cellStyle name="Table Cell 2 2 4 4 3 11" xfId="7233" xr:uid="{CFA09ED6-74F3-4A5B-A315-7663A33DA2F8}"/>
    <cellStyle name="Table Cell 2 2 4 4 3 2" xfId="585" xr:uid="{00000000-0005-0000-0000-000025040000}"/>
    <cellStyle name="Table Cell 2 2 4 4 3 2 2" xfId="1738" xr:uid="{00000000-0005-0000-0000-000026040000}"/>
    <cellStyle name="Table Cell 2 2 4 4 3 2 2 2" xfId="8627" xr:uid="{CF5AB76D-30F2-44F3-83F6-ECC64E4EEF66}"/>
    <cellStyle name="Table Cell 2 2 4 4 3 2 2 3" xfId="5165" xr:uid="{763FBDDE-1AD6-4F27-BE76-6F48D7194BC7}"/>
    <cellStyle name="Table Cell 2 2 4 4 3 2 3" xfId="2869" xr:uid="{00000000-0005-0000-0000-000027040000}"/>
    <cellStyle name="Table Cell 2 2 4 4 3 2 3 2" xfId="9758" xr:uid="{F80CD9FC-C8E3-4CF8-8490-79F1B974A5EB}"/>
    <cellStyle name="Table Cell 2 2 4 4 3 2 3 3" xfId="6296" xr:uid="{3087B2A4-72F1-4ED9-B612-07DF9D41271D}"/>
    <cellStyle name="Table Cell 2 2 4 4 3 2 4" xfId="4003" xr:uid="{00000000-0005-0000-0000-000028040000}"/>
    <cellStyle name="Table Cell 2 2 4 4 3 2 4 2" xfId="10892" xr:uid="{4B3D5F5C-7A9F-4CA5-9896-48893FFAA1F2}"/>
    <cellStyle name="Table Cell 2 2 4 4 3 2 5" xfId="7444" xr:uid="{7783C0D9-7B38-4B6C-946A-42C626168F33}"/>
    <cellStyle name="Table Cell 2 2 4 4 3 3" xfId="730" xr:uid="{00000000-0005-0000-0000-000029040000}"/>
    <cellStyle name="Table Cell 2 2 4 4 3 3 2" xfId="1883" xr:uid="{00000000-0005-0000-0000-00002A040000}"/>
    <cellStyle name="Table Cell 2 2 4 4 3 3 2 2" xfId="8772" xr:uid="{DEF3FE34-C1F4-46B0-AE40-7583D47E4B0C}"/>
    <cellStyle name="Table Cell 2 2 4 4 3 3 2 3" xfId="5310" xr:uid="{06CCE97F-5057-47A5-BB7F-03796A66CEE6}"/>
    <cellStyle name="Table Cell 2 2 4 4 3 3 3" xfId="3014" xr:uid="{00000000-0005-0000-0000-00002B040000}"/>
    <cellStyle name="Table Cell 2 2 4 4 3 3 3 2" xfId="9903" xr:uid="{EB3E34F7-1A9F-4A7C-B8A6-60D035DA0E2D}"/>
    <cellStyle name="Table Cell 2 2 4 4 3 3 3 3" xfId="6441" xr:uid="{166ECE52-376B-485C-89CA-73F8D7FE75E1}"/>
    <cellStyle name="Table Cell 2 2 4 4 3 3 4" xfId="4148" xr:uid="{00000000-0005-0000-0000-00002C040000}"/>
    <cellStyle name="Table Cell 2 2 4 4 3 3 4 2" xfId="11037" xr:uid="{0840C7A0-5B26-4EDC-9C66-09652FE0A399}"/>
    <cellStyle name="Table Cell 2 2 4 4 3 3 5" xfId="7589" xr:uid="{0815C471-C518-43C8-B2B0-FBE7E0950BD2}"/>
    <cellStyle name="Table Cell 2 2 4 4 3 4" xfId="865" xr:uid="{00000000-0005-0000-0000-00002D040000}"/>
    <cellStyle name="Table Cell 2 2 4 4 3 4 2" xfId="2018" xr:uid="{00000000-0005-0000-0000-00002E040000}"/>
    <cellStyle name="Table Cell 2 2 4 4 3 4 2 2" xfId="8907" xr:uid="{D76F2BE0-888D-400F-AB0E-6EB75A5452ED}"/>
    <cellStyle name="Table Cell 2 2 4 4 3 4 2 3" xfId="5445" xr:uid="{F34A0180-B1DF-42F8-9747-41D2872F6A4D}"/>
    <cellStyle name="Table Cell 2 2 4 4 3 4 3" xfId="3149" xr:uid="{00000000-0005-0000-0000-00002F040000}"/>
    <cellStyle name="Table Cell 2 2 4 4 3 4 3 2" xfId="10038" xr:uid="{CBED6427-04B9-46E9-A4B5-4F0E732A62B4}"/>
    <cellStyle name="Table Cell 2 2 4 4 3 4 3 3" xfId="6576" xr:uid="{0410E209-7C23-42C2-94A8-29BC58EDFF14}"/>
    <cellStyle name="Table Cell 2 2 4 4 3 4 4" xfId="4283" xr:uid="{00000000-0005-0000-0000-000030040000}"/>
    <cellStyle name="Table Cell 2 2 4 4 3 4 4 2" xfId="11172" xr:uid="{8C3B4510-0C85-45E8-A58A-41AD35544170}"/>
    <cellStyle name="Table Cell 2 2 4 4 3 4 5" xfId="7724" xr:uid="{03BDD14A-0001-4B84-AA90-5F2E89623848}"/>
    <cellStyle name="Table Cell 2 2 4 4 3 5" xfId="1008" xr:uid="{00000000-0005-0000-0000-000031040000}"/>
    <cellStyle name="Table Cell 2 2 4 4 3 5 2" xfId="2161" xr:uid="{00000000-0005-0000-0000-000032040000}"/>
    <cellStyle name="Table Cell 2 2 4 4 3 5 2 2" xfId="9050" xr:uid="{341A75E8-1F7A-45D4-8BCE-1BEDD0055086}"/>
    <cellStyle name="Table Cell 2 2 4 4 3 5 2 3" xfId="5588" xr:uid="{0DB3E945-F2B5-4341-B2E8-2DCC326E5943}"/>
    <cellStyle name="Table Cell 2 2 4 4 3 5 3" xfId="3292" xr:uid="{00000000-0005-0000-0000-000033040000}"/>
    <cellStyle name="Table Cell 2 2 4 4 3 5 3 2" xfId="10181" xr:uid="{AE994575-5ECA-4782-A078-FC3A79BCE729}"/>
    <cellStyle name="Table Cell 2 2 4 4 3 5 3 3" xfId="6719" xr:uid="{DFF1024F-11E9-4706-9898-089FA71F025B}"/>
    <cellStyle name="Table Cell 2 2 4 4 3 5 4" xfId="4426" xr:uid="{00000000-0005-0000-0000-000034040000}"/>
    <cellStyle name="Table Cell 2 2 4 4 3 5 4 2" xfId="11315" xr:uid="{CE9F3E6E-52BA-4570-B305-DF0E6AB204C2}"/>
    <cellStyle name="Table Cell 2 2 4 4 3 5 5" xfId="7867" xr:uid="{6A1CA45A-A894-498A-B711-6096E26DDA71}"/>
    <cellStyle name="Table Cell 2 2 4 4 3 6" xfId="1134" xr:uid="{00000000-0005-0000-0000-000035040000}"/>
    <cellStyle name="Table Cell 2 2 4 4 3 6 2" xfId="2287" xr:uid="{00000000-0005-0000-0000-000036040000}"/>
    <cellStyle name="Table Cell 2 2 4 4 3 6 2 2" xfId="9176" xr:uid="{C353A521-3B09-45EC-9223-3919E2B8071F}"/>
    <cellStyle name="Table Cell 2 2 4 4 3 6 2 3" xfId="5714" xr:uid="{162805EA-3EBB-4D5F-BBE5-40FE2550D772}"/>
    <cellStyle name="Table Cell 2 2 4 4 3 6 3" xfId="3418" xr:uid="{00000000-0005-0000-0000-000037040000}"/>
    <cellStyle name="Table Cell 2 2 4 4 3 6 3 2" xfId="10307" xr:uid="{AE2A84F2-9704-4D11-87B7-8681C6A55398}"/>
    <cellStyle name="Table Cell 2 2 4 4 3 6 3 3" xfId="6845" xr:uid="{E58AD15B-46F4-42F7-9262-7099A6C2D5C4}"/>
    <cellStyle name="Table Cell 2 2 4 4 3 6 4" xfId="4552" xr:uid="{00000000-0005-0000-0000-000038040000}"/>
    <cellStyle name="Table Cell 2 2 4 4 3 6 4 2" xfId="11441" xr:uid="{6DAB615F-218D-4521-A371-106778980296}"/>
    <cellStyle name="Table Cell 2 2 4 4 3 6 5" xfId="7993" xr:uid="{D88259E1-A2B2-438E-89B9-D1168BA5BD4B}"/>
    <cellStyle name="Table Cell 2 2 4 4 3 7" xfId="1259" xr:uid="{00000000-0005-0000-0000-000039040000}"/>
    <cellStyle name="Table Cell 2 2 4 4 3 7 2" xfId="2412" xr:uid="{00000000-0005-0000-0000-00003A040000}"/>
    <cellStyle name="Table Cell 2 2 4 4 3 7 2 2" xfId="9301" xr:uid="{64E97C63-287A-4928-A62C-9526D6C219FF}"/>
    <cellStyle name="Table Cell 2 2 4 4 3 7 2 3" xfId="5839" xr:uid="{C383A2B7-3C31-4865-9251-A1A76FF57F9B}"/>
    <cellStyle name="Table Cell 2 2 4 4 3 7 3" xfId="3543" xr:uid="{00000000-0005-0000-0000-00003B040000}"/>
    <cellStyle name="Table Cell 2 2 4 4 3 7 3 2" xfId="10432" xr:uid="{ABD06919-66A5-4404-8BC5-C587D4B9E38B}"/>
    <cellStyle name="Table Cell 2 2 4 4 3 7 3 3" xfId="6970" xr:uid="{AE146FCA-C04A-4E84-B540-6356076DC760}"/>
    <cellStyle name="Table Cell 2 2 4 4 3 7 4" xfId="4677" xr:uid="{00000000-0005-0000-0000-00003C040000}"/>
    <cellStyle name="Table Cell 2 2 4 4 3 7 4 2" xfId="11566" xr:uid="{A7079C03-50E4-4A55-8BFF-6E0AE8FD192D}"/>
    <cellStyle name="Table Cell 2 2 4 4 3 7 5" xfId="8118" xr:uid="{9C54A93D-402B-4A78-85D5-0D6D123C1048}"/>
    <cellStyle name="Table Cell 2 2 4 4 3 8" xfId="1527" xr:uid="{00000000-0005-0000-0000-00003D040000}"/>
    <cellStyle name="Table Cell 2 2 4 4 3 8 2" xfId="8416" xr:uid="{D960D14C-22E5-479A-AD7B-7AAB45489A9B}"/>
    <cellStyle name="Table Cell 2 2 4 4 3 8 3" xfId="4954" xr:uid="{94FA0E56-F266-42D2-B8AB-F7A248AE0B01}"/>
    <cellStyle name="Table Cell 2 2 4 4 3 9" xfId="2658" xr:uid="{00000000-0005-0000-0000-00003E040000}"/>
    <cellStyle name="Table Cell 2 2 4 4 3 9 2" xfId="9547" xr:uid="{347F5653-086C-4393-91CE-1EDB8BF75AF6}"/>
    <cellStyle name="Table Cell 2 2 4 4 3 9 3" xfId="6085" xr:uid="{7BCDC23F-C034-4ADF-B534-465D8670D163}"/>
    <cellStyle name="Table Cell 2 2 4 4 4" xfId="335" xr:uid="{00000000-0005-0000-0000-00003F040000}"/>
    <cellStyle name="Table Cell 2 2 4 4 4 2" xfId="1488" xr:uid="{00000000-0005-0000-0000-000040040000}"/>
    <cellStyle name="Table Cell 2 2 4 4 4 2 2" xfId="8377" xr:uid="{23783343-BF2E-4AE1-913D-49D512432235}"/>
    <cellStyle name="Table Cell 2 2 4 4 4 2 3" xfId="4915" xr:uid="{1A078204-2F80-431E-BB27-5799025940F4}"/>
    <cellStyle name="Table Cell 2 2 4 4 4 3" xfId="2619" xr:uid="{00000000-0005-0000-0000-000041040000}"/>
    <cellStyle name="Table Cell 2 2 4 4 4 3 2" xfId="9508" xr:uid="{122F39E8-837D-425E-BDD5-F9A3152A2D59}"/>
    <cellStyle name="Table Cell 2 2 4 4 4 3 3" xfId="6046" xr:uid="{8A677A6F-01DA-4C5E-9C21-279D2F066295}"/>
    <cellStyle name="Table Cell 2 2 4 4 4 4" xfId="3753" xr:uid="{00000000-0005-0000-0000-000042040000}"/>
    <cellStyle name="Table Cell 2 2 4 4 4 4 2" xfId="10642" xr:uid="{0CCB7E00-AA1F-4CC2-9372-AA4E16FED19F}"/>
    <cellStyle name="Table Cell 2 2 4 4 4 5" xfId="7194" xr:uid="{F610AC0E-33AC-449F-8646-B43C6B3DFF1A}"/>
    <cellStyle name="Table Cell 2 2 4 4 5" xfId="1341" xr:uid="{00000000-0005-0000-0000-000043040000}"/>
    <cellStyle name="Table Cell 2 2 4 4 5 2" xfId="8230" xr:uid="{CC7366C9-6A85-460E-B43B-55BF8EF5884D}"/>
    <cellStyle name="Table Cell 2 2 4 4 5 3" xfId="4768" xr:uid="{6CDF8E53-DB17-480E-887E-C71C038C0727}"/>
    <cellStyle name="Table Cell 2 2 4 4 6" xfId="2472" xr:uid="{00000000-0005-0000-0000-000044040000}"/>
    <cellStyle name="Table Cell 2 2 4 4 6 2" xfId="9361" xr:uid="{67F93144-C3E4-4541-AF71-BAE7F88AC838}"/>
    <cellStyle name="Table Cell 2 2 4 4 6 3" xfId="5899" xr:uid="{E9A1904E-467C-4211-AA65-02994923580D}"/>
    <cellStyle name="Table Cell 2 2 4 4 7" xfId="3606" xr:uid="{00000000-0005-0000-0000-000045040000}"/>
    <cellStyle name="Table Cell 2 2 4 4 7 2" xfId="10495" xr:uid="{A26368A3-2DEA-4031-A343-BD3EF72AA125}"/>
    <cellStyle name="Table Cell 2 2 4 4 8" xfId="7045" xr:uid="{BE65109D-A590-4623-9AC2-D689F124931C}"/>
    <cellStyle name="Table Cell 2 2 4 5" xfId="399" xr:uid="{00000000-0005-0000-0000-000046040000}"/>
    <cellStyle name="Table Cell 2 2 4 5 2" xfId="610" xr:uid="{00000000-0005-0000-0000-000047040000}"/>
    <cellStyle name="Table Cell 2 2 4 5 2 2" xfId="1763" xr:uid="{00000000-0005-0000-0000-000048040000}"/>
    <cellStyle name="Table Cell 2 2 4 5 2 2 2" xfId="8652" xr:uid="{A67EFFF8-0CB8-4C39-843C-69C4A0A97032}"/>
    <cellStyle name="Table Cell 2 2 4 5 2 2 3" xfId="5190" xr:uid="{8735D12F-53D5-4442-A708-CE5FD5AA21BE}"/>
    <cellStyle name="Table Cell 2 2 4 5 2 3" xfId="2894" xr:uid="{00000000-0005-0000-0000-000049040000}"/>
    <cellStyle name="Table Cell 2 2 4 5 2 3 2" xfId="9783" xr:uid="{F470B535-6300-40F8-A551-7E2613F55A4D}"/>
    <cellStyle name="Table Cell 2 2 4 5 2 3 3" xfId="6321" xr:uid="{B3950DF6-02A8-4479-8440-0E7A69C4175C}"/>
    <cellStyle name="Table Cell 2 2 4 5 2 4" xfId="4028" xr:uid="{00000000-0005-0000-0000-00004A040000}"/>
    <cellStyle name="Table Cell 2 2 4 5 2 4 2" xfId="10917" xr:uid="{1E76683D-9BE6-46F3-B775-A654AC5DF68A}"/>
    <cellStyle name="Table Cell 2 2 4 5 2 5" xfId="7469" xr:uid="{03A937D0-0D3E-43EF-968A-45D32E32D0D1}"/>
    <cellStyle name="Table Cell 2 2 4 5 3" xfId="890" xr:uid="{00000000-0005-0000-0000-00004B040000}"/>
    <cellStyle name="Table Cell 2 2 4 5 3 2" xfId="2043" xr:uid="{00000000-0005-0000-0000-00004C040000}"/>
    <cellStyle name="Table Cell 2 2 4 5 3 2 2" xfId="8932" xr:uid="{A4127145-F8B8-4C25-84DC-40081A645890}"/>
    <cellStyle name="Table Cell 2 2 4 5 3 2 3" xfId="5470" xr:uid="{57464F37-AC30-4D15-B07D-2B87C970A99B}"/>
    <cellStyle name="Table Cell 2 2 4 5 3 3" xfId="3174" xr:uid="{00000000-0005-0000-0000-00004D040000}"/>
    <cellStyle name="Table Cell 2 2 4 5 3 3 2" xfId="10063" xr:uid="{A58E8838-D45A-4823-A1DE-5F367E51CDC6}"/>
    <cellStyle name="Table Cell 2 2 4 5 3 3 3" xfId="6601" xr:uid="{00A7B1E1-FCF5-41DD-B649-D94E1684A668}"/>
    <cellStyle name="Table Cell 2 2 4 5 3 4" xfId="4308" xr:uid="{00000000-0005-0000-0000-00004E040000}"/>
    <cellStyle name="Table Cell 2 2 4 5 3 4 2" xfId="11197" xr:uid="{A64A9CBE-BD22-4BC3-8638-54F79E1A5CF5}"/>
    <cellStyle name="Table Cell 2 2 4 5 3 5" xfId="7749" xr:uid="{DA7019F3-5E14-4C84-852D-869AA6ED8415}"/>
    <cellStyle name="Table Cell 2 2 4 5 4" xfId="1552" xr:uid="{00000000-0005-0000-0000-00004F040000}"/>
    <cellStyle name="Table Cell 2 2 4 5 4 2" xfId="8441" xr:uid="{D19A7F6D-0DB0-441C-86D0-4A774F4D9832}"/>
    <cellStyle name="Table Cell 2 2 4 5 4 3" xfId="4979" xr:uid="{C506D3A1-07B7-4050-BB09-7833387CB9E8}"/>
    <cellStyle name="Table Cell 2 2 4 5 5" xfId="2683" xr:uid="{00000000-0005-0000-0000-000050040000}"/>
    <cellStyle name="Table Cell 2 2 4 5 5 2" xfId="9572" xr:uid="{EAEE9570-CCE7-4AFE-9BC2-DE44274709EE}"/>
    <cellStyle name="Table Cell 2 2 4 5 5 3" xfId="6110" xr:uid="{5A2C7556-7C27-4712-BA15-96A43EE6BCE7}"/>
    <cellStyle name="Table Cell 2 2 4 5 6" xfId="3817" xr:uid="{00000000-0005-0000-0000-000051040000}"/>
    <cellStyle name="Table Cell 2 2 4 5 6 2" xfId="10706" xr:uid="{3B55FD30-AE98-4421-8F9B-CBE7F015C74C}"/>
    <cellStyle name="Table Cell 2 2 4 5 7" xfId="7258" xr:uid="{7D483B17-E179-4413-85BA-E7EE55F295A8}"/>
    <cellStyle name="Table Cell 2 2 4 6" xfId="286" xr:uid="{00000000-0005-0000-0000-000052040000}"/>
    <cellStyle name="Table Cell 2 2 4 6 2" xfId="1439" xr:uid="{00000000-0005-0000-0000-000053040000}"/>
    <cellStyle name="Table Cell 2 2 4 6 2 2" xfId="8328" xr:uid="{1D69BE4E-DA84-45A3-BFE5-7DB8C52FF6FB}"/>
    <cellStyle name="Table Cell 2 2 4 6 2 3" xfId="4866" xr:uid="{39747538-65A9-4C29-9B93-642E654E24BD}"/>
    <cellStyle name="Table Cell 2 2 4 6 3" xfId="2570" xr:uid="{00000000-0005-0000-0000-000054040000}"/>
    <cellStyle name="Table Cell 2 2 4 6 3 2" xfId="9459" xr:uid="{12294052-B345-4F28-BCC7-8358E77D9479}"/>
    <cellStyle name="Table Cell 2 2 4 6 3 3" xfId="5997" xr:uid="{A59BA120-1724-4E3A-A2B1-79BBEC932EC4}"/>
    <cellStyle name="Table Cell 2 2 4 6 4" xfId="3704" xr:uid="{00000000-0005-0000-0000-000055040000}"/>
    <cellStyle name="Table Cell 2 2 4 6 4 2" xfId="10593" xr:uid="{146D72EF-40FA-4585-A8C2-BB94143DA31C}"/>
    <cellStyle name="Table Cell 2 2 4 6 5" xfId="7145" xr:uid="{8D4E6226-F0C1-4FAB-9AE1-DD96CA84ACC1}"/>
    <cellStyle name="Table Cell 2 2 4 7" xfId="1282" xr:uid="{00000000-0005-0000-0000-000056040000}"/>
    <cellStyle name="Table Cell 2 2 4 7 2" xfId="8171" xr:uid="{225F2DE0-5EA5-47B7-9CB9-A30477E3D371}"/>
    <cellStyle name="Table Cell 2 2 4 7 3" xfId="4709" xr:uid="{59D2187C-3E9A-4AB7-9B03-3F19AA62E596}"/>
    <cellStyle name="Table Cell 2 2 4 8" xfId="8164" xr:uid="{225C24A1-016F-4187-8CBB-430D3D3C24AA}"/>
    <cellStyle name="Table Cell 2 2 4 9" xfId="8142" xr:uid="{3E94D429-6906-4CAF-8296-D66673987489}"/>
    <cellStyle name="Table Cell 2 2 5" xfId="153" xr:uid="{00000000-0005-0000-0000-000057040000}"/>
    <cellStyle name="Table Cell 2 2 5 2" xfId="169" xr:uid="{00000000-0005-0000-0000-000058040000}"/>
    <cellStyle name="Table Cell 2 2 5 2 2" xfId="204" xr:uid="{00000000-0005-0000-0000-000059040000}"/>
    <cellStyle name="Table Cell 2 2 5 2 2 2" xfId="465" xr:uid="{00000000-0005-0000-0000-00005A040000}"/>
    <cellStyle name="Table Cell 2 2 5 2 2 2 10" xfId="3883" xr:uid="{00000000-0005-0000-0000-00005B040000}"/>
    <cellStyle name="Table Cell 2 2 5 2 2 2 10 2" xfId="10772" xr:uid="{6FB84712-4568-4D33-B187-603DE90889BD}"/>
    <cellStyle name="Table Cell 2 2 5 2 2 2 11" xfId="7324" xr:uid="{FFF53BB9-3653-4007-89E0-D65C0F8CC059}"/>
    <cellStyle name="Table Cell 2 2 5 2 2 2 2" xfId="676" xr:uid="{00000000-0005-0000-0000-00005C040000}"/>
    <cellStyle name="Table Cell 2 2 5 2 2 2 2 2" xfId="1829" xr:uid="{00000000-0005-0000-0000-00005D040000}"/>
    <cellStyle name="Table Cell 2 2 5 2 2 2 2 2 2" xfId="8718" xr:uid="{CA589741-A449-48CD-85BD-9E6410BACDF0}"/>
    <cellStyle name="Table Cell 2 2 5 2 2 2 2 2 3" xfId="5256" xr:uid="{92043A39-9778-43FF-A060-481F1B1D87D0}"/>
    <cellStyle name="Table Cell 2 2 5 2 2 2 2 3" xfId="2960" xr:uid="{00000000-0005-0000-0000-00005E040000}"/>
    <cellStyle name="Table Cell 2 2 5 2 2 2 2 3 2" xfId="9849" xr:uid="{2FECAF09-4B94-4A9B-9E38-BDCF10807487}"/>
    <cellStyle name="Table Cell 2 2 5 2 2 2 2 3 3" xfId="6387" xr:uid="{830A53D8-0812-400C-B6C3-7B3F42EE93A8}"/>
    <cellStyle name="Table Cell 2 2 5 2 2 2 2 4" xfId="4094" xr:uid="{00000000-0005-0000-0000-00005F040000}"/>
    <cellStyle name="Table Cell 2 2 5 2 2 2 2 4 2" xfId="10983" xr:uid="{38C1D1E5-19B7-40D1-B3A5-0B95E58CC982}"/>
    <cellStyle name="Table Cell 2 2 5 2 2 2 2 5" xfId="7535" xr:uid="{D388999E-95F7-487B-9197-D271D0EE5C0F}"/>
    <cellStyle name="Table Cell 2 2 5 2 2 2 3" xfId="816" xr:uid="{00000000-0005-0000-0000-000060040000}"/>
    <cellStyle name="Table Cell 2 2 5 2 2 2 3 2" xfId="1969" xr:uid="{00000000-0005-0000-0000-000061040000}"/>
    <cellStyle name="Table Cell 2 2 5 2 2 2 3 2 2" xfId="8858" xr:uid="{3C062382-03C4-4D67-B279-7A127F71AD9C}"/>
    <cellStyle name="Table Cell 2 2 5 2 2 2 3 2 3" xfId="5396" xr:uid="{D1B3C2CD-9843-44B8-9492-82C4CEDDA47C}"/>
    <cellStyle name="Table Cell 2 2 5 2 2 2 3 3" xfId="3100" xr:uid="{00000000-0005-0000-0000-000062040000}"/>
    <cellStyle name="Table Cell 2 2 5 2 2 2 3 3 2" xfId="9989" xr:uid="{81086C8B-FB70-4306-9F25-049095BCE481}"/>
    <cellStyle name="Table Cell 2 2 5 2 2 2 3 3 3" xfId="6527" xr:uid="{E588B99C-25D9-44F4-B6EE-5B14B33BAA76}"/>
    <cellStyle name="Table Cell 2 2 5 2 2 2 3 4" xfId="4234" xr:uid="{00000000-0005-0000-0000-000063040000}"/>
    <cellStyle name="Table Cell 2 2 5 2 2 2 3 4 2" xfId="11123" xr:uid="{A570CF50-4D5F-44AB-8645-320CC025DBF1}"/>
    <cellStyle name="Table Cell 2 2 5 2 2 2 3 5" xfId="7675" xr:uid="{81B4A8B9-B259-4D86-83F3-8CF51E356C76}"/>
    <cellStyle name="Table Cell 2 2 5 2 2 2 4" xfId="956" xr:uid="{00000000-0005-0000-0000-000064040000}"/>
    <cellStyle name="Table Cell 2 2 5 2 2 2 4 2" xfId="2109" xr:uid="{00000000-0005-0000-0000-000065040000}"/>
    <cellStyle name="Table Cell 2 2 5 2 2 2 4 2 2" xfId="8998" xr:uid="{D48BC7C1-3527-4FCC-B3AC-370033BE22C0}"/>
    <cellStyle name="Table Cell 2 2 5 2 2 2 4 2 3" xfId="5536" xr:uid="{45F6797A-BB03-48F3-A529-5B0A911FF167}"/>
    <cellStyle name="Table Cell 2 2 5 2 2 2 4 3" xfId="3240" xr:uid="{00000000-0005-0000-0000-000066040000}"/>
    <cellStyle name="Table Cell 2 2 5 2 2 2 4 3 2" xfId="10129" xr:uid="{44CEF728-35F7-42DD-8F9D-517DC4B57527}"/>
    <cellStyle name="Table Cell 2 2 5 2 2 2 4 3 3" xfId="6667" xr:uid="{307334CB-E0B1-4E58-B632-A8B20A0E0B07}"/>
    <cellStyle name="Table Cell 2 2 5 2 2 2 4 4" xfId="4374" xr:uid="{00000000-0005-0000-0000-000067040000}"/>
    <cellStyle name="Table Cell 2 2 5 2 2 2 4 4 2" xfId="11263" xr:uid="{403824C7-3690-40B8-BB24-11935773B2EB}"/>
    <cellStyle name="Table Cell 2 2 5 2 2 2 4 5" xfId="7815" xr:uid="{8205F5D6-40EA-48C7-BE13-E2F7C370C6E7}"/>
    <cellStyle name="Table Cell 2 2 5 2 2 2 5" xfId="1090" xr:uid="{00000000-0005-0000-0000-000068040000}"/>
    <cellStyle name="Table Cell 2 2 5 2 2 2 5 2" xfId="2243" xr:uid="{00000000-0005-0000-0000-000069040000}"/>
    <cellStyle name="Table Cell 2 2 5 2 2 2 5 2 2" xfId="9132" xr:uid="{57A68B9A-8442-438E-B1B4-B7657799C713}"/>
    <cellStyle name="Table Cell 2 2 5 2 2 2 5 2 3" xfId="5670" xr:uid="{FAA6B530-00B4-4C22-A979-717E423AD0E1}"/>
    <cellStyle name="Table Cell 2 2 5 2 2 2 5 3" xfId="3374" xr:uid="{00000000-0005-0000-0000-00006A040000}"/>
    <cellStyle name="Table Cell 2 2 5 2 2 2 5 3 2" xfId="10263" xr:uid="{FEA7CF0C-F933-4519-8855-360197317B56}"/>
    <cellStyle name="Table Cell 2 2 5 2 2 2 5 3 3" xfId="6801" xr:uid="{172E676A-A6F5-48EC-9872-2B6B166EEAC5}"/>
    <cellStyle name="Table Cell 2 2 5 2 2 2 5 4" xfId="4508" xr:uid="{00000000-0005-0000-0000-00006B040000}"/>
    <cellStyle name="Table Cell 2 2 5 2 2 2 5 4 2" xfId="11397" xr:uid="{C581FBAB-BFEB-4529-9D8B-6B49BB02E94F}"/>
    <cellStyle name="Table Cell 2 2 5 2 2 2 5 5" xfId="7949" xr:uid="{65FC3F6B-28C6-49BD-B012-BCE17C250357}"/>
    <cellStyle name="Table Cell 2 2 5 2 2 2 6" xfId="1221" xr:uid="{00000000-0005-0000-0000-00006C040000}"/>
    <cellStyle name="Table Cell 2 2 5 2 2 2 6 2" xfId="2374" xr:uid="{00000000-0005-0000-0000-00006D040000}"/>
    <cellStyle name="Table Cell 2 2 5 2 2 2 6 2 2" xfId="9263" xr:uid="{28A3B49E-EDDD-41A2-917C-42FF279B8D38}"/>
    <cellStyle name="Table Cell 2 2 5 2 2 2 6 2 3" xfId="5801" xr:uid="{66D588C3-5F9F-4469-A3A7-DC2363D246A1}"/>
    <cellStyle name="Table Cell 2 2 5 2 2 2 6 3" xfId="3505" xr:uid="{00000000-0005-0000-0000-00006E040000}"/>
    <cellStyle name="Table Cell 2 2 5 2 2 2 6 3 2" xfId="10394" xr:uid="{3B91BDE0-ECB8-4932-97CA-68294ED1EF46}"/>
    <cellStyle name="Table Cell 2 2 5 2 2 2 6 3 3" xfId="6932" xr:uid="{E235E673-2FBD-4241-ACDF-7A8ED2C097FE}"/>
    <cellStyle name="Table Cell 2 2 5 2 2 2 6 4" xfId="4639" xr:uid="{00000000-0005-0000-0000-00006F040000}"/>
    <cellStyle name="Table Cell 2 2 5 2 2 2 6 4 2" xfId="11528" xr:uid="{1465D888-D67A-4A47-83F3-D8E969456F3E}"/>
    <cellStyle name="Table Cell 2 2 5 2 2 2 6 5" xfId="8080" xr:uid="{C7A0F266-12FD-4BF7-AA41-5233F1C6A9E5}"/>
    <cellStyle name="Table Cell 2 2 5 2 2 2 7" xfId="514" xr:uid="{00000000-0005-0000-0000-000070040000}"/>
    <cellStyle name="Table Cell 2 2 5 2 2 2 7 2" xfId="1667" xr:uid="{00000000-0005-0000-0000-000071040000}"/>
    <cellStyle name="Table Cell 2 2 5 2 2 2 7 2 2" xfId="8556" xr:uid="{0D8D3191-3A8B-4CB0-8508-90680EDD855B}"/>
    <cellStyle name="Table Cell 2 2 5 2 2 2 7 2 3" xfId="5094" xr:uid="{31A24C6C-AF58-4CC6-B906-A7EFB111B694}"/>
    <cellStyle name="Table Cell 2 2 5 2 2 2 7 3" xfId="2798" xr:uid="{00000000-0005-0000-0000-000072040000}"/>
    <cellStyle name="Table Cell 2 2 5 2 2 2 7 3 2" xfId="9687" xr:uid="{C9B9D153-1D57-4298-A016-26B65B59011A}"/>
    <cellStyle name="Table Cell 2 2 5 2 2 2 7 3 3" xfId="6225" xr:uid="{5A5E0998-4A68-4E74-8549-120DF39CA300}"/>
    <cellStyle name="Table Cell 2 2 5 2 2 2 7 4" xfId="3932" xr:uid="{00000000-0005-0000-0000-000073040000}"/>
    <cellStyle name="Table Cell 2 2 5 2 2 2 7 4 2" xfId="10821" xr:uid="{33873519-EC2F-489C-BDCB-D182A8216202}"/>
    <cellStyle name="Table Cell 2 2 5 2 2 2 7 5" xfId="7373" xr:uid="{14A8DA11-250F-40CE-8C59-9A124D3700DA}"/>
    <cellStyle name="Table Cell 2 2 5 2 2 2 8" xfId="1618" xr:uid="{00000000-0005-0000-0000-000074040000}"/>
    <cellStyle name="Table Cell 2 2 5 2 2 2 8 2" xfId="8507" xr:uid="{027C4B06-317F-43B6-BE46-387C5730911A}"/>
    <cellStyle name="Table Cell 2 2 5 2 2 2 8 3" xfId="5045" xr:uid="{FB2170D5-6C6C-485C-94DD-BF82518F4A36}"/>
    <cellStyle name="Table Cell 2 2 5 2 2 2 9" xfId="2749" xr:uid="{00000000-0005-0000-0000-000075040000}"/>
    <cellStyle name="Table Cell 2 2 5 2 2 2 9 2" xfId="9638" xr:uid="{50B36BCE-857A-444B-98FA-3FF83E54075B}"/>
    <cellStyle name="Table Cell 2 2 5 2 2 2 9 3" xfId="6176" xr:uid="{01072262-F909-48D3-A5F5-CB338D015301}"/>
    <cellStyle name="Table Cell 2 2 5 2 2 3" xfId="494" xr:uid="{00000000-0005-0000-0000-000076040000}"/>
    <cellStyle name="Table Cell 2 2 5 2 2 3 10" xfId="3912" xr:uid="{00000000-0005-0000-0000-000077040000}"/>
    <cellStyle name="Table Cell 2 2 5 2 2 3 10 2" xfId="10801" xr:uid="{8E0D43D1-AE8F-4890-85D1-9A3CE9A740CC}"/>
    <cellStyle name="Table Cell 2 2 5 2 2 3 11" xfId="7353" xr:uid="{572762CB-1853-49BE-820D-1A1C15BBD409}"/>
    <cellStyle name="Table Cell 2 2 5 2 2 3 2" xfId="705" xr:uid="{00000000-0005-0000-0000-000078040000}"/>
    <cellStyle name="Table Cell 2 2 5 2 2 3 2 2" xfId="1858" xr:uid="{00000000-0005-0000-0000-000079040000}"/>
    <cellStyle name="Table Cell 2 2 5 2 2 3 2 2 2" xfId="8747" xr:uid="{1A4DEE00-4DBB-410E-A76D-A0F7CD81521C}"/>
    <cellStyle name="Table Cell 2 2 5 2 2 3 2 2 3" xfId="5285" xr:uid="{C2472892-487B-4810-9F74-62EB634CD1EA}"/>
    <cellStyle name="Table Cell 2 2 5 2 2 3 2 3" xfId="2989" xr:uid="{00000000-0005-0000-0000-00007A040000}"/>
    <cellStyle name="Table Cell 2 2 5 2 2 3 2 3 2" xfId="9878" xr:uid="{B35242E3-FD30-481D-A524-D07E1A201C80}"/>
    <cellStyle name="Table Cell 2 2 5 2 2 3 2 3 3" xfId="6416" xr:uid="{8AF5F321-E652-426B-82D3-FF1F14D1246B}"/>
    <cellStyle name="Table Cell 2 2 5 2 2 3 2 4" xfId="4123" xr:uid="{00000000-0005-0000-0000-00007B040000}"/>
    <cellStyle name="Table Cell 2 2 5 2 2 3 2 4 2" xfId="11012" xr:uid="{D7FD41EB-C870-40E2-A277-7834541BD35A}"/>
    <cellStyle name="Table Cell 2 2 5 2 2 3 2 5" xfId="7564" xr:uid="{BC206E46-B4DB-47A8-AC33-E1AA581B37C8}"/>
    <cellStyle name="Table Cell 2 2 5 2 2 3 3" xfId="845" xr:uid="{00000000-0005-0000-0000-00007C040000}"/>
    <cellStyle name="Table Cell 2 2 5 2 2 3 3 2" xfId="1998" xr:uid="{00000000-0005-0000-0000-00007D040000}"/>
    <cellStyle name="Table Cell 2 2 5 2 2 3 3 2 2" xfId="8887" xr:uid="{DF81ED16-F31D-48B1-AE45-74E850A8D8E4}"/>
    <cellStyle name="Table Cell 2 2 5 2 2 3 3 2 3" xfId="5425" xr:uid="{78963225-81C8-4116-A6C8-8CE7683C3798}"/>
    <cellStyle name="Table Cell 2 2 5 2 2 3 3 3" xfId="3129" xr:uid="{00000000-0005-0000-0000-00007E040000}"/>
    <cellStyle name="Table Cell 2 2 5 2 2 3 3 3 2" xfId="10018" xr:uid="{F857F4FF-B7E2-4DC8-B351-9D916A05A072}"/>
    <cellStyle name="Table Cell 2 2 5 2 2 3 3 3 3" xfId="6556" xr:uid="{F917EC43-4475-4B82-9C46-6310FDADCB0E}"/>
    <cellStyle name="Table Cell 2 2 5 2 2 3 3 4" xfId="4263" xr:uid="{00000000-0005-0000-0000-00007F040000}"/>
    <cellStyle name="Table Cell 2 2 5 2 2 3 3 4 2" xfId="11152" xr:uid="{F7F4FA5C-AD66-446E-ABDB-04BC842C7508}"/>
    <cellStyle name="Table Cell 2 2 5 2 2 3 3 5" xfId="7704" xr:uid="{38097954-7C29-48EB-8D0E-5D5019348EE0}"/>
    <cellStyle name="Table Cell 2 2 5 2 2 3 4" xfId="985" xr:uid="{00000000-0005-0000-0000-000080040000}"/>
    <cellStyle name="Table Cell 2 2 5 2 2 3 4 2" xfId="2138" xr:uid="{00000000-0005-0000-0000-000081040000}"/>
    <cellStyle name="Table Cell 2 2 5 2 2 3 4 2 2" xfId="9027" xr:uid="{913B4D70-330C-4EAA-AAF4-8AE349D35446}"/>
    <cellStyle name="Table Cell 2 2 5 2 2 3 4 2 3" xfId="5565" xr:uid="{C2B332EC-423D-40C5-9C51-C234260B25A8}"/>
    <cellStyle name="Table Cell 2 2 5 2 2 3 4 3" xfId="3269" xr:uid="{00000000-0005-0000-0000-000082040000}"/>
    <cellStyle name="Table Cell 2 2 5 2 2 3 4 3 2" xfId="10158" xr:uid="{04C663AB-97C4-4F92-821D-A4740B9098AC}"/>
    <cellStyle name="Table Cell 2 2 5 2 2 3 4 3 3" xfId="6696" xr:uid="{CF6432A4-D979-4144-8253-A1E18A0B435A}"/>
    <cellStyle name="Table Cell 2 2 5 2 2 3 4 4" xfId="4403" xr:uid="{00000000-0005-0000-0000-000083040000}"/>
    <cellStyle name="Table Cell 2 2 5 2 2 3 4 4 2" xfId="11292" xr:uid="{52D2D0B0-60F8-4C8C-A952-2E384B992FB6}"/>
    <cellStyle name="Table Cell 2 2 5 2 2 3 4 5" xfId="7844" xr:uid="{0DB81820-53AA-4E63-8A8F-F5122753EA54}"/>
    <cellStyle name="Table Cell 2 2 5 2 2 3 5" xfId="1119" xr:uid="{00000000-0005-0000-0000-000084040000}"/>
    <cellStyle name="Table Cell 2 2 5 2 2 3 5 2" xfId="2272" xr:uid="{00000000-0005-0000-0000-000085040000}"/>
    <cellStyle name="Table Cell 2 2 5 2 2 3 5 2 2" xfId="9161" xr:uid="{80867943-72C3-410C-B7D1-A57AE219C554}"/>
    <cellStyle name="Table Cell 2 2 5 2 2 3 5 2 3" xfId="5699" xr:uid="{65AF5593-7D1D-4254-A8D8-FE3DB727D803}"/>
    <cellStyle name="Table Cell 2 2 5 2 2 3 5 3" xfId="3403" xr:uid="{00000000-0005-0000-0000-000086040000}"/>
    <cellStyle name="Table Cell 2 2 5 2 2 3 5 3 2" xfId="10292" xr:uid="{6BC801D6-0B0D-4C17-97C2-C06BD6478B45}"/>
    <cellStyle name="Table Cell 2 2 5 2 2 3 5 3 3" xfId="6830" xr:uid="{B59B9EBF-30F1-4EB8-99A6-88B85B19E99D}"/>
    <cellStyle name="Table Cell 2 2 5 2 2 3 5 4" xfId="4537" xr:uid="{00000000-0005-0000-0000-000087040000}"/>
    <cellStyle name="Table Cell 2 2 5 2 2 3 5 4 2" xfId="11426" xr:uid="{A3A06939-C666-4718-990C-BEABA6492D96}"/>
    <cellStyle name="Table Cell 2 2 5 2 2 3 5 5" xfId="7978" xr:uid="{6A08D010-34F3-4FA0-BCA2-6A5EE4F221E1}"/>
    <cellStyle name="Table Cell 2 2 5 2 2 3 6" xfId="1250" xr:uid="{00000000-0005-0000-0000-000088040000}"/>
    <cellStyle name="Table Cell 2 2 5 2 2 3 6 2" xfId="2403" xr:uid="{00000000-0005-0000-0000-000089040000}"/>
    <cellStyle name="Table Cell 2 2 5 2 2 3 6 2 2" xfId="9292" xr:uid="{6FA8D604-08E1-4F60-93D3-3224590A8310}"/>
    <cellStyle name="Table Cell 2 2 5 2 2 3 6 2 3" xfId="5830" xr:uid="{F3EF9473-70D0-4464-BE6E-422E3A396998}"/>
    <cellStyle name="Table Cell 2 2 5 2 2 3 6 3" xfId="3534" xr:uid="{00000000-0005-0000-0000-00008A040000}"/>
    <cellStyle name="Table Cell 2 2 5 2 2 3 6 3 2" xfId="10423" xr:uid="{881CE215-0DB5-44B4-AB96-43411E8017B4}"/>
    <cellStyle name="Table Cell 2 2 5 2 2 3 6 3 3" xfId="6961" xr:uid="{8FDA484E-100C-414C-9C93-FEF6A44D56FE}"/>
    <cellStyle name="Table Cell 2 2 5 2 2 3 6 4" xfId="4668" xr:uid="{00000000-0005-0000-0000-00008B040000}"/>
    <cellStyle name="Table Cell 2 2 5 2 2 3 6 4 2" xfId="11557" xr:uid="{2038D78C-1B90-4BD9-98BC-C633A8BEAB8C}"/>
    <cellStyle name="Table Cell 2 2 5 2 2 3 6 5" xfId="8109" xr:uid="{FAEEB3F5-80B1-4F0B-B484-2B6CDD2768DC}"/>
    <cellStyle name="Table Cell 2 2 5 2 2 3 7" xfId="1274" xr:uid="{00000000-0005-0000-0000-00008C040000}"/>
    <cellStyle name="Table Cell 2 2 5 2 2 3 7 2" xfId="2427" xr:uid="{00000000-0005-0000-0000-00008D040000}"/>
    <cellStyle name="Table Cell 2 2 5 2 2 3 7 2 2" xfId="9316" xr:uid="{49D93A72-BF9E-4453-943C-C38B699DBB37}"/>
    <cellStyle name="Table Cell 2 2 5 2 2 3 7 2 3" xfId="5854" xr:uid="{CD202EBD-D36A-4871-A603-67AFDE2131A5}"/>
    <cellStyle name="Table Cell 2 2 5 2 2 3 7 3" xfId="3558" xr:uid="{00000000-0005-0000-0000-00008E040000}"/>
    <cellStyle name="Table Cell 2 2 5 2 2 3 7 3 2" xfId="10447" xr:uid="{D4180CFA-F39A-4052-8E95-F53F0AA16930}"/>
    <cellStyle name="Table Cell 2 2 5 2 2 3 7 3 3" xfId="6985" xr:uid="{82B2996F-C136-4718-A2E4-53F48CB335A7}"/>
    <cellStyle name="Table Cell 2 2 5 2 2 3 7 4" xfId="4692" xr:uid="{00000000-0005-0000-0000-00008F040000}"/>
    <cellStyle name="Table Cell 2 2 5 2 2 3 7 4 2" xfId="11581" xr:uid="{2245CCC6-BF50-4D61-BCE5-5E76B40E8C7E}"/>
    <cellStyle name="Table Cell 2 2 5 2 2 3 7 5" xfId="8133" xr:uid="{F91D5BA7-7A04-4A19-BC0D-99D367DC29A9}"/>
    <cellStyle name="Table Cell 2 2 5 2 2 3 8" xfId="1647" xr:uid="{00000000-0005-0000-0000-000090040000}"/>
    <cellStyle name="Table Cell 2 2 5 2 2 3 8 2" xfId="8536" xr:uid="{3090ABC0-AB0C-408F-827E-712CE7C39FA8}"/>
    <cellStyle name="Table Cell 2 2 5 2 2 3 8 3" xfId="5074" xr:uid="{D477FC81-5173-4708-9248-A1CFC9722DAF}"/>
    <cellStyle name="Table Cell 2 2 5 2 2 3 9" xfId="2778" xr:uid="{00000000-0005-0000-0000-000091040000}"/>
    <cellStyle name="Table Cell 2 2 5 2 2 3 9 2" xfId="9667" xr:uid="{0E156822-BCBE-45C6-9CAE-0539B6A238B4}"/>
    <cellStyle name="Table Cell 2 2 5 2 2 3 9 3" xfId="6205" xr:uid="{01920FD0-B753-40F3-8A3A-757D8C91AF7E}"/>
    <cellStyle name="Table Cell 2 2 5 2 2 4" xfId="353" xr:uid="{00000000-0005-0000-0000-000092040000}"/>
    <cellStyle name="Table Cell 2 2 5 2 2 4 2" xfId="1506" xr:uid="{00000000-0005-0000-0000-000093040000}"/>
    <cellStyle name="Table Cell 2 2 5 2 2 4 2 2" xfId="8395" xr:uid="{497C4883-7714-460C-B7B3-0A45F8603AD0}"/>
    <cellStyle name="Table Cell 2 2 5 2 2 4 2 3" xfId="4933" xr:uid="{FC39689A-9526-4CB4-867E-8FB4837E63F8}"/>
    <cellStyle name="Table Cell 2 2 5 2 2 4 3" xfId="2637" xr:uid="{00000000-0005-0000-0000-000094040000}"/>
    <cellStyle name="Table Cell 2 2 5 2 2 4 3 2" xfId="9526" xr:uid="{AC4AE5C4-3220-4785-B0AC-DE5A25D4B091}"/>
    <cellStyle name="Table Cell 2 2 5 2 2 4 3 3" xfId="6064" xr:uid="{9E15413D-DBF9-4ED5-829A-C79654EE52AB}"/>
    <cellStyle name="Table Cell 2 2 5 2 2 4 4" xfId="3771" xr:uid="{00000000-0005-0000-0000-000095040000}"/>
    <cellStyle name="Table Cell 2 2 5 2 2 4 4 2" xfId="10660" xr:uid="{3CE4C494-47F1-42E3-A80D-0175E3FD9D2A}"/>
    <cellStyle name="Table Cell 2 2 5 2 2 4 5" xfId="7212" xr:uid="{E227FB43-DDD2-46A7-965E-933D0A983BA0}"/>
    <cellStyle name="Table Cell 2 2 5 2 2 5" xfId="1359" xr:uid="{00000000-0005-0000-0000-000096040000}"/>
    <cellStyle name="Table Cell 2 2 5 2 2 5 2" xfId="8248" xr:uid="{E821C31D-ADA1-437B-AF41-82485908BCF3}"/>
    <cellStyle name="Table Cell 2 2 5 2 2 5 3" xfId="4786" xr:uid="{1750C144-9B13-401D-A15A-546A42C43B91}"/>
    <cellStyle name="Table Cell 2 2 5 2 2 6" xfId="2490" xr:uid="{00000000-0005-0000-0000-000097040000}"/>
    <cellStyle name="Table Cell 2 2 5 2 2 6 2" xfId="9379" xr:uid="{BFD07C24-F13E-4B27-B226-835F59263463}"/>
    <cellStyle name="Table Cell 2 2 5 2 2 6 3" xfId="5917" xr:uid="{EFDE62A0-2416-4674-A582-0C788CE7968D}"/>
    <cellStyle name="Table Cell 2 2 5 2 2 7" xfId="3624" xr:uid="{00000000-0005-0000-0000-000098040000}"/>
    <cellStyle name="Table Cell 2 2 5 2 2 7 2" xfId="10513" xr:uid="{5083C7E0-EEEF-4FD9-9DE6-10455F9D9D40}"/>
    <cellStyle name="Table Cell 2 2 5 2 2 8" xfId="7063" xr:uid="{B14B5D0F-73ED-4FCA-8474-96D4FE72F209}"/>
    <cellStyle name="Table Cell 2 2 5 2 3" xfId="430" xr:uid="{00000000-0005-0000-0000-000099040000}"/>
    <cellStyle name="Table Cell 2 2 5 2 3 10" xfId="3848" xr:uid="{00000000-0005-0000-0000-00009A040000}"/>
    <cellStyle name="Table Cell 2 2 5 2 3 10 2" xfId="10737" xr:uid="{C2CBB34D-333E-47B3-9FAD-A432A3BA7777}"/>
    <cellStyle name="Table Cell 2 2 5 2 3 11" xfId="7289" xr:uid="{1447A751-DC45-4EB9-BDE3-27F670A45075}"/>
    <cellStyle name="Table Cell 2 2 5 2 3 2" xfId="641" xr:uid="{00000000-0005-0000-0000-00009B040000}"/>
    <cellStyle name="Table Cell 2 2 5 2 3 2 2" xfId="1794" xr:uid="{00000000-0005-0000-0000-00009C040000}"/>
    <cellStyle name="Table Cell 2 2 5 2 3 2 2 2" xfId="8683" xr:uid="{748134B7-D627-4EAE-8195-4633C52B63EA}"/>
    <cellStyle name="Table Cell 2 2 5 2 3 2 2 3" xfId="5221" xr:uid="{E3FB98C0-F60C-4178-BEE2-3D241E720504}"/>
    <cellStyle name="Table Cell 2 2 5 2 3 2 3" xfId="2925" xr:uid="{00000000-0005-0000-0000-00009D040000}"/>
    <cellStyle name="Table Cell 2 2 5 2 3 2 3 2" xfId="9814" xr:uid="{B1B11704-5F32-4839-8E2C-BC9A8571374B}"/>
    <cellStyle name="Table Cell 2 2 5 2 3 2 3 3" xfId="6352" xr:uid="{544FAFCB-C18B-4DB9-9BD0-56AA69C2901A}"/>
    <cellStyle name="Table Cell 2 2 5 2 3 2 4" xfId="4059" xr:uid="{00000000-0005-0000-0000-00009E040000}"/>
    <cellStyle name="Table Cell 2 2 5 2 3 2 4 2" xfId="10948" xr:uid="{64D70187-121F-447A-92AC-61B53CDF3A61}"/>
    <cellStyle name="Table Cell 2 2 5 2 3 2 5" xfId="7500" xr:uid="{F3956DE0-E957-4FC1-B923-271A772E027A}"/>
    <cellStyle name="Table Cell 2 2 5 2 3 3" xfId="781" xr:uid="{00000000-0005-0000-0000-00009F040000}"/>
    <cellStyle name="Table Cell 2 2 5 2 3 3 2" xfId="1934" xr:uid="{00000000-0005-0000-0000-0000A0040000}"/>
    <cellStyle name="Table Cell 2 2 5 2 3 3 2 2" xfId="8823" xr:uid="{F65EAB94-8D52-47B9-B55A-C85B0186E6AC}"/>
    <cellStyle name="Table Cell 2 2 5 2 3 3 2 3" xfId="5361" xr:uid="{D236265E-52A6-4186-A243-A9ED7B53E4F9}"/>
    <cellStyle name="Table Cell 2 2 5 2 3 3 3" xfId="3065" xr:uid="{00000000-0005-0000-0000-0000A1040000}"/>
    <cellStyle name="Table Cell 2 2 5 2 3 3 3 2" xfId="9954" xr:uid="{3A2BD67A-E10E-453B-A33D-65CCA7218C66}"/>
    <cellStyle name="Table Cell 2 2 5 2 3 3 3 3" xfId="6492" xr:uid="{5BB20088-30B5-421F-9779-25321C3C9D59}"/>
    <cellStyle name="Table Cell 2 2 5 2 3 3 4" xfId="4199" xr:uid="{00000000-0005-0000-0000-0000A2040000}"/>
    <cellStyle name="Table Cell 2 2 5 2 3 3 4 2" xfId="11088" xr:uid="{CE94EE7A-19F0-45E6-B723-99E83362B8B1}"/>
    <cellStyle name="Table Cell 2 2 5 2 3 3 5" xfId="7640" xr:uid="{2D7343EE-DD90-468B-938A-FABBFF21DBB0}"/>
    <cellStyle name="Table Cell 2 2 5 2 3 4" xfId="921" xr:uid="{00000000-0005-0000-0000-0000A3040000}"/>
    <cellStyle name="Table Cell 2 2 5 2 3 4 2" xfId="2074" xr:uid="{00000000-0005-0000-0000-0000A4040000}"/>
    <cellStyle name="Table Cell 2 2 5 2 3 4 2 2" xfId="8963" xr:uid="{477A976F-E76F-476D-9B88-9B19498EE977}"/>
    <cellStyle name="Table Cell 2 2 5 2 3 4 2 3" xfId="5501" xr:uid="{8485FDA1-8AB1-4D51-83D0-B67A2BBE5C82}"/>
    <cellStyle name="Table Cell 2 2 5 2 3 4 3" xfId="3205" xr:uid="{00000000-0005-0000-0000-0000A5040000}"/>
    <cellStyle name="Table Cell 2 2 5 2 3 4 3 2" xfId="10094" xr:uid="{240BF5F3-0AF4-4851-8032-AC4C0D433AB2}"/>
    <cellStyle name="Table Cell 2 2 5 2 3 4 3 3" xfId="6632" xr:uid="{A9DEA397-53CD-439E-8683-E5CED42D72E3}"/>
    <cellStyle name="Table Cell 2 2 5 2 3 4 4" xfId="4339" xr:uid="{00000000-0005-0000-0000-0000A6040000}"/>
    <cellStyle name="Table Cell 2 2 5 2 3 4 4 2" xfId="11228" xr:uid="{0DCCAE1D-8008-427A-80A3-304A7D5EF3FC}"/>
    <cellStyle name="Table Cell 2 2 5 2 3 4 5" xfId="7780" xr:uid="{C45EF08E-985A-401E-BE74-19AB3A322420}"/>
    <cellStyle name="Table Cell 2 2 5 2 3 5" xfId="1055" xr:uid="{00000000-0005-0000-0000-0000A7040000}"/>
    <cellStyle name="Table Cell 2 2 5 2 3 5 2" xfId="2208" xr:uid="{00000000-0005-0000-0000-0000A8040000}"/>
    <cellStyle name="Table Cell 2 2 5 2 3 5 2 2" xfId="9097" xr:uid="{98CB3005-8D7C-4515-A7DE-9166BDC96A22}"/>
    <cellStyle name="Table Cell 2 2 5 2 3 5 2 3" xfId="5635" xr:uid="{187A6991-F8DA-4206-8DBE-EFACF741EB12}"/>
    <cellStyle name="Table Cell 2 2 5 2 3 5 3" xfId="3339" xr:uid="{00000000-0005-0000-0000-0000A9040000}"/>
    <cellStyle name="Table Cell 2 2 5 2 3 5 3 2" xfId="10228" xr:uid="{2128BC20-732C-4474-8117-8528DEFD9366}"/>
    <cellStyle name="Table Cell 2 2 5 2 3 5 3 3" xfId="6766" xr:uid="{82871943-B0EE-464B-B572-26E849222AAB}"/>
    <cellStyle name="Table Cell 2 2 5 2 3 5 4" xfId="4473" xr:uid="{00000000-0005-0000-0000-0000AA040000}"/>
    <cellStyle name="Table Cell 2 2 5 2 3 5 4 2" xfId="11362" xr:uid="{D1F9E04A-5226-469D-A374-CFBF030CBE36}"/>
    <cellStyle name="Table Cell 2 2 5 2 3 5 5" xfId="7914" xr:uid="{19295181-5B87-4EE8-900E-85CB54E5D9B2}"/>
    <cellStyle name="Table Cell 2 2 5 2 3 6" xfId="1186" xr:uid="{00000000-0005-0000-0000-0000AB040000}"/>
    <cellStyle name="Table Cell 2 2 5 2 3 6 2" xfId="2339" xr:uid="{00000000-0005-0000-0000-0000AC040000}"/>
    <cellStyle name="Table Cell 2 2 5 2 3 6 2 2" xfId="9228" xr:uid="{A64532A9-A6E9-4895-B4F4-43CCB1D707A4}"/>
    <cellStyle name="Table Cell 2 2 5 2 3 6 2 3" xfId="5766" xr:uid="{54F3D727-F8BF-401F-A25C-9BAA9CE22EAC}"/>
    <cellStyle name="Table Cell 2 2 5 2 3 6 3" xfId="3470" xr:uid="{00000000-0005-0000-0000-0000AD040000}"/>
    <cellStyle name="Table Cell 2 2 5 2 3 6 3 2" xfId="10359" xr:uid="{28CE3EDE-D27A-4F5C-8E09-9480E6FD47D2}"/>
    <cellStyle name="Table Cell 2 2 5 2 3 6 3 3" xfId="6897" xr:uid="{E886B73B-BDBB-4034-90F7-A3A68F0882AD}"/>
    <cellStyle name="Table Cell 2 2 5 2 3 6 4" xfId="4604" xr:uid="{00000000-0005-0000-0000-0000AE040000}"/>
    <cellStyle name="Table Cell 2 2 5 2 3 6 4 2" xfId="11493" xr:uid="{71856550-688C-46BD-9E75-AB22C527F503}"/>
    <cellStyle name="Table Cell 2 2 5 2 3 6 5" xfId="8045" xr:uid="{282DC1D1-8F96-40FF-B73F-672FB9B5E913}"/>
    <cellStyle name="Table Cell 2 2 5 2 3 7" xfId="551" xr:uid="{00000000-0005-0000-0000-0000AF040000}"/>
    <cellStyle name="Table Cell 2 2 5 2 3 7 2" xfId="1704" xr:uid="{00000000-0005-0000-0000-0000B0040000}"/>
    <cellStyle name="Table Cell 2 2 5 2 3 7 2 2" xfId="8593" xr:uid="{0099FF1D-3CEC-4E0F-A277-542F53D67AEC}"/>
    <cellStyle name="Table Cell 2 2 5 2 3 7 2 3" xfId="5131" xr:uid="{2AAC6929-173B-4C73-9D3F-AE769EE36794}"/>
    <cellStyle name="Table Cell 2 2 5 2 3 7 3" xfId="2835" xr:uid="{00000000-0005-0000-0000-0000B1040000}"/>
    <cellStyle name="Table Cell 2 2 5 2 3 7 3 2" xfId="9724" xr:uid="{E21158BF-612A-4440-B6CF-4E695D2CF302}"/>
    <cellStyle name="Table Cell 2 2 5 2 3 7 3 3" xfId="6262" xr:uid="{34D84040-DF15-43DE-9C98-6E3502EC620D}"/>
    <cellStyle name="Table Cell 2 2 5 2 3 7 4" xfId="3969" xr:uid="{00000000-0005-0000-0000-0000B2040000}"/>
    <cellStyle name="Table Cell 2 2 5 2 3 7 4 2" xfId="10858" xr:uid="{5B8F5C74-6C27-4270-937D-CF2F19D86A12}"/>
    <cellStyle name="Table Cell 2 2 5 2 3 7 5" xfId="7410" xr:uid="{0B6CC390-5564-430B-ACDA-1045F2B95179}"/>
    <cellStyle name="Table Cell 2 2 5 2 3 8" xfId="1583" xr:uid="{00000000-0005-0000-0000-0000B3040000}"/>
    <cellStyle name="Table Cell 2 2 5 2 3 8 2" xfId="8472" xr:uid="{17EE082A-53E6-4AA1-8871-594C7549F00E}"/>
    <cellStyle name="Table Cell 2 2 5 2 3 8 3" xfId="5010" xr:uid="{62D00834-9719-4D70-A007-FEF9CB019015}"/>
    <cellStyle name="Table Cell 2 2 5 2 3 9" xfId="2714" xr:uid="{00000000-0005-0000-0000-0000B4040000}"/>
    <cellStyle name="Table Cell 2 2 5 2 3 9 2" xfId="9603" xr:uid="{127E87D5-72FB-4F4C-B282-ED8FE25B876E}"/>
    <cellStyle name="Table Cell 2 2 5 2 3 9 3" xfId="6141" xr:uid="{9F1B0CA5-255A-4D46-8F9C-20A8A94DEAC3}"/>
    <cellStyle name="Table Cell 2 2 5 2 4" xfId="475" xr:uid="{00000000-0005-0000-0000-0000B5040000}"/>
    <cellStyle name="Table Cell 2 2 5 2 4 10" xfId="3893" xr:uid="{00000000-0005-0000-0000-0000B6040000}"/>
    <cellStyle name="Table Cell 2 2 5 2 4 10 2" xfId="10782" xr:uid="{5CC2387A-4DBD-4395-A234-A396F8B97DF1}"/>
    <cellStyle name="Table Cell 2 2 5 2 4 11" xfId="7334" xr:uid="{FCE3FA49-46FB-44E2-9D59-D16276FC8B9F}"/>
    <cellStyle name="Table Cell 2 2 5 2 4 2" xfId="686" xr:uid="{00000000-0005-0000-0000-0000B7040000}"/>
    <cellStyle name="Table Cell 2 2 5 2 4 2 2" xfId="1839" xr:uid="{00000000-0005-0000-0000-0000B8040000}"/>
    <cellStyle name="Table Cell 2 2 5 2 4 2 2 2" xfId="8728" xr:uid="{7189E635-10DF-4D13-B4D6-8552DA5D606B}"/>
    <cellStyle name="Table Cell 2 2 5 2 4 2 2 3" xfId="5266" xr:uid="{86C38832-04DD-4F4F-AE46-0C9689984353}"/>
    <cellStyle name="Table Cell 2 2 5 2 4 2 3" xfId="2970" xr:uid="{00000000-0005-0000-0000-0000B9040000}"/>
    <cellStyle name="Table Cell 2 2 5 2 4 2 3 2" xfId="9859" xr:uid="{6BA9BADE-BA07-4106-B4A5-B37AE54F8A68}"/>
    <cellStyle name="Table Cell 2 2 5 2 4 2 3 3" xfId="6397" xr:uid="{55CDBFE5-0AFD-4C92-8643-34387628A7D0}"/>
    <cellStyle name="Table Cell 2 2 5 2 4 2 4" xfId="4104" xr:uid="{00000000-0005-0000-0000-0000BA040000}"/>
    <cellStyle name="Table Cell 2 2 5 2 4 2 4 2" xfId="10993" xr:uid="{C4CB77FF-C78A-47CB-8DCB-6200AB784509}"/>
    <cellStyle name="Table Cell 2 2 5 2 4 2 5" xfId="7545" xr:uid="{322121A3-2CAC-49AC-8691-F562BB64B099}"/>
    <cellStyle name="Table Cell 2 2 5 2 4 3" xfId="826" xr:uid="{00000000-0005-0000-0000-0000BB040000}"/>
    <cellStyle name="Table Cell 2 2 5 2 4 3 2" xfId="1979" xr:uid="{00000000-0005-0000-0000-0000BC040000}"/>
    <cellStyle name="Table Cell 2 2 5 2 4 3 2 2" xfId="8868" xr:uid="{82047304-2633-4D4C-B8E8-2F0324823A1F}"/>
    <cellStyle name="Table Cell 2 2 5 2 4 3 2 3" xfId="5406" xr:uid="{DDD980D3-5282-4800-A96F-DA47D201E019}"/>
    <cellStyle name="Table Cell 2 2 5 2 4 3 3" xfId="3110" xr:uid="{00000000-0005-0000-0000-0000BD040000}"/>
    <cellStyle name="Table Cell 2 2 5 2 4 3 3 2" xfId="9999" xr:uid="{42B40E78-F518-428F-8501-74B0D99E3FB8}"/>
    <cellStyle name="Table Cell 2 2 5 2 4 3 3 3" xfId="6537" xr:uid="{6C2682B6-82F7-491F-AC36-5750364EE6F7}"/>
    <cellStyle name="Table Cell 2 2 5 2 4 3 4" xfId="4244" xr:uid="{00000000-0005-0000-0000-0000BE040000}"/>
    <cellStyle name="Table Cell 2 2 5 2 4 3 4 2" xfId="11133" xr:uid="{5909C0E0-1586-45A3-A2A8-84B6BBBFB172}"/>
    <cellStyle name="Table Cell 2 2 5 2 4 3 5" xfId="7685" xr:uid="{37B3B31C-CBDF-4D58-8681-7C01F69D0E29}"/>
    <cellStyle name="Table Cell 2 2 5 2 4 4" xfId="966" xr:uid="{00000000-0005-0000-0000-0000BF040000}"/>
    <cellStyle name="Table Cell 2 2 5 2 4 4 2" xfId="2119" xr:uid="{00000000-0005-0000-0000-0000C0040000}"/>
    <cellStyle name="Table Cell 2 2 5 2 4 4 2 2" xfId="9008" xr:uid="{12169FC0-502B-4E8E-B45E-763DD1E6E11C}"/>
    <cellStyle name="Table Cell 2 2 5 2 4 4 2 3" xfId="5546" xr:uid="{147C98DF-A1EF-4DDC-9F60-78B0C798EBE8}"/>
    <cellStyle name="Table Cell 2 2 5 2 4 4 3" xfId="3250" xr:uid="{00000000-0005-0000-0000-0000C1040000}"/>
    <cellStyle name="Table Cell 2 2 5 2 4 4 3 2" xfId="10139" xr:uid="{D773D982-BA37-45B7-89E9-E9FF8AE07349}"/>
    <cellStyle name="Table Cell 2 2 5 2 4 4 3 3" xfId="6677" xr:uid="{1BAAB16D-D2B8-4C38-97BD-5DCE8E1D9EF0}"/>
    <cellStyle name="Table Cell 2 2 5 2 4 4 4" xfId="4384" xr:uid="{00000000-0005-0000-0000-0000C2040000}"/>
    <cellStyle name="Table Cell 2 2 5 2 4 4 4 2" xfId="11273" xr:uid="{A13FEA76-4346-41FE-8F51-B4FD5326B1DB}"/>
    <cellStyle name="Table Cell 2 2 5 2 4 4 5" xfId="7825" xr:uid="{B73F8095-B7B8-4EBF-8178-888477BE2914}"/>
    <cellStyle name="Table Cell 2 2 5 2 4 5" xfId="1100" xr:uid="{00000000-0005-0000-0000-0000C3040000}"/>
    <cellStyle name="Table Cell 2 2 5 2 4 5 2" xfId="2253" xr:uid="{00000000-0005-0000-0000-0000C4040000}"/>
    <cellStyle name="Table Cell 2 2 5 2 4 5 2 2" xfId="9142" xr:uid="{6A188120-0ADE-40C0-9751-00DE03CABCF2}"/>
    <cellStyle name="Table Cell 2 2 5 2 4 5 2 3" xfId="5680" xr:uid="{CA357AFE-A0D8-42F5-B7BF-6DA484533184}"/>
    <cellStyle name="Table Cell 2 2 5 2 4 5 3" xfId="3384" xr:uid="{00000000-0005-0000-0000-0000C5040000}"/>
    <cellStyle name="Table Cell 2 2 5 2 4 5 3 2" xfId="10273" xr:uid="{22455689-13F0-4376-B6C3-D87F0AF454CA}"/>
    <cellStyle name="Table Cell 2 2 5 2 4 5 3 3" xfId="6811" xr:uid="{1DACC372-C2EA-4984-B1BD-82E27DA35CA5}"/>
    <cellStyle name="Table Cell 2 2 5 2 4 5 4" xfId="4518" xr:uid="{00000000-0005-0000-0000-0000C6040000}"/>
    <cellStyle name="Table Cell 2 2 5 2 4 5 4 2" xfId="11407" xr:uid="{5C3C5374-114E-49A7-88CF-675278247D08}"/>
    <cellStyle name="Table Cell 2 2 5 2 4 5 5" xfId="7959" xr:uid="{98BCBB79-E84A-4C69-B6DC-B3D76CBFE750}"/>
    <cellStyle name="Table Cell 2 2 5 2 4 6" xfId="1231" xr:uid="{00000000-0005-0000-0000-0000C7040000}"/>
    <cellStyle name="Table Cell 2 2 5 2 4 6 2" xfId="2384" xr:uid="{00000000-0005-0000-0000-0000C8040000}"/>
    <cellStyle name="Table Cell 2 2 5 2 4 6 2 2" xfId="9273" xr:uid="{D211F819-2324-49FF-9A2C-7F3AFB5EB7D3}"/>
    <cellStyle name="Table Cell 2 2 5 2 4 6 2 3" xfId="5811" xr:uid="{3B16F207-E0CE-4B1D-99C6-B23CC1535751}"/>
    <cellStyle name="Table Cell 2 2 5 2 4 6 3" xfId="3515" xr:uid="{00000000-0005-0000-0000-0000C9040000}"/>
    <cellStyle name="Table Cell 2 2 5 2 4 6 3 2" xfId="10404" xr:uid="{29C9E1D6-E0E8-426B-BFFC-392DDEC7083A}"/>
    <cellStyle name="Table Cell 2 2 5 2 4 6 3 3" xfId="6942" xr:uid="{CBBF6216-F12A-4F33-B72A-750D969B2DAF}"/>
    <cellStyle name="Table Cell 2 2 5 2 4 6 4" xfId="4649" xr:uid="{00000000-0005-0000-0000-0000CA040000}"/>
    <cellStyle name="Table Cell 2 2 5 2 4 6 4 2" xfId="11538" xr:uid="{6F3669D2-D39D-4D01-A2AB-755B5CDDA255}"/>
    <cellStyle name="Table Cell 2 2 5 2 4 6 5" xfId="8090" xr:uid="{B2E4D51A-CA25-410F-8A8B-AD137B3BCA83}"/>
    <cellStyle name="Table Cell 2 2 5 2 4 7" xfId="531" xr:uid="{00000000-0005-0000-0000-0000CB040000}"/>
    <cellStyle name="Table Cell 2 2 5 2 4 7 2" xfId="1684" xr:uid="{00000000-0005-0000-0000-0000CC040000}"/>
    <cellStyle name="Table Cell 2 2 5 2 4 7 2 2" xfId="8573" xr:uid="{E54265AF-27CF-4816-A3F4-06616801749B}"/>
    <cellStyle name="Table Cell 2 2 5 2 4 7 2 3" xfId="5111" xr:uid="{2A3A1E23-4368-4C3D-9ED3-95EC8E8EA38A}"/>
    <cellStyle name="Table Cell 2 2 5 2 4 7 3" xfId="2815" xr:uid="{00000000-0005-0000-0000-0000CD040000}"/>
    <cellStyle name="Table Cell 2 2 5 2 4 7 3 2" xfId="9704" xr:uid="{8EF68D3C-21D4-40D3-AD4A-416752B041DD}"/>
    <cellStyle name="Table Cell 2 2 5 2 4 7 3 3" xfId="6242" xr:uid="{7B044FFD-288F-446D-AE85-B6D439873EC0}"/>
    <cellStyle name="Table Cell 2 2 5 2 4 7 4" xfId="3949" xr:uid="{00000000-0005-0000-0000-0000CE040000}"/>
    <cellStyle name="Table Cell 2 2 5 2 4 7 4 2" xfId="10838" xr:uid="{17D0CCD2-0F88-43BF-AE0A-1DD8C03A002C}"/>
    <cellStyle name="Table Cell 2 2 5 2 4 7 5" xfId="7390" xr:uid="{5E78E49B-7BA1-481C-A639-1DE113448F6B}"/>
    <cellStyle name="Table Cell 2 2 5 2 4 8" xfId="1628" xr:uid="{00000000-0005-0000-0000-0000CF040000}"/>
    <cellStyle name="Table Cell 2 2 5 2 4 8 2" xfId="8517" xr:uid="{2ECCCE5A-79C0-4AE8-87D9-A5FD6CD4918C}"/>
    <cellStyle name="Table Cell 2 2 5 2 4 8 3" xfId="5055" xr:uid="{6B0B3933-4995-4079-9566-664D36ED3B9F}"/>
    <cellStyle name="Table Cell 2 2 5 2 4 9" xfId="2759" xr:uid="{00000000-0005-0000-0000-0000D0040000}"/>
    <cellStyle name="Table Cell 2 2 5 2 4 9 2" xfId="9648" xr:uid="{DB4A4345-6D6A-484F-B219-B9B1EA3CC6DB}"/>
    <cellStyle name="Table Cell 2 2 5 2 4 9 3" xfId="6186" xr:uid="{1F37C963-6584-4D74-8FF7-50B18EF0A89A}"/>
    <cellStyle name="Table Cell 2 2 5 2 5" xfId="318" xr:uid="{00000000-0005-0000-0000-0000D1040000}"/>
    <cellStyle name="Table Cell 2 2 5 2 5 2" xfId="1471" xr:uid="{00000000-0005-0000-0000-0000D2040000}"/>
    <cellStyle name="Table Cell 2 2 5 2 5 2 2" xfId="8360" xr:uid="{FA3BE97F-9A51-443A-BBC2-9D9C8FDF9059}"/>
    <cellStyle name="Table Cell 2 2 5 2 5 2 3" xfId="4898" xr:uid="{8AC62D63-9B10-4CB4-9A86-F5238069BB55}"/>
    <cellStyle name="Table Cell 2 2 5 2 5 3" xfId="2602" xr:uid="{00000000-0005-0000-0000-0000D3040000}"/>
    <cellStyle name="Table Cell 2 2 5 2 5 3 2" xfId="9491" xr:uid="{8AA6C16F-077A-4F24-A53C-B559A6FC1BFE}"/>
    <cellStyle name="Table Cell 2 2 5 2 5 3 3" xfId="6029" xr:uid="{031C5FD4-96CE-4DA4-9512-3B4AF99A61CE}"/>
    <cellStyle name="Table Cell 2 2 5 2 5 4" xfId="3736" xr:uid="{00000000-0005-0000-0000-0000D4040000}"/>
    <cellStyle name="Table Cell 2 2 5 2 5 4 2" xfId="10625" xr:uid="{3C5524B4-72D2-44A3-A30A-FB98EA13F832}"/>
    <cellStyle name="Table Cell 2 2 5 2 5 5" xfId="7177" xr:uid="{BAC30228-6446-4408-9C64-F4AAEE0BA200}"/>
    <cellStyle name="Table Cell 2 2 5 2 6" xfId="1324" xr:uid="{00000000-0005-0000-0000-0000D5040000}"/>
    <cellStyle name="Table Cell 2 2 5 2 6 2" xfId="8213" xr:uid="{44213FF6-7C05-4E19-881F-FAAFC231ABBC}"/>
    <cellStyle name="Table Cell 2 2 5 2 6 3" xfId="4751" xr:uid="{F06EBECD-EA47-4EF0-9A39-42F5390DE088}"/>
    <cellStyle name="Table Cell 2 2 5 2 7" xfId="2455" xr:uid="{00000000-0005-0000-0000-0000D6040000}"/>
    <cellStyle name="Table Cell 2 2 5 2 7 2" xfId="9344" xr:uid="{BC6FB9D0-D40C-4722-A8AC-DD1C1AFC2FC5}"/>
    <cellStyle name="Table Cell 2 2 5 2 7 3" xfId="5882" xr:uid="{EBC302AB-72BE-4E2D-86A6-F39A444234A7}"/>
    <cellStyle name="Table Cell 2 2 5 2 8" xfId="3589" xr:uid="{00000000-0005-0000-0000-0000D7040000}"/>
    <cellStyle name="Table Cell 2 2 5 2 8 2" xfId="10478" xr:uid="{6D477283-4907-4F35-83B5-AC56964B1D9C}"/>
    <cellStyle name="Table Cell 2 2 5 2 9" xfId="7028" xr:uid="{F02AEFD5-9400-42F5-9CEA-4F9509D3D766}"/>
    <cellStyle name="Table Cell 2 2 5 3" xfId="183" xr:uid="{00000000-0005-0000-0000-0000D8040000}"/>
    <cellStyle name="Table Cell 2 2 5 3 2" xfId="444" xr:uid="{00000000-0005-0000-0000-0000D9040000}"/>
    <cellStyle name="Table Cell 2 2 5 3 2 10" xfId="3862" xr:uid="{00000000-0005-0000-0000-0000DA040000}"/>
    <cellStyle name="Table Cell 2 2 5 3 2 10 2" xfId="10751" xr:uid="{AAFAF751-CD5E-45C8-B7E8-86F3814680B1}"/>
    <cellStyle name="Table Cell 2 2 5 3 2 11" xfId="7303" xr:uid="{92A5B009-9A98-42EF-AF33-EADDB3C23596}"/>
    <cellStyle name="Table Cell 2 2 5 3 2 2" xfId="655" xr:uid="{00000000-0005-0000-0000-0000DB040000}"/>
    <cellStyle name="Table Cell 2 2 5 3 2 2 2" xfId="1808" xr:uid="{00000000-0005-0000-0000-0000DC040000}"/>
    <cellStyle name="Table Cell 2 2 5 3 2 2 2 2" xfId="8697" xr:uid="{08E8877D-0BAC-4B0B-A2BF-A03EEB359952}"/>
    <cellStyle name="Table Cell 2 2 5 3 2 2 2 3" xfId="5235" xr:uid="{9922A3E7-8013-4193-A368-B865EA8AC017}"/>
    <cellStyle name="Table Cell 2 2 5 3 2 2 3" xfId="2939" xr:uid="{00000000-0005-0000-0000-0000DD040000}"/>
    <cellStyle name="Table Cell 2 2 5 3 2 2 3 2" xfId="9828" xr:uid="{EB5C69CC-1C77-4204-9BCE-4DAD13EB4B14}"/>
    <cellStyle name="Table Cell 2 2 5 3 2 2 3 3" xfId="6366" xr:uid="{8B273DA3-DEDE-478D-B101-9609ED0EC4F4}"/>
    <cellStyle name="Table Cell 2 2 5 3 2 2 4" xfId="4073" xr:uid="{00000000-0005-0000-0000-0000DE040000}"/>
    <cellStyle name="Table Cell 2 2 5 3 2 2 4 2" xfId="10962" xr:uid="{44531161-9B1D-4CBD-A20B-C374D33A3881}"/>
    <cellStyle name="Table Cell 2 2 5 3 2 2 5" xfId="7514" xr:uid="{4BE90064-E529-4B36-9C63-CA60B38F18AD}"/>
    <cellStyle name="Table Cell 2 2 5 3 2 3" xfId="795" xr:uid="{00000000-0005-0000-0000-0000DF040000}"/>
    <cellStyle name="Table Cell 2 2 5 3 2 3 2" xfId="1948" xr:uid="{00000000-0005-0000-0000-0000E0040000}"/>
    <cellStyle name="Table Cell 2 2 5 3 2 3 2 2" xfId="8837" xr:uid="{2069C707-30F0-468D-9083-8382F000EAB9}"/>
    <cellStyle name="Table Cell 2 2 5 3 2 3 2 3" xfId="5375" xr:uid="{AD5FC73A-3EA9-4C8F-8449-547E0A82E9DD}"/>
    <cellStyle name="Table Cell 2 2 5 3 2 3 3" xfId="3079" xr:uid="{00000000-0005-0000-0000-0000E1040000}"/>
    <cellStyle name="Table Cell 2 2 5 3 2 3 3 2" xfId="9968" xr:uid="{D03A62C3-E254-4D20-9D0E-523A63DA3EC6}"/>
    <cellStyle name="Table Cell 2 2 5 3 2 3 3 3" xfId="6506" xr:uid="{B5D4A003-7448-41C8-B68A-73F215D6DED2}"/>
    <cellStyle name="Table Cell 2 2 5 3 2 3 4" xfId="4213" xr:uid="{00000000-0005-0000-0000-0000E2040000}"/>
    <cellStyle name="Table Cell 2 2 5 3 2 3 4 2" xfId="11102" xr:uid="{44EFD061-BC0B-4867-B5B6-644E2D67ED4B}"/>
    <cellStyle name="Table Cell 2 2 5 3 2 3 5" xfId="7654" xr:uid="{B9E36F1A-A5A7-40E1-9FBC-7E1D8D239657}"/>
    <cellStyle name="Table Cell 2 2 5 3 2 4" xfId="935" xr:uid="{00000000-0005-0000-0000-0000E3040000}"/>
    <cellStyle name="Table Cell 2 2 5 3 2 4 2" xfId="2088" xr:uid="{00000000-0005-0000-0000-0000E4040000}"/>
    <cellStyle name="Table Cell 2 2 5 3 2 4 2 2" xfId="8977" xr:uid="{FEE8096D-6FEB-4861-80D5-EBE0AF0F83AA}"/>
    <cellStyle name="Table Cell 2 2 5 3 2 4 2 3" xfId="5515" xr:uid="{5D43D6FE-E59F-4C38-9D71-53FDFC1AC168}"/>
    <cellStyle name="Table Cell 2 2 5 3 2 4 3" xfId="3219" xr:uid="{00000000-0005-0000-0000-0000E5040000}"/>
    <cellStyle name="Table Cell 2 2 5 3 2 4 3 2" xfId="10108" xr:uid="{BEDA08F7-3BD2-4475-B31C-77F2899894A8}"/>
    <cellStyle name="Table Cell 2 2 5 3 2 4 3 3" xfId="6646" xr:uid="{EE3DCF55-E53C-41C4-AFF3-D3234ECE8D7B}"/>
    <cellStyle name="Table Cell 2 2 5 3 2 4 4" xfId="4353" xr:uid="{00000000-0005-0000-0000-0000E6040000}"/>
    <cellStyle name="Table Cell 2 2 5 3 2 4 4 2" xfId="11242" xr:uid="{32F9AFE4-1990-48C0-A472-3DD1E7440738}"/>
    <cellStyle name="Table Cell 2 2 5 3 2 4 5" xfId="7794" xr:uid="{8330C50D-C21F-4CD8-B775-B8CAFEA64676}"/>
    <cellStyle name="Table Cell 2 2 5 3 2 5" xfId="1069" xr:uid="{00000000-0005-0000-0000-0000E7040000}"/>
    <cellStyle name="Table Cell 2 2 5 3 2 5 2" xfId="2222" xr:uid="{00000000-0005-0000-0000-0000E8040000}"/>
    <cellStyle name="Table Cell 2 2 5 3 2 5 2 2" xfId="9111" xr:uid="{61195B10-2562-463F-AC0E-842604B687EF}"/>
    <cellStyle name="Table Cell 2 2 5 3 2 5 2 3" xfId="5649" xr:uid="{24F73914-00F5-494D-9653-7F3C28A76CEB}"/>
    <cellStyle name="Table Cell 2 2 5 3 2 5 3" xfId="3353" xr:uid="{00000000-0005-0000-0000-0000E9040000}"/>
    <cellStyle name="Table Cell 2 2 5 3 2 5 3 2" xfId="10242" xr:uid="{AE83DE46-CA5B-4A68-B94C-CD22FBE3DC0E}"/>
    <cellStyle name="Table Cell 2 2 5 3 2 5 3 3" xfId="6780" xr:uid="{B4926178-813C-4E0D-9AA4-DC0C2CF15725}"/>
    <cellStyle name="Table Cell 2 2 5 3 2 5 4" xfId="4487" xr:uid="{00000000-0005-0000-0000-0000EA040000}"/>
    <cellStyle name="Table Cell 2 2 5 3 2 5 4 2" xfId="11376" xr:uid="{11C41B7D-01A6-431A-B424-2A697320E985}"/>
    <cellStyle name="Table Cell 2 2 5 3 2 5 5" xfId="7928" xr:uid="{AC62EDC5-21B1-4AA2-B244-23F11289D9B8}"/>
    <cellStyle name="Table Cell 2 2 5 3 2 6" xfId="1200" xr:uid="{00000000-0005-0000-0000-0000EB040000}"/>
    <cellStyle name="Table Cell 2 2 5 3 2 6 2" xfId="2353" xr:uid="{00000000-0005-0000-0000-0000EC040000}"/>
    <cellStyle name="Table Cell 2 2 5 3 2 6 2 2" xfId="9242" xr:uid="{5FEAD486-433C-4061-AE29-95165EAB3AEB}"/>
    <cellStyle name="Table Cell 2 2 5 3 2 6 2 3" xfId="5780" xr:uid="{415195C2-12A5-4D25-9E0A-016029719995}"/>
    <cellStyle name="Table Cell 2 2 5 3 2 6 3" xfId="3484" xr:uid="{00000000-0005-0000-0000-0000ED040000}"/>
    <cellStyle name="Table Cell 2 2 5 3 2 6 3 2" xfId="10373" xr:uid="{125CF9D2-B814-44C2-AB5F-28A930F3701C}"/>
    <cellStyle name="Table Cell 2 2 5 3 2 6 3 3" xfId="6911" xr:uid="{5D9A367F-BE12-4D92-9ED4-B136DC7EE09C}"/>
    <cellStyle name="Table Cell 2 2 5 3 2 6 4" xfId="4618" xr:uid="{00000000-0005-0000-0000-0000EE040000}"/>
    <cellStyle name="Table Cell 2 2 5 3 2 6 4 2" xfId="11507" xr:uid="{CC2F9F4B-6F1D-4E01-837C-091427C1AEC4}"/>
    <cellStyle name="Table Cell 2 2 5 3 2 6 5" xfId="8059" xr:uid="{4BE1BC14-D4C2-420B-AD40-EBBBEEE1498C}"/>
    <cellStyle name="Table Cell 2 2 5 3 2 7" xfId="1149" xr:uid="{00000000-0005-0000-0000-0000EF040000}"/>
    <cellStyle name="Table Cell 2 2 5 3 2 7 2" xfId="2302" xr:uid="{00000000-0005-0000-0000-0000F0040000}"/>
    <cellStyle name="Table Cell 2 2 5 3 2 7 2 2" xfId="9191" xr:uid="{CFE6E633-B26D-449B-952A-73D6C0C0852D}"/>
    <cellStyle name="Table Cell 2 2 5 3 2 7 2 3" xfId="5729" xr:uid="{13E5530C-E117-49FE-81E5-D752AF096AA7}"/>
    <cellStyle name="Table Cell 2 2 5 3 2 7 3" xfId="3433" xr:uid="{00000000-0005-0000-0000-0000F1040000}"/>
    <cellStyle name="Table Cell 2 2 5 3 2 7 3 2" xfId="10322" xr:uid="{FDEF7A96-5405-4007-A5B5-504F448D0220}"/>
    <cellStyle name="Table Cell 2 2 5 3 2 7 3 3" xfId="6860" xr:uid="{1743AB2E-0195-4107-8B72-4FF9E555D836}"/>
    <cellStyle name="Table Cell 2 2 5 3 2 7 4" xfId="4567" xr:uid="{00000000-0005-0000-0000-0000F2040000}"/>
    <cellStyle name="Table Cell 2 2 5 3 2 7 4 2" xfId="11456" xr:uid="{6B883F97-D6D2-48BB-97EF-06B1832BE7AB}"/>
    <cellStyle name="Table Cell 2 2 5 3 2 7 5" xfId="8008" xr:uid="{34A5745C-38A4-4C6E-8594-A41BD73AA94C}"/>
    <cellStyle name="Table Cell 2 2 5 3 2 8" xfId="1597" xr:uid="{00000000-0005-0000-0000-0000F3040000}"/>
    <cellStyle name="Table Cell 2 2 5 3 2 8 2" xfId="8486" xr:uid="{4DAB79F3-1A18-48A0-B94D-7C659BFEDE22}"/>
    <cellStyle name="Table Cell 2 2 5 3 2 8 3" xfId="5024" xr:uid="{D1B9F3A8-A47D-4794-9E84-2FE9F74093B7}"/>
    <cellStyle name="Table Cell 2 2 5 3 2 9" xfId="2728" xr:uid="{00000000-0005-0000-0000-0000F4040000}"/>
    <cellStyle name="Table Cell 2 2 5 3 2 9 2" xfId="9617" xr:uid="{E5C7084A-B903-40CA-B6ED-FB811A44D934}"/>
    <cellStyle name="Table Cell 2 2 5 3 2 9 3" xfId="6155" xr:uid="{E6A73805-98AD-4DFE-9AE0-FEAF786DD0FC}"/>
    <cellStyle name="Table Cell 2 2 5 3 3" xfId="384" xr:uid="{00000000-0005-0000-0000-0000F5040000}"/>
    <cellStyle name="Table Cell 2 2 5 3 3 10" xfId="3802" xr:uid="{00000000-0005-0000-0000-0000F6040000}"/>
    <cellStyle name="Table Cell 2 2 5 3 3 10 2" xfId="10691" xr:uid="{8C58DB2C-BB62-4352-9947-42F6C853FCC1}"/>
    <cellStyle name="Table Cell 2 2 5 3 3 11" xfId="7243" xr:uid="{196C09A6-3FF5-42F9-8B9C-4A3D588CEB18}"/>
    <cellStyle name="Table Cell 2 2 5 3 3 2" xfId="595" xr:uid="{00000000-0005-0000-0000-0000F7040000}"/>
    <cellStyle name="Table Cell 2 2 5 3 3 2 2" xfId="1748" xr:uid="{00000000-0005-0000-0000-0000F8040000}"/>
    <cellStyle name="Table Cell 2 2 5 3 3 2 2 2" xfId="8637" xr:uid="{B3705452-BE88-45C0-B456-3AEE155B614C}"/>
    <cellStyle name="Table Cell 2 2 5 3 3 2 2 3" xfId="5175" xr:uid="{FB194D86-CE84-41CF-A10C-038E91F35692}"/>
    <cellStyle name="Table Cell 2 2 5 3 3 2 3" xfId="2879" xr:uid="{00000000-0005-0000-0000-0000F9040000}"/>
    <cellStyle name="Table Cell 2 2 5 3 3 2 3 2" xfId="9768" xr:uid="{7687D92E-82ED-49BD-BC30-7DDDDAD18BD1}"/>
    <cellStyle name="Table Cell 2 2 5 3 3 2 3 3" xfId="6306" xr:uid="{4F778F9D-DEEF-41F9-80E7-559A61FA14D0}"/>
    <cellStyle name="Table Cell 2 2 5 3 3 2 4" xfId="4013" xr:uid="{00000000-0005-0000-0000-0000FA040000}"/>
    <cellStyle name="Table Cell 2 2 5 3 3 2 4 2" xfId="10902" xr:uid="{5B8024CB-E04E-46FC-9DAC-9273FC5F6F04}"/>
    <cellStyle name="Table Cell 2 2 5 3 3 2 5" xfId="7454" xr:uid="{9CD70309-E3A4-44CF-BC2C-91FACE2B9C5F}"/>
    <cellStyle name="Table Cell 2 2 5 3 3 3" xfId="738" xr:uid="{00000000-0005-0000-0000-0000FB040000}"/>
    <cellStyle name="Table Cell 2 2 5 3 3 3 2" xfId="1891" xr:uid="{00000000-0005-0000-0000-0000FC040000}"/>
    <cellStyle name="Table Cell 2 2 5 3 3 3 2 2" xfId="8780" xr:uid="{6CD96194-83C2-42AB-95C4-83DE8EBD1A59}"/>
    <cellStyle name="Table Cell 2 2 5 3 3 3 2 3" xfId="5318" xr:uid="{C09FB8EE-C975-4AF7-8E78-8121E73B6257}"/>
    <cellStyle name="Table Cell 2 2 5 3 3 3 3" xfId="3022" xr:uid="{00000000-0005-0000-0000-0000FD040000}"/>
    <cellStyle name="Table Cell 2 2 5 3 3 3 3 2" xfId="9911" xr:uid="{D59B2CEF-902B-4BCF-8EBC-6A427102A33F}"/>
    <cellStyle name="Table Cell 2 2 5 3 3 3 3 3" xfId="6449" xr:uid="{A7B8C8B6-4E27-49B3-BBCB-AEDA8A1B32CB}"/>
    <cellStyle name="Table Cell 2 2 5 3 3 3 4" xfId="4156" xr:uid="{00000000-0005-0000-0000-0000FE040000}"/>
    <cellStyle name="Table Cell 2 2 5 3 3 3 4 2" xfId="11045" xr:uid="{23F4B2DD-A472-47F1-AC4A-935827B4B611}"/>
    <cellStyle name="Table Cell 2 2 5 3 3 3 5" xfId="7597" xr:uid="{735ACEB3-001A-4AFF-9DF2-9EA8E5D0E894}"/>
    <cellStyle name="Table Cell 2 2 5 3 3 4" xfId="875" xr:uid="{00000000-0005-0000-0000-0000FF040000}"/>
    <cellStyle name="Table Cell 2 2 5 3 3 4 2" xfId="2028" xr:uid="{00000000-0005-0000-0000-000000050000}"/>
    <cellStyle name="Table Cell 2 2 5 3 3 4 2 2" xfId="8917" xr:uid="{2D858642-2782-4F7C-A928-FECF22D98BD9}"/>
    <cellStyle name="Table Cell 2 2 5 3 3 4 2 3" xfId="5455" xr:uid="{8718FFD1-FF33-409D-8ACE-807F95DF80A9}"/>
    <cellStyle name="Table Cell 2 2 5 3 3 4 3" xfId="3159" xr:uid="{00000000-0005-0000-0000-000001050000}"/>
    <cellStyle name="Table Cell 2 2 5 3 3 4 3 2" xfId="10048" xr:uid="{0F8AA704-A97E-4EE7-BC5B-CA99FEB65484}"/>
    <cellStyle name="Table Cell 2 2 5 3 3 4 3 3" xfId="6586" xr:uid="{B513363A-61AC-41D6-A5A0-55C41D46A404}"/>
    <cellStyle name="Table Cell 2 2 5 3 3 4 4" xfId="4293" xr:uid="{00000000-0005-0000-0000-000002050000}"/>
    <cellStyle name="Table Cell 2 2 5 3 3 4 4 2" xfId="11182" xr:uid="{C398A2B5-AAED-4583-A132-BFD0EDC6EAA9}"/>
    <cellStyle name="Table Cell 2 2 5 3 3 4 5" xfId="7734" xr:uid="{99197E30-9C01-44D0-A001-78580E8BFD14}"/>
    <cellStyle name="Table Cell 2 2 5 3 3 5" xfId="1016" xr:uid="{00000000-0005-0000-0000-000003050000}"/>
    <cellStyle name="Table Cell 2 2 5 3 3 5 2" xfId="2169" xr:uid="{00000000-0005-0000-0000-000004050000}"/>
    <cellStyle name="Table Cell 2 2 5 3 3 5 2 2" xfId="9058" xr:uid="{323EBBE0-23AF-4FAF-B465-0F9A6EA7B47D}"/>
    <cellStyle name="Table Cell 2 2 5 3 3 5 2 3" xfId="5596" xr:uid="{104C8EFF-4E08-40B9-BD98-55CF8B526A60}"/>
    <cellStyle name="Table Cell 2 2 5 3 3 5 3" xfId="3300" xr:uid="{00000000-0005-0000-0000-000005050000}"/>
    <cellStyle name="Table Cell 2 2 5 3 3 5 3 2" xfId="10189" xr:uid="{10A91EA4-F095-4D5C-AAD6-7854EAE0EF72}"/>
    <cellStyle name="Table Cell 2 2 5 3 3 5 3 3" xfId="6727" xr:uid="{068B1FD6-6F0F-440C-A107-A165F3A4F68C}"/>
    <cellStyle name="Table Cell 2 2 5 3 3 5 4" xfId="4434" xr:uid="{00000000-0005-0000-0000-000006050000}"/>
    <cellStyle name="Table Cell 2 2 5 3 3 5 4 2" xfId="11323" xr:uid="{6C9ECF43-2AAE-4DB7-9AA4-2E5161C436CB}"/>
    <cellStyle name="Table Cell 2 2 5 3 3 5 5" xfId="7875" xr:uid="{EECF1589-19E5-40F5-B21E-F0FF0E511EFA}"/>
    <cellStyle name="Table Cell 2 2 5 3 3 6" xfId="1143" xr:uid="{00000000-0005-0000-0000-000007050000}"/>
    <cellStyle name="Table Cell 2 2 5 3 3 6 2" xfId="2296" xr:uid="{00000000-0005-0000-0000-000008050000}"/>
    <cellStyle name="Table Cell 2 2 5 3 3 6 2 2" xfId="9185" xr:uid="{9FFDCC5F-DC92-4181-885A-3DC3AD5D1289}"/>
    <cellStyle name="Table Cell 2 2 5 3 3 6 2 3" xfId="5723" xr:uid="{4FB8ECC3-71C9-4AAA-93C8-1BE4FB3F8DA6}"/>
    <cellStyle name="Table Cell 2 2 5 3 3 6 3" xfId="3427" xr:uid="{00000000-0005-0000-0000-000009050000}"/>
    <cellStyle name="Table Cell 2 2 5 3 3 6 3 2" xfId="10316" xr:uid="{84509D7B-5809-4CCA-9742-45B23953426D}"/>
    <cellStyle name="Table Cell 2 2 5 3 3 6 3 3" xfId="6854" xr:uid="{E0A96642-916B-4A6D-B9F6-15BBDC51CC80}"/>
    <cellStyle name="Table Cell 2 2 5 3 3 6 4" xfId="4561" xr:uid="{00000000-0005-0000-0000-00000A050000}"/>
    <cellStyle name="Table Cell 2 2 5 3 3 6 4 2" xfId="11450" xr:uid="{6541267B-68D4-4744-8ACF-1D7E362054EF}"/>
    <cellStyle name="Table Cell 2 2 5 3 3 6 5" xfId="8002" xr:uid="{BA22BC0C-EE5D-40DE-962E-3EA6B430069A}"/>
    <cellStyle name="Table Cell 2 2 5 3 3 7" xfId="548" xr:uid="{00000000-0005-0000-0000-00000B050000}"/>
    <cellStyle name="Table Cell 2 2 5 3 3 7 2" xfId="1701" xr:uid="{00000000-0005-0000-0000-00000C050000}"/>
    <cellStyle name="Table Cell 2 2 5 3 3 7 2 2" xfId="8590" xr:uid="{CEA70A17-4FD0-4EA6-A655-28EC271182A9}"/>
    <cellStyle name="Table Cell 2 2 5 3 3 7 2 3" xfId="5128" xr:uid="{38F6465E-04A4-4A73-A5C7-5A3B248F4FA0}"/>
    <cellStyle name="Table Cell 2 2 5 3 3 7 3" xfId="2832" xr:uid="{00000000-0005-0000-0000-00000D050000}"/>
    <cellStyle name="Table Cell 2 2 5 3 3 7 3 2" xfId="9721" xr:uid="{895743BE-A54C-4C79-AE70-005CC93521E9}"/>
    <cellStyle name="Table Cell 2 2 5 3 3 7 3 3" xfId="6259" xr:uid="{421F7306-324E-4760-9559-A11493C598DC}"/>
    <cellStyle name="Table Cell 2 2 5 3 3 7 4" xfId="3966" xr:uid="{00000000-0005-0000-0000-00000E050000}"/>
    <cellStyle name="Table Cell 2 2 5 3 3 7 4 2" xfId="10855" xr:uid="{87D52E3D-5B2B-4B04-AE7F-B2FB664177EA}"/>
    <cellStyle name="Table Cell 2 2 5 3 3 7 5" xfId="7407" xr:uid="{0E84679A-7788-4A4E-BF99-5BC7E9304D06}"/>
    <cellStyle name="Table Cell 2 2 5 3 3 8" xfId="1537" xr:uid="{00000000-0005-0000-0000-00000F050000}"/>
    <cellStyle name="Table Cell 2 2 5 3 3 8 2" xfId="8426" xr:uid="{A67D195A-4236-49BF-B7F1-80EEE15B12B5}"/>
    <cellStyle name="Table Cell 2 2 5 3 3 8 3" xfId="4964" xr:uid="{02CC8BD5-0204-40D2-8CBD-737E79589D9F}"/>
    <cellStyle name="Table Cell 2 2 5 3 3 9" xfId="2668" xr:uid="{00000000-0005-0000-0000-000010050000}"/>
    <cellStyle name="Table Cell 2 2 5 3 3 9 2" xfId="9557" xr:uid="{AD91C93B-C1E1-4AAC-81A6-FC053D4223CF}"/>
    <cellStyle name="Table Cell 2 2 5 3 3 9 3" xfId="6095" xr:uid="{EE7EEE41-FB84-4424-843F-49C2DC94BF18}"/>
    <cellStyle name="Table Cell 2 2 5 3 4" xfId="332" xr:uid="{00000000-0005-0000-0000-000011050000}"/>
    <cellStyle name="Table Cell 2 2 5 3 4 2" xfId="1485" xr:uid="{00000000-0005-0000-0000-000012050000}"/>
    <cellStyle name="Table Cell 2 2 5 3 4 2 2" xfId="8374" xr:uid="{D3C44CAB-A21D-4314-9FAF-8476672099EF}"/>
    <cellStyle name="Table Cell 2 2 5 3 4 2 3" xfId="4912" xr:uid="{42DF7A38-8CD5-4746-BA95-ED6A4BD737F7}"/>
    <cellStyle name="Table Cell 2 2 5 3 4 3" xfId="2616" xr:uid="{00000000-0005-0000-0000-000013050000}"/>
    <cellStyle name="Table Cell 2 2 5 3 4 3 2" xfId="9505" xr:uid="{1906A505-E2A0-49C3-9C84-79ADEDD517F6}"/>
    <cellStyle name="Table Cell 2 2 5 3 4 3 3" xfId="6043" xr:uid="{A48C5C2D-7854-4E5C-9AB9-70DBF0F7D7A7}"/>
    <cellStyle name="Table Cell 2 2 5 3 4 4" xfId="3750" xr:uid="{00000000-0005-0000-0000-000014050000}"/>
    <cellStyle name="Table Cell 2 2 5 3 4 4 2" xfId="10639" xr:uid="{6C61CAFC-83AD-4DB1-8DB0-552C27F26EA9}"/>
    <cellStyle name="Table Cell 2 2 5 3 4 5" xfId="7191" xr:uid="{B30691D8-0F82-4F6F-99F3-11F01093514E}"/>
    <cellStyle name="Table Cell 2 2 5 3 5" xfId="1338" xr:uid="{00000000-0005-0000-0000-000015050000}"/>
    <cellStyle name="Table Cell 2 2 5 3 5 2" xfId="8227" xr:uid="{D2BD4E38-30C6-412D-B5D2-D7BD52B66ED9}"/>
    <cellStyle name="Table Cell 2 2 5 3 5 3" xfId="4765" xr:uid="{32028CCA-7B6D-4784-BA5E-98C96FA3C13B}"/>
    <cellStyle name="Table Cell 2 2 5 3 6" xfId="2469" xr:uid="{00000000-0005-0000-0000-000016050000}"/>
    <cellStyle name="Table Cell 2 2 5 3 6 2" xfId="9358" xr:uid="{7257B65D-D039-4326-A76E-890594802E0E}"/>
    <cellStyle name="Table Cell 2 2 5 3 6 3" xfId="5896" xr:uid="{DA1B1E84-9809-4396-9271-93DBB99217CE}"/>
    <cellStyle name="Table Cell 2 2 5 3 7" xfId="3603" xr:uid="{00000000-0005-0000-0000-000017050000}"/>
    <cellStyle name="Table Cell 2 2 5 3 7 2" xfId="10492" xr:uid="{F409A279-52EB-4688-816C-B9705BDFAA6D}"/>
    <cellStyle name="Table Cell 2 2 5 3 8" xfId="7042" xr:uid="{FDD5959C-EE20-4785-960C-D630ABB47334}"/>
    <cellStyle name="Table Cell 2 2 5 4" xfId="189" xr:uid="{00000000-0005-0000-0000-000018050000}"/>
    <cellStyle name="Table Cell 2 2 5 4 2" xfId="450" xr:uid="{00000000-0005-0000-0000-000019050000}"/>
    <cellStyle name="Table Cell 2 2 5 4 2 10" xfId="3868" xr:uid="{00000000-0005-0000-0000-00001A050000}"/>
    <cellStyle name="Table Cell 2 2 5 4 2 10 2" xfId="10757" xr:uid="{5629D18D-C365-489D-9CAC-45629014DF3A}"/>
    <cellStyle name="Table Cell 2 2 5 4 2 11" xfId="7309" xr:uid="{7065CF58-A8B6-4A37-9C2F-99D25CBEEA8D}"/>
    <cellStyle name="Table Cell 2 2 5 4 2 2" xfId="661" xr:uid="{00000000-0005-0000-0000-00001B050000}"/>
    <cellStyle name="Table Cell 2 2 5 4 2 2 2" xfId="1814" xr:uid="{00000000-0005-0000-0000-00001C050000}"/>
    <cellStyle name="Table Cell 2 2 5 4 2 2 2 2" xfId="8703" xr:uid="{589500E7-C644-4EE3-9587-43E6FAE378B7}"/>
    <cellStyle name="Table Cell 2 2 5 4 2 2 2 3" xfId="5241" xr:uid="{57087201-9C48-41C4-9929-E67DB68F8F0E}"/>
    <cellStyle name="Table Cell 2 2 5 4 2 2 3" xfId="2945" xr:uid="{00000000-0005-0000-0000-00001D050000}"/>
    <cellStyle name="Table Cell 2 2 5 4 2 2 3 2" xfId="9834" xr:uid="{B1DA3BBB-123A-4143-AEE1-1464DD4134EE}"/>
    <cellStyle name="Table Cell 2 2 5 4 2 2 3 3" xfId="6372" xr:uid="{C0F76342-3A28-4CEB-B680-EB7B003676B9}"/>
    <cellStyle name="Table Cell 2 2 5 4 2 2 4" xfId="4079" xr:uid="{00000000-0005-0000-0000-00001E050000}"/>
    <cellStyle name="Table Cell 2 2 5 4 2 2 4 2" xfId="10968" xr:uid="{3B4A52A4-A9C2-4474-9976-EE86CEB3146C}"/>
    <cellStyle name="Table Cell 2 2 5 4 2 2 5" xfId="7520" xr:uid="{309497F4-E407-4B1E-9A29-A812423D7A66}"/>
    <cellStyle name="Table Cell 2 2 5 4 2 3" xfId="801" xr:uid="{00000000-0005-0000-0000-00001F050000}"/>
    <cellStyle name="Table Cell 2 2 5 4 2 3 2" xfId="1954" xr:uid="{00000000-0005-0000-0000-000020050000}"/>
    <cellStyle name="Table Cell 2 2 5 4 2 3 2 2" xfId="8843" xr:uid="{A5C6F66F-F9D1-4AAC-97C3-DD02303C0359}"/>
    <cellStyle name="Table Cell 2 2 5 4 2 3 2 3" xfId="5381" xr:uid="{29858FB1-EA55-40C0-901C-4602130662D1}"/>
    <cellStyle name="Table Cell 2 2 5 4 2 3 3" xfId="3085" xr:uid="{00000000-0005-0000-0000-000021050000}"/>
    <cellStyle name="Table Cell 2 2 5 4 2 3 3 2" xfId="9974" xr:uid="{2979DB11-DBD0-4C89-ACD5-ADF631F4BF07}"/>
    <cellStyle name="Table Cell 2 2 5 4 2 3 3 3" xfId="6512" xr:uid="{707F1B83-6E52-45D3-BBB0-6EC5F536DE2A}"/>
    <cellStyle name="Table Cell 2 2 5 4 2 3 4" xfId="4219" xr:uid="{00000000-0005-0000-0000-000022050000}"/>
    <cellStyle name="Table Cell 2 2 5 4 2 3 4 2" xfId="11108" xr:uid="{7D700275-B086-47F1-92E8-393EB637D929}"/>
    <cellStyle name="Table Cell 2 2 5 4 2 3 5" xfId="7660" xr:uid="{A189BB8F-BFB1-4851-8E5F-18556FF276C3}"/>
    <cellStyle name="Table Cell 2 2 5 4 2 4" xfId="941" xr:uid="{00000000-0005-0000-0000-000023050000}"/>
    <cellStyle name="Table Cell 2 2 5 4 2 4 2" xfId="2094" xr:uid="{00000000-0005-0000-0000-000024050000}"/>
    <cellStyle name="Table Cell 2 2 5 4 2 4 2 2" xfId="8983" xr:uid="{8FDBFD82-3438-4834-BF00-87CE90C918BF}"/>
    <cellStyle name="Table Cell 2 2 5 4 2 4 2 3" xfId="5521" xr:uid="{50F1CA77-0A57-4ED3-AE32-9E51BA1B7507}"/>
    <cellStyle name="Table Cell 2 2 5 4 2 4 3" xfId="3225" xr:uid="{00000000-0005-0000-0000-000025050000}"/>
    <cellStyle name="Table Cell 2 2 5 4 2 4 3 2" xfId="10114" xr:uid="{6ED3DCC6-6A2F-477A-BD18-807ED786D135}"/>
    <cellStyle name="Table Cell 2 2 5 4 2 4 3 3" xfId="6652" xr:uid="{D7DE1A9C-EDF1-44CB-9BFA-E1717E8E01DD}"/>
    <cellStyle name="Table Cell 2 2 5 4 2 4 4" xfId="4359" xr:uid="{00000000-0005-0000-0000-000026050000}"/>
    <cellStyle name="Table Cell 2 2 5 4 2 4 4 2" xfId="11248" xr:uid="{9F70BDE8-7991-427A-BC12-013BA551C429}"/>
    <cellStyle name="Table Cell 2 2 5 4 2 4 5" xfId="7800" xr:uid="{E7983F36-BA5E-45EA-B9FE-89CF31C8697E}"/>
    <cellStyle name="Table Cell 2 2 5 4 2 5" xfId="1075" xr:uid="{00000000-0005-0000-0000-000027050000}"/>
    <cellStyle name="Table Cell 2 2 5 4 2 5 2" xfId="2228" xr:uid="{00000000-0005-0000-0000-000028050000}"/>
    <cellStyle name="Table Cell 2 2 5 4 2 5 2 2" xfId="9117" xr:uid="{C6487C18-04BE-4986-935F-F2B3D339F30A}"/>
    <cellStyle name="Table Cell 2 2 5 4 2 5 2 3" xfId="5655" xr:uid="{AD5D6C99-AF8F-42F1-8375-C96F38ED6454}"/>
    <cellStyle name="Table Cell 2 2 5 4 2 5 3" xfId="3359" xr:uid="{00000000-0005-0000-0000-000029050000}"/>
    <cellStyle name="Table Cell 2 2 5 4 2 5 3 2" xfId="10248" xr:uid="{11238926-8176-4E71-9D51-8FBA19E79E06}"/>
    <cellStyle name="Table Cell 2 2 5 4 2 5 3 3" xfId="6786" xr:uid="{A76202C4-4CD8-4BB0-8F73-9B4A0077E8B3}"/>
    <cellStyle name="Table Cell 2 2 5 4 2 5 4" xfId="4493" xr:uid="{00000000-0005-0000-0000-00002A050000}"/>
    <cellStyle name="Table Cell 2 2 5 4 2 5 4 2" xfId="11382" xr:uid="{9C54D7CA-418B-4ACA-89EA-9A133901A654}"/>
    <cellStyle name="Table Cell 2 2 5 4 2 5 5" xfId="7934" xr:uid="{53F384A0-9B00-4CFD-B95F-5FDF9F853879}"/>
    <cellStyle name="Table Cell 2 2 5 4 2 6" xfId="1206" xr:uid="{00000000-0005-0000-0000-00002B050000}"/>
    <cellStyle name="Table Cell 2 2 5 4 2 6 2" xfId="2359" xr:uid="{00000000-0005-0000-0000-00002C050000}"/>
    <cellStyle name="Table Cell 2 2 5 4 2 6 2 2" xfId="9248" xr:uid="{067757AC-20C7-4B1B-B586-7DE084543076}"/>
    <cellStyle name="Table Cell 2 2 5 4 2 6 2 3" xfId="5786" xr:uid="{F6E0D67A-1C0E-42CB-9468-DBB0CF640CF4}"/>
    <cellStyle name="Table Cell 2 2 5 4 2 6 3" xfId="3490" xr:uid="{00000000-0005-0000-0000-00002D050000}"/>
    <cellStyle name="Table Cell 2 2 5 4 2 6 3 2" xfId="10379" xr:uid="{5D69A74E-90BF-401D-94E4-6953B8DF77B7}"/>
    <cellStyle name="Table Cell 2 2 5 4 2 6 3 3" xfId="6917" xr:uid="{0B8E4506-0748-4FD0-9BA4-4DC926224F43}"/>
    <cellStyle name="Table Cell 2 2 5 4 2 6 4" xfId="4624" xr:uid="{00000000-0005-0000-0000-00002E050000}"/>
    <cellStyle name="Table Cell 2 2 5 4 2 6 4 2" xfId="11513" xr:uid="{F68413FF-5120-4539-A5F3-B21DCDCD55D7}"/>
    <cellStyle name="Table Cell 2 2 5 4 2 6 5" xfId="8065" xr:uid="{7FCD96F9-0B8D-422F-B03A-055CCF26FE6C}"/>
    <cellStyle name="Table Cell 2 2 5 4 2 7" xfId="257" xr:uid="{00000000-0005-0000-0000-00002F050000}"/>
    <cellStyle name="Table Cell 2 2 5 4 2 7 2" xfId="1410" xr:uid="{00000000-0005-0000-0000-000030050000}"/>
    <cellStyle name="Table Cell 2 2 5 4 2 7 2 2" xfId="8299" xr:uid="{E8D81A37-03FE-4F1A-BADC-50724C69B47A}"/>
    <cellStyle name="Table Cell 2 2 5 4 2 7 2 3" xfId="4837" xr:uid="{DAD176A2-2066-487F-A1EC-1DACC30E5A3A}"/>
    <cellStyle name="Table Cell 2 2 5 4 2 7 3" xfId="2541" xr:uid="{00000000-0005-0000-0000-000031050000}"/>
    <cellStyle name="Table Cell 2 2 5 4 2 7 3 2" xfId="9430" xr:uid="{C530A214-9FE7-4D56-B5F3-33B452B1ABBB}"/>
    <cellStyle name="Table Cell 2 2 5 4 2 7 3 3" xfId="5968" xr:uid="{CE169677-05FB-485F-9E77-A43B9450F99D}"/>
    <cellStyle name="Table Cell 2 2 5 4 2 7 4" xfId="3675" xr:uid="{00000000-0005-0000-0000-000032050000}"/>
    <cellStyle name="Table Cell 2 2 5 4 2 7 4 2" xfId="10564" xr:uid="{6E75A532-2CB5-4E5C-BA79-2EB60AA90D81}"/>
    <cellStyle name="Table Cell 2 2 5 4 2 7 5" xfId="7116" xr:uid="{115475D1-1360-417E-A6BD-799AF3E4ABCB}"/>
    <cellStyle name="Table Cell 2 2 5 4 2 8" xfId="1603" xr:uid="{00000000-0005-0000-0000-000033050000}"/>
    <cellStyle name="Table Cell 2 2 5 4 2 8 2" xfId="8492" xr:uid="{643AEAE6-CFB3-4FE6-A9EB-92D7F93E3E77}"/>
    <cellStyle name="Table Cell 2 2 5 4 2 8 3" xfId="5030" xr:uid="{3F3FD32B-4E79-4E5B-BD72-ED3E6FAC7BA7}"/>
    <cellStyle name="Table Cell 2 2 5 4 2 9" xfId="2734" xr:uid="{00000000-0005-0000-0000-000034050000}"/>
    <cellStyle name="Table Cell 2 2 5 4 2 9 2" xfId="9623" xr:uid="{5A758DD6-A939-4752-B0D5-7FD638819829}"/>
    <cellStyle name="Table Cell 2 2 5 4 2 9 3" xfId="6161" xr:uid="{5EEDA9C0-2AB5-4478-B906-6A0E64C1984D}"/>
    <cellStyle name="Table Cell 2 2 5 4 3" xfId="368" xr:uid="{00000000-0005-0000-0000-000035050000}"/>
    <cellStyle name="Table Cell 2 2 5 4 3 10" xfId="3786" xr:uid="{00000000-0005-0000-0000-000036050000}"/>
    <cellStyle name="Table Cell 2 2 5 4 3 10 2" xfId="10675" xr:uid="{EE8B8289-667B-4731-B8D1-702057274643}"/>
    <cellStyle name="Table Cell 2 2 5 4 3 11" xfId="7227" xr:uid="{1B2C8DEB-955C-4700-ABA8-12B000B8BF38}"/>
    <cellStyle name="Table Cell 2 2 5 4 3 2" xfId="579" xr:uid="{00000000-0005-0000-0000-000037050000}"/>
    <cellStyle name="Table Cell 2 2 5 4 3 2 2" xfId="1732" xr:uid="{00000000-0005-0000-0000-000038050000}"/>
    <cellStyle name="Table Cell 2 2 5 4 3 2 2 2" xfId="8621" xr:uid="{65AD26FD-C080-4174-A730-F4A2F7E3606B}"/>
    <cellStyle name="Table Cell 2 2 5 4 3 2 2 3" xfId="5159" xr:uid="{1CEB41DF-9B93-4E5C-8136-AD01146C15A6}"/>
    <cellStyle name="Table Cell 2 2 5 4 3 2 3" xfId="2863" xr:uid="{00000000-0005-0000-0000-000039050000}"/>
    <cellStyle name="Table Cell 2 2 5 4 3 2 3 2" xfId="9752" xr:uid="{4ED7D0D2-9A4A-4540-824D-4805128FBEB8}"/>
    <cellStyle name="Table Cell 2 2 5 4 3 2 3 3" xfId="6290" xr:uid="{F088BDB7-D3EF-4E6B-9A76-986F22033EFD}"/>
    <cellStyle name="Table Cell 2 2 5 4 3 2 4" xfId="3997" xr:uid="{00000000-0005-0000-0000-00003A050000}"/>
    <cellStyle name="Table Cell 2 2 5 4 3 2 4 2" xfId="10886" xr:uid="{63040396-97F5-42EB-AA49-A1DFE761827A}"/>
    <cellStyle name="Table Cell 2 2 5 4 3 2 5" xfId="7438" xr:uid="{A4A10EB1-C34D-4F70-ABD0-1EE150D17365}"/>
    <cellStyle name="Table Cell 2 2 5 4 3 3" xfId="724" xr:uid="{00000000-0005-0000-0000-00003B050000}"/>
    <cellStyle name="Table Cell 2 2 5 4 3 3 2" xfId="1877" xr:uid="{00000000-0005-0000-0000-00003C050000}"/>
    <cellStyle name="Table Cell 2 2 5 4 3 3 2 2" xfId="8766" xr:uid="{0677701C-AB20-4EDC-B20A-7A5C06AA3E45}"/>
    <cellStyle name="Table Cell 2 2 5 4 3 3 2 3" xfId="5304" xr:uid="{6FF39D14-9FD4-4037-9E62-0576D35EF56D}"/>
    <cellStyle name="Table Cell 2 2 5 4 3 3 3" xfId="3008" xr:uid="{00000000-0005-0000-0000-00003D050000}"/>
    <cellStyle name="Table Cell 2 2 5 4 3 3 3 2" xfId="9897" xr:uid="{E676C2B4-8832-419E-9858-D7CCA00F9EE5}"/>
    <cellStyle name="Table Cell 2 2 5 4 3 3 3 3" xfId="6435" xr:uid="{E0039379-BBEF-42E1-9044-C7C29E9244D8}"/>
    <cellStyle name="Table Cell 2 2 5 4 3 3 4" xfId="4142" xr:uid="{00000000-0005-0000-0000-00003E050000}"/>
    <cellStyle name="Table Cell 2 2 5 4 3 3 4 2" xfId="11031" xr:uid="{CCC1B7F2-82DE-4E95-8681-43D888DAEC20}"/>
    <cellStyle name="Table Cell 2 2 5 4 3 3 5" xfId="7583" xr:uid="{69E23875-8A42-424B-B9C3-F787F73E3B60}"/>
    <cellStyle name="Table Cell 2 2 5 4 3 4" xfId="859" xr:uid="{00000000-0005-0000-0000-00003F050000}"/>
    <cellStyle name="Table Cell 2 2 5 4 3 4 2" xfId="2012" xr:uid="{00000000-0005-0000-0000-000040050000}"/>
    <cellStyle name="Table Cell 2 2 5 4 3 4 2 2" xfId="8901" xr:uid="{679DCA53-F63F-415D-BCB5-A3BF5D41BC54}"/>
    <cellStyle name="Table Cell 2 2 5 4 3 4 2 3" xfId="5439" xr:uid="{30D812FB-7F29-4A73-B6EA-53B7EAE063C2}"/>
    <cellStyle name="Table Cell 2 2 5 4 3 4 3" xfId="3143" xr:uid="{00000000-0005-0000-0000-000041050000}"/>
    <cellStyle name="Table Cell 2 2 5 4 3 4 3 2" xfId="10032" xr:uid="{C40C62D2-D0D3-4318-846F-C6E8EA2EA43E}"/>
    <cellStyle name="Table Cell 2 2 5 4 3 4 3 3" xfId="6570" xr:uid="{44B795D4-9BF7-4C0A-A797-F8E5CF3DBA91}"/>
    <cellStyle name="Table Cell 2 2 5 4 3 4 4" xfId="4277" xr:uid="{00000000-0005-0000-0000-000042050000}"/>
    <cellStyle name="Table Cell 2 2 5 4 3 4 4 2" xfId="11166" xr:uid="{673AA197-2777-493F-BB0C-DC3C8882924C}"/>
    <cellStyle name="Table Cell 2 2 5 4 3 4 5" xfId="7718" xr:uid="{D9834F50-52BA-422B-AB7C-24EF9191158E}"/>
    <cellStyle name="Table Cell 2 2 5 4 3 5" xfId="1002" xr:uid="{00000000-0005-0000-0000-000043050000}"/>
    <cellStyle name="Table Cell 2 2 5 4 3 5 2" xfId="2155" xr:uid="{00000000-0005-0000-0000-000044050000}"/>
    <cellStyle name="Table Cell 2 2 5 4 3 5 2 2" xfId="9044" xr:uid="{AFED59B9-E697-4921-8198-FBDB6309C042}"/>
    <cellStyle name="Table Cell 2 2 5 4 3 5 2 3" xfId="5582" xr:uid="{BA5F2EB8-8AB7-4069-A7B4-98DDF54D17E3}"/>
    <cellStyle name="Table Cell 2 2 5 4 3 5 3" xfId="3286" xr:uid="{00000000-0005-0000-0000-000045050000}"/>
    <cellStyle name="Table Cell 2 2 5 4 3 5 3 2" xfId="10175" xr:uid="{4CFF3958-83A6-4928-8D62-B017EA57167C}"/>
    <cellStyle name="Table Cell 2 2 5 4 3 5 3 3" xfId="6713" xr:uid="{7C0F9E49-C708-4647-8ECC-3E2AF7544215}"/>
    <cellStyle name="Table Cell 2 2 5 4 3 5 4" xfId="4420" xr:uid="{00000000-0005-0000-0000-000046050000}"/>
    <cellStyle name="Table Cell 2 2 5 4 3 5 4 2" xfId="11309" xr:uid="{384A917B-10D1-4123-BD98-83025990B932}"/>
    <cellStyle name="Table Cell 2 2 5 4 3 5 5" xfId="7861" xr:uid="{71551C4C-1554-4556-9927-2B836F1D474A}"/>
    <cellStyle name="Table Cell 2 2 5 4 3 6" xfId="1128" xr:uid="{00000000-0005-0000-0000-000047050000}"/>
    <cellStyle name="Table Cell 2 2 5 4 3 6 2" xfId="2281" xr:uid="{00000000-0005-0000-0000-000048050000}"/>
    <cellStyle name="Table Cell 2 2 5 4 3 6 2 2" xfId="9170" xr:uid="{48AC3103-922F-4C24-BD11-84DFFB8B0F88}"/>
    <cellStyle name="Table Cell 2 2 5 4 3 6 2 3" xfId="5708" xr:uid="{DAAF6B20-928B-41C7-BC0F-3F40FD69F18B}"/>
    <cellStyle name="Table Cell 2 2 5 4 3 6 3" xfId="3412" xr:uid="{00000000-0005-0000-0000-000049050000}"/>
    <cellStyle name="Table Cell 2 2 5 4 3 6 3 2" xfId="10301" xr:uid="{5A081BEA-507B-4582-8804-81BD02FCF007}"/>
    <cellStyle name="Table Cell 2 2 5 4 3 6 3 3" xfId="6839" xr:uid="{FC282112-D9E0-4BA4-A32B-C9CEFD9454B8}"/>
    <cellStyle name="Table Cell 2 2 5 4 3 6 4" xfId="4546" xr:uid="{00000000-0005-0000-0000-00004A050000}"/>
    <cellStyle name="Table Cell 2 2 5 4 3 6 4 2" xfId="11435" xr:uid="{DBCA3878-63A7-423F-B26D-0A3C1FEB63C3}"/>
    <cellStyle name="Table Cell 2 2 5 4 3 6 5" xfId="7987" xr:uid="{AEB34EF7-6318-4916-85F2-589504C74D9F}"/>
    <cellStyle name="Table Cell 2 2 5 4 3 7" xfId="1261" xr:uid="{00000000-0005-0000-0000-00004B050000}"/>
    <cellStyle name="Table Cell 2 2 5 4 3 7 2" xfId="2414" xr:uid="{00000000-0005-0000-0000-00004C050000}"/>
    <cellStyle name="Table Cell 2 2 5 4 3 7 2 2" xfId="9303" xr:uid="{B663415D-DF01-470F-81C2-A63A13091718}"/>
    <cellStyle name="Table Cell 2 2 5 4 3 7 2 3" xfId="5841" xr:uid="{0051FF6C-83C2-4EC2-8B89-F38FF3B41E2A}"/>
    <cellStyle name="Table Cell 2 2 5 4 3 7 3" xfId="3545" xr:uid="{00000000-0005-0000-0000-00004D050000}"/>
    <cellStyle name="Table Cell 2 2 5 4 3 7 3 2" xfId="10434" xr:uid="{EAB72DB0-D2E5-4BEC-BCC0-E92D65DA9416}"/>
    <cellStyle name="Table Cell 2 2 5 4 3 7 3 3" xfId="6972" xr:uid="{8B771569-53A0-4BAB-B012-2FCCD16F63DB}"/>
    <cellStyle name="Table Cell 2 2 5 4 3 7 4" xfId="4679" xr:uid="{00000000-0005-0000-0000-00004E050000}"/>
    <cellStyle name="Table Cell 2 2 5 4 3 7 4 2" xfId="11568" xr:uid="{18299227-F626-4F2B-B90E-69E37EB3BBDA}"/>
    <cellStyle name="Table Cell 2 2 5 4 3 7 5" xfId="8120" xr:uid="{09A9579E-4BC3-4E14-8892-404F1B67DC3A}"/>
    <cellStyle name="Table Cell 2 2 5 4 3 8" xfId="1521" xr:uid="{00000000-0005-0000-0000-00004F050000}"/>
    <cellStyle name="Table Cell 2 2 5 4 3 8 2" xfId="8410" xr:uid="{FF026AA3-458E-4C4D-9898-7EA95C2EDFBE}"/>
    <cellStyle name="Table Cell 2 2 5 4 3 8 3" xfId="4948" xr:uid="{E57AB20B-B9A8-497E-A48F-22AE5209977C}"/>
    <cellStyle name="Table Cell 2 2 5 4 3 9" xfId="2652" xr:uid="{00000000-0005-0000-0000-000050050000}"/>
    <cellStyle name="Table Cell 2 2 5 4 3 9 2" xfId="9541" xr:uid="{B373E71D-88E0-4238-8E79-0FD69B0B0622}"/>
    <cellStyle name="Table Cell 2 2 5 4 3 9 3" xfId="6079" xr:uid="{DF294C96-A945-45A1-B396-F0C953A5866D}"/>
    <cellStyle name="Table Cell 2 2 5 4 4" xfId="338" xr:uid="{00000000-0005-0000-0000-000051050000}"/>
    <cellStyle name="Table Cell 2 2 5 4 4 2" xfId="1491" xr:uid="{00000000-0005-0000-0000-000052050000}"/>
    <cellStyle name="Table Cell 2 2 5 4 4 2 2" xfId="8380" xr:uid="{A4561E39-A16C-48AD-95AA-538F8356C5DC}"/>
    <cellStyle name="Table Cell 2 2 5 4 4 2 3" xfId="4918" xr:uid="{0320B176-6DD7-469B-84A9-2C340DF94285}"/>
    <cellStyle name="Table Cell 2 2 5 4 4 3" xfId="2622" xr:uid="{00000000-0005-0000-0000-000053050000}"/>
    <cellStyle name="Table Cell 2 2 5 4 4 3 2" xfId="9511" xr:uid="{E9DB8BFE-3DB2-45C1-83F9-FA1BE511CACC}"/>
    <cellStyle name="Table Cell 2 2 5 4 4 3 3" xfId="6049" xr:uid="{7E757DFE-4C8A-4BEA-9817-B73F4DDC256D}"/>
    <cellStyle name="Table Cell 2 2 5 4 4 4" xfId="3756" xr:uid="{00000000-0005-0000-0000-000054050000}"/>
    <cellStyle name="Table Cell 2 2 5 4 4 4 2" xfId="10645" xr:uid="{06F5C813-85B4-4E7D-A2C9-6B94740C635A}"/>
    <cellStyle name="Table Cell 2 2 5 4 4 5" xfId="7197" xr:uid="{1365EA92-07F6-4EF8-9B72-3ECED75B05A6}"/>
    <cellStyle name="Table Cell 2 2 5 4 5" xfId="1344" xr:uid="{00000000-0005-0000-0000-000055050000}"/>
    <cellStyle name="Table Cell 2 2 5 4 5 2" xfId="8233" xr:uid="{8F923978-E47A-483C-8D78-803CDDC26435}"/>
    <cellStyle name="Table Cell 2 2 5 4 5 3" xfId="4771" xr:uid="{5FF0249B-C9B5-4AAD-89A7-912CA03C9176}"/>
    <cellStyle name="Table Cell 2 2 5 4 6" xfId="2475" xr:uid="{00000000-0005-0000-0000-000056050000}"/>
    <cellStyle name="Table Cell 2 2 5 4 6 2" xfId="9364" xr:uid="{597C14B2-D796-4704-AE4F-DA7C1E5576AA}"/>
    <cellStyle name="Table Cell 2 2 5 4 6 3" xfId="5902" xr:uid="{3CB620C6-014F-4560-BE36-3D65C0222477}"/>
    <cellStyle name="Table Cell 2 2 5 4 7" xfId="3609" xr:uid="{00000000-0005-0000-0000-000057050000}"/>
    <cellStyle name="Table Cell 2 2 5 4 7 2" xfId="10498" xr:uid="{D46B39C4-659A-457E-A8B1-0155658441CA}"/>
    <cellStyle name="Table Cell 2 2 5 4 8" xfId="7048" xr:uid="{A9C43F2C-2FA6-4A58-A5E8-573B29874918}"/>
    <cellStyle name="Table Cell 2 2 5 5" xfId="414" xr:uid="{00000000-0005-0000-0000-000058050000}"/>
    <cellStyle name="Table Cell 2 2 5 5 2" xfId="625" xr:uid="{00000000-0005-0000-0000-000059050000}"/>
    <cellStyle name="Table Cell 2 2 5 5 2 2" xfId="1778" xr:uid="{00000000-0005-0000-0000-00005A050000}"/>
    <cellStyle name="Table Cell 2 2 5 5 2 2 2" xfId="8667" xr:uid="{9C244C74-99B5-41F3-962D-200498EB381B}"/>
    <cellStyle name="Table Cell 2 2 5 5 2 2 3" xfId="5205" xr:uid="{4341FDE8-1EF3-4DFB-9313-963044567553}"/>
    <cellStyle name="Table Cell 2 2 5 5 2 3" xfId="2909" xr:uid="{00000000-0005-0000-0000-00005B050000}"/>
    <cellStyle name="Table Cell 2 2 5 5 2 3 2" xfId="9798" xr:uid="{45008E8B-0CDF-440D-998A-3C8944F34672}"/>
    <cellStyle name="Table Cell 2 2 5 5 2 3 3" xfId="6336" xr:uid="{55831341-CBD0-42AB-A284-0398F99ED9D0}"/>
    <cellStyle name="Table Cell 2 2 5 5 2 4" xfId="4043" xr:uid="{00000000-0005-0000-0000-00005C050000}"/>
    <cellStyle name="Table Cell 2 2 5 5 2 4 2" xfId="10932" xr:uid="{634F4CB5-7C83-4EA8-8B48-F2273B58DC55}"/>
    <cellStyle name="Table Cell 2 2 5 5 2 5" xfId="7484" xr:uid="{F237ADF9-A699-45BD-BA90-917EDCF82525}"/>
    <cellStyle name="Table Cell 2 2 5 5 3" xfId="905" xr:uid="{00000000-0005-0000-0000-00005D050000}"/>
    <cellStyle name="Table Cell 2 2 5 5 3 2" xfId="2058" xr:uid="{00000000-0005-0000-0000-00005E050000}"/>
    <cellStyle name="Table Cell 2 2 5 5 3 2 2" xfId="8947" xr:uid="{EF90F95A-FE3B-4746-AA53-A5608DC8788B}"/>
    <cellStyle name="Table Cell 2 2 5 5 3 2 3" xfId="5485" xr:uid="{E9C36308-F596-4F16-AACD-93D67C63E556}"/>
    <cellStyle name="Table Cell 2 2 5 5 3 3" xfId="3189" xr:uid="{00000000-0005-0000-0000-00005F050000}"/>
    <cellStyle name="Table Cell 2 2 5 5 3 3 2" xfId="10078" xr:uid="{6F6786C2-6690-4357-AC52-F075F09B99FD}"/>
    <cellStyle name="Table Cell 2 2 5 5 3 3 3" xfId="6616" xr:uid="{3CA309ED-5C9A-4DD1-B190-0F609C6CB8EA}"/>
    <cellStyle name="Table Cell 2 2 5 5 3 4" xfId="4323" xr:uid="{00000000-0005-0000-0000-000060050000}"/>
    <cellStyle name="Table Cell 2 2 5 5 3 4 2" xfId="11212" xr:uid="{4247C46E-C893-4DF6-B374-A2A8860FA8A9}"/>
    <cellStyle name="Table Cell 2 2 5 5 3 5" xfId="7764" xr:uid="{8BAF07EB-2A95-4790-9B75-D758C521E83E}"/>
    <cellStyle name="Table Cell 2 2 5 5 4" xfId="1567" xr:uid="{00000000-0005-0000-0000-000061050000}"/>
    <cellStyle name="Table Cell 2 2 5 5 4 2" xfId="8456" xr:uid="{8CDAF395-2266-42E8-86BB-396B33DFB5AE}"/>
    <cellStyle name="Table Cell 2 2 5 5 4 3" xfId="4994" xr:uid="{37A73408-08CA-4ED0-B362-CBB63796E2DC}"/>
    <cellStyle name="Table Cell 2 2 5 5 5" xfId="2698" xr:uid="{00000000-0005-0000-0000-000062050000}"/>
    <cellStyle name="Table Cell 2 2 5 5 5 2" xfId="9587" xr:uid="{E1C4BDB5-A959-468F-988F-946AB697CF75}"/>
    <cellStyle name="Table Cell 2 2 5 5 5 3" xfId="6125" xr:uid="{CD2D48A8-22F7-4405-8069-4B3C3266DAE2}"/>
    <cellStyle name="Table Cell 2 2 5 5 6" xfId="3832" xr:uid="{00000000-0005-0000-0000-000063050000}"/>
    <cellStyle name="Table Cell 2 2 5 5 6 2" xfId="10721" xr:uid="{BCBFFA36-556D-4AB6-9ADB-B9F19E8D291C}"/>
    <cellStyle name="Table Cell 2 2 5 5 7" xfId="7273" xr:uid="{82A479F1-853B-4DCA-8150-F4E481E7657C}"/>
    <cellStyle name="Table Cell 2 2 5 6" xfId="302" xr:uid="{00000000-0005-0000-0000-000064050000}"/>
    <cellStyle name="Table Cell 2 2 5 6 2" xfId="1455" xr:uid="{00000000-0005-0000-0000-000065050000}"/>
    <cellStyle name="Table Cell 2 2 5 6 2 2" xfId="8344" xr:uid="{348CCD87-A4DE-45F3-AEDD-38B9AAA62FF7}"/>
    <cellStyle name="Table Cell 2 2 5 6 2 3" xfId="4882" xr:uid="{39A043DC-0D2A-4C22-9076-33FC56987CAE}"/>
    <cellStyle name="Table Cell 2 2 5 6 3" xfId="2586" xr:uid="{00000000-0005-0000-0000-000066050000}"/>
    <cellStyle name="Table Cell 2 2 5 6 3 2" xfId="9475" xr:uid="{E1F099BA-9DDB-4587-87C2-EE96FB456924}"/>
    <cellStyle name="Table Cell 2 2 5 6 3 3" xfId="6013" xr:uid="{C3B275DD-BA42-4654-97BB-22F026AE8C7C}"/>
    <cellStyle name="Table Cell 2 2 5 6 4" xfId="3720" xr:uid="{00000000-0005-0000-0000-000067050000}"/>
    <cellStyle name="Table Cell 2 2 5 6 4 2" xfId="10609" xr:uid="{EB0F3874-1CE8-451F-B6B3-E8C7CB649786}"/>
    <cellStyle name="Table Cell 2 2 5 6 5" xfId="7161" xr:uid="{EA13EE9E-FD26-4615-94DC-EFB47F73883E}"/>
    <cellStyle name="Table Cell 2 2 5 7" xfId="2439" xr:uid="{00000000-0005-0000-0000-000068050000}"/>
    <cellStyle name="Table Cell 2 2 5 7 2" xfId="9328" xr:uid="{1D231D80-2E32-462A-8614-09A6685AD975}"/>
    <cellStyle name="Table Cell 2 2 5 7 3" xfId="5866" xr:uid="{0908A63D-6B1B-4AAF-8734-BA7CFE221AFF}"/>
    <cellStyle name="Table Cell 2 2 5 8" xfId="8167" xr:uid="{2635761C-FADD-4EA9-AC2B-6C286CC712BA}"/>
    <cellStyle name="Table Cell 2 2 5 9" xfId="8145" xr:uid="{A09AFBF6-B1B5-4F95-AD1A-85768EF432E2}"/>
    <cellStyle name="Table Cell 2 2 6" xfId="160" xr:uid="{00000000-0005-0000-0000-000069050000}"/>
    <cellStyle name="Table Cell 2 2 6 10" xfId="7019" xr:uid="{F1951593-75F7-4760-8577-B68F6859E64B}"/>
    <cellStyle name="Table Cell 2 2 6 2" xfId="179" xr:uid="{00000000-0005-0000-0000-00006A050000}"/>
    <cellStyle name="Table Cell 2 2 6 2 2" xfId="440" xr:uid="{00000000-0005-0000-0000-00006B050000}"/>
    <cellStyle name="Table Cell 2 2 6 2 2 10" xfId="3858" xr:uid="{00000000-0005-0000-0000-00006C050000}"/>
    <cellStyle name="Table Cell 2 2 6 2 2 10 2" xfId="10747" xr:uid="{A1858A7D-6FC3-4DF7-A2FB-4D0302FF7A5D}"/>
    <cellStyle name="Table Cell 2 2 6 2 2 11" xfId="7299" xr:uid="{29EC70C2-EF8E-4442-B09D-ADCA2CADAE6E}"/>
    <cellStyle name="Table Cell 2 2 6 2 2 2" xfId="651" xr:uid="{00000000-0005-0000-0000-00006D050000}"/>
    <cellStyle name="Table Cell 2 2 6 2 2 2 2" xfId="1804" xr:uid="{00000000-0005-0000-0000-00006E050000}"/>
    <cellStyle name="Table Cell 2 2 6 2 2 2 2 2" xfId="8693" xr:uid="{335B1E17-C6C0-4D1C-9127-5AF452375D55}"/>
    <cellStyle name="Table Cell 2 2 6 2 2 2 2 3" xfId="5231" xr:uid="{B6EFB6BD-9908-4BA0-88C4-5D8FE1583322}"/>
    <cellStyle name="Table Cell 2 2 6 2 2 2 3" xfId="2935" xr:uid="{00000000-0005-0000-0000-00006F050000}"/>
    <cellStyle name="Table Cell 2 2 6 2 2 2 3 2" xfId="9824" xr:uid="{33E739EA-908A-4945-8AFE-1F7491AEF95E}"/>
    <cellStyle name="Table Cell 2 2 6 2 2 2 3 3" xfId="6362" xr:uid="{2803336E-31A3-455E-AD75-E1F2D13190E0}"/>
    <cellStyle name="Table Cell 2 2 6 2 2 2 4" xfId="4069" xr:uid="{00000000-0005-0000-0000-000070050000}"/>
    <cellStyle name="Table Cell 2 2 6 2 2 2 4 2" xfId="10958" xr:uid="{60A2CBBC-73A1-4101-86A4-1A6E9F581A62}"/>
    <cellStyle name="Table Cell 2 2 6 2 2 2 5" xfId="7510" xr:uid="{AFE039F7-0322-483B-AE06-5BAB63EABBFB}"/>
    <cellStyle name="Table Cell 2 2 6 2 2 3" xfId="791" xr:uid="{00000000-0005-0000-0000-000071050000}"/>
    <cellStyle name="Table Cell 2 2 6 2 2 3 2" xfId="1944" xr:uid="{00000000-0005-0000-0000-000072050000}"/>
    <cellStyle name="Table Cell 2 2 6 2 2 3 2 2" xfId="8833" xr:uid="{810B6134-92FD-4541-9EC2-B2DE9D8C5A86}"/>
    <cellStyle name="Table Cell 2 2 6 2 2 3 2 3" xfId="5371" xr:uid="{7A817693-1B94-4019-8A02-CEB14D4A2A85}"/>
    <cellStyle name="Table Cell 2 2 6 2 2 3 3" xfId="3075" xr:uid="{00000000-0005-0000-0000-000073050000}"/>
    <cellStyle name="Table Cell 2 2 6 2 2 3 3 2" xfId="9964" xr:uid="{AFB48FFA-D38F-4593-A2BB-2EDDC05949B8}"/>
    <cellStyle name="Table Cell 2 2 6 2 2 3 3 3" xfId="6502" xr:uid="{31B75194-5B1F-4A7E-9998-15CC125E95F2}"/>
    <cellStyle name="Table Cell 2 2 6 2 2 3 4" xfId="4209" xr:uid="{00000000-0005-0000-0000-000074050000}"/>
    <cellStyle name="Table Cell 2 2 6 2 2 3 4 2" xfId="11098" xr:uid="{713C71E6-1B01-42AA-875B-2043C0CD37E0}"/>
    <cellStyle name="Table Cell 2 2 6 2 2 3 5" xfId="7650" xr:uid="{80BAFE76-BE67-4E79-B893-97EFC2E39C66}"/>
    <cellStyle name="Table Cell 2 2 6 2 2 4" xfId="931" xr:uid="{00000000-0005-0000-0000-000075050000}"/>
    <cellStyle name="Table Cell 2 2 6 2 2 4 2" xfId="2084" xr:uid="{00000000-0005-0000-0000-000076050000}"/>
    <cellStyle name="Table Cell 2 2 6 2 2 4 2 2" xfId="8973" xr:uid="{2D9C42B1-3AAE-41CF-A627-6D02439F0E67}"/>
    <cellStyle name="Table Cell 2 2 6 2 2 4 2 3" xfId="5511" xr:uid="{433CC1C6-E14F-47BD-89A3-0729E9A6FA1A}"/>
    <cellStyle name="Table Cell 2 2 6 2 2 4 3" xfId="3215" xr:uid="{00000000-0005-0000-0000-000077050000}"/>
    <cellStyle name="Table Cell 2 2 6 2 2 4 3 2" xfId="10104" xr:uid="{745F90EB-97AB-4017-B311-76E315FF7A3E}"/>
    <cellStyle name="Table Cell 2 2 6 2 2 4 3 3" xfId="6642" xr:uid="{23D52E9F-B6C3-4CD3-B76C-EE67849B4B32}"/>
    <cellStyle name="Table Cell 2 2 6 2 2 4 4" xfId="4349" xr:uid="{00000000-0005-0000-0000-000078050000}"/>
    <cellStyle name="Table Cell 2 2 6 2 2 4 4 2" xfId="11238" xr:uid="{1FB1CAD5-2A75-42E0-A1E7-ECF9434E1296}"/>
    <cellStyle name="Table Cell 2 2 6 2 2 4 5" xfId="7790" xr:uid="{F02506C0-94A0-4766-A372-4B6AE3AFF0D7}"/>
    <cellStyle name="Table Cell 2 2 6 2 2 5" xfId="1065" xr:uid="{00000000-0005-0000-0000-000079050000}"/>
    <cellStyle name="Table Cell 2 2 6 2 2 5 2" xfId="2218" xr:uid="{00000000-0005-0000-0000-00007A050000}"/>
    <cellStyle name="Table Cell 2 2 6 2 2 5 2 2" xfId="9107" xr:uid="{ADF34357-CEFF-4D3B-AE3C-92C765F34372}"/>
    <cellStyle name="Table Cell 2 2 6 2 2 5 2 3" xfId="5645" xr:uid="{CA8B8F87-EC09-4336-8723-2B729298EFDB}"/>
    <cellStyle name="Table Cell 2 2 6 2 2 5 3" xfId="3349" xr:uid="{00000000-0005-0000-0000-00007B050000}"/>
    <cellStyle name="Table Cell 2 2 6 2 2 5 3 2" xfId="10238" xr:uid="{888773E3-3F48-4236-AEB3-5C333BDA3C84}"/>
    <cellStyle name="Table Cell 2 2 6 2 2 5 3 3" xfId="6776" xr:uid="{D97C7E11-D6B9-492E-A0E1-FE6C3A6738E1}"/>
    <cellStyle name="Table Cell 2 2 6 2 2 5 4" xfId="4483" xr:uid="{00000000-0005-0000-0000-00007C050000}"/>
    <cellStyle name="Table Cell 2 2 6 2 2 5 4 2" xfId="11372" xr:uid="{273D2DDF-99A5-47DA-AF21-D65175A43251}"/>
    <cellStyle name="Table Cell 2 2 6 2 2 5 5" xfId="7924" xr:uid="{4811D728-9D76-4EF7-A262-35B368863071}"/>
    <cellStyle name="Table Cell 2 2 6 2 2 6" xfId="1196" xr:uid="{00000000-0005-0000-0000-00007D050000}"/>
    <cellStyle name="Table Cell 2 2 6 2 2 6 2" xfId="2349" xr:uid="{00000000-0005-0000-0000-00007E050000}"/>
    <cellStyle name="Table Cell 2 2 6 2 2 6 2 2" xfId="9238" xr:uid="{4B5441BC-1429-4CE0-B44C-513FD71EBE05}"/>
    <cellStyle name="Table Cell 2 2 6 2 2 6 2 3" xfId="5776" xr:uid="{C385F4A6-6FBD-447A-B121-B47E283836B9}"/>
    <cellStyle name="Table Cell 2 2 6 2 2 6 3" xfId="3480" xr:uid="{00000000-0005-0000-0000-00007F050000}"/>
    <cellStyle name="Table Cell 2 2 6 2 2 6 3 2" xfId="10369" xr:uid="{34B313EA-2FC5-436F-8B83-FEB7EE96489D}"/>
    <cellStyle name="Table Cell 2 2 6 2 2 6 3 3" xfId="6907" xr:uid="{E83CFB7B-D6BF-4C3B-8E71-D2C9CBF3093D}"/>
    <cellStyle name="Table Cell 2 2 6 2 2 6 4" xfId="4614" xr:uid="{00000000-0005-0000-0000-000080050000}"/>
    <cellStyle name="Table Cell 2 2 6 2 2 6 4 2" xfId="11503" xr:uid="{B01D4B26-1DD3-4DF2-AE32-A2D092358A16}"/>
    <cellStyle name="Table Cell 2 2 6 2 2 6 5" xfId="8055" xr:uid="{F9423FD3-0CE6-4F72-84C4-53C583E605F8}"/>
    <cellStyle name="Table Cell 2 2 6 2 2 7" xfId="355" xr:uid="{00000000-0005-0000-0000-000081050000}"/>
    <cellStyle name="Table Cell 2 2 6 2 2 7 2" xfId="1508" xr:uid="{00000000-0005-0000-0000-000082050000}"/>
    <cellStyle name="Table Cell 2 2 6 2 2 7 2 2" xfId="8397" xr:uid="{70BA64E3-C0ED-4920-9CAE-CF26BCDE8251}"/>
    <cellStyle name="Table Cell 2 2 6 2 2 7 2 3" xfId="4935" xr:uid="{E34CAA96-1619-447A-B9A7-A173F22CF8B3}"/>
    <cellStyle name="Table Cell 2 2 6 2 2 7 3" xfId="2639" xr:uid="{00000000-0005-0000-0000-000083050000}"/>
    <cellStyle name="Table Cell 2 2 6 2 2 7 3 2" xfId="9528" xr:uid="{F4050544-DBB4-4B0C-8AEE-92B2C81053F8}"/>
    <cellStyle name="Table Cell 2 2 6 2 2 7 3 3" xfId="6066" xr:uid="{31C5B355-354E-44E3-B6E4-E34D8238DFF1}"/>
    <cellStyle name="Table Cell 2 2 6 2 2 7 4" xfId="3773" xr:uid="{00000000-0005-0000-0000-000084050000}"/>
    <cellStyle name="Table Cell 2 2 6 2 2 7 4 2" xfId="10662" xr:uid="{B82F979A-6110-4D21-9327-3DDE50C3FF61}"/>
    <cellStyle name="Table Cell 2 2 6 2 2 7 5" xfId="7214" xr:uid="{3FBE9232-AE55-4674-A9F3-8F3D33E3987E}"/>
    <cellStyle name="Table Cell 2 2 6 2 2 8" xfId="1593" xr:uid="{00000000-0005-0000-0000-000085050000}"/>
    <cellStyle name="Table Cell 2 2 6 2 2 8 2" xfId="8482" xr:uid="{29067956-8178-4CC0-B2DD-3FE5BE93CCE5}"/>
    <cellStyle name="Table Cell 2 2 6 2 2 8 3" xfId="5020" xr:uid="{A89127C5-6023-479F-9592-0B04B1D12614}"/>
    <cellStyle name="Table Cell 2 2 6 2 2 9" xfId="2724" xr:uid="{00000000-0005-0000-0000-000086050000}"/>
    <cellStyle name="Table Cell 2 2 6 2 2 9 2" xfId="9613" xr:uid="{3FECDC4F-1A7E-49A2-9697-2433FFDAB03E}"/>
    <cellStyle name="Table Cell 2 2 6 2 2 9 3" xfId="6151" xr:uid="{611D9D48-767B-4093-878A-CC268977DCB7}"/>
    <cellStyle name="Table Cell 2 2 6 2 3" xfId="470" xr:uid="{00000000-0005-0000-0000-000087050000}"/>
    <cellStyle name="Table Cell 2 2 6 2 3 10" xfId="3888" xr:uid="{00000000-0005-0000-0000-000088050000}"/>
    <cellStyle name="Table Cell 2 2 6 2 3 10 2" xfId="10777" xr:uid="{BFACFC2D-ECC9-4BC3-8473-51A5DB871DC8}"/>
    <cellStyle name="Table Cell 2 2 6 2 3 11" xfId="7329" xr:uid="{42DE4872-307E-4E6D-A03E-CB3A521660DD}"/>
    <cellStyle name="Table Cell 2 2 6 2 3 2" xfId="681" xr:uid="{00000000-0005-0000-0000-000089050000}"/>
    <cellStyle name="Table Cell 2 2 6 2 3 2 2" xfId="1834" xr:uid="{00000000-0005-0000-0000-00008A050000}"/>
    <cellStyle name="Table Cell 2 2 6 2 3 2 2 2" xfId="8723" xr:uid="{0870329F-1F32-4892-A206-792F25230913}"/>
    <cellStyle name="Table Cell 2 2 6 2 3 2 2 3" xfId="5261" xr:uid="{D27D8A0E-971C-4456-8CE3-55DE277BE14C}"/>
    <cellStyle name="Table Cell 2 2 6 2 3 2 3" xfId="2965" xr:uid="{00000000-0005-0000-0000-00008B050000}"/>
    <cellStyle name="Table Cell 2 2 6 2 3 2 3 2" xfId="9854" xr:uid="{300D64F0-6448-4CA2-9459-1BEB6B5AF475}"/>
    <cellStyle name="Table Cell 2 2 6 2 3 2 3 3" xfId="6392" xr:uid="{C2131D8C-88B7-4E63-83A5-36BCD6733B63}"/>
    <cellStyle name="Table Cell 2 2 6 2 3 2 4" xfId="4099" xr:uid="{00000000-0005-0000-0000-00008C050000}"/>
    <cellStyle name="Table Cell 2 2 6 2 3 2 4 2" xfId="10988" xr:uid="{01B1C284-ED25-4FE8-85ED-CD63402B7268}"/>
    <cellStyle name="Table Cell 2 2 6 2 3 2 5" xfId="7540" xr:uid="{09DE62DA-AEB7-40FC-A459-9161E05145C3}"/>
    <cellStyle name="Table Cell 2 2 6 2 3 3" xfId="821" xr:uid="{00000000-0005-0000-0000-00008D050000}"/>
    <cellStyle name="Table Cell 2 2 6 2 3 3 2" xfId="1974" xr:uid="{00000000-0005-0000-0000-00008E050000}"/>
    <cellStyle name="Table Cell 2 2 6 2 3 3 2 2" xfId="8863" xr:uid="{0AE2CAB6-7E1C-4155-9CDC-4553654D3740}"/>
    <cellStyle name="Table Cell 2 2 6 2 3 3 2 3" xfId="5401" xr:uid="{65A7632A-51E3-418F-BC57-0060CC76375F}"/>
    <cellStyle name="Table Cell 2 2 6 2 3 3 3" xfId="3105" xr:uid="{00000000-0005-0000-0000-00008F050000}"/>
    <cellStyle name="Table Cell 2 2 6 2 3 3 3 2" xfId="9994" xr:uid="{7FA19A5B-199E-434B-95BF-2B27EA097E07}"/>
    <cellStyle name="Table Cell 2 2 6 2 3 3 3 3" xfId="6532" xr:uid="{E9AE7CFA-D1AB-4D25-9387-578A3ADF8972}"/>
    <cellStyle name="Table Cell 2 2 6 2 3 3 4" xfId="4239" xr:uid="{00000000-0005-0000-0000-000090050000}"/>
    <cellStyle name="Table Cell 2 2 6 2 3 3 4 2" xfId="11128" xr:uid="{6FDD4DE1-BBCE-4E81-BD5E-D8B7BDEF76C4}"/>
    <cellStyle name="Table Cell 2 2 6 2 3 3 5" xfId="7680" xr:uid="{81560096-1925-45DF-974C-71A2457E3350}"/>
    <cellStyle name="Table Cell 2 2 6 2 3 4" xfId="961" xr:uid="{00000000-0005-0000-0000-000091050000}"/>
    <cellStyle name="Table Cell 2 2 6 2 3 4 2" xfId="2114" xr:uid="{00000000-0005-0000-0000-000092050000}"/>
    <cellStyle name="Table Cell 2 2 6 2 3 4 2 2" xfId="9003" xr:uid="{6D5B164B-5ECE-4CCD-A73A-8D8C1754232C}"/>
    <cellStyle name="Table Cell 2 2 6 2 3 4 2 3" xfId="5541" xr:uid="{B59A886F-C6B9-4592-8EF4-EC479E78A4B7}"/>
    <cellStyle name="Table Cell 2 2 6 2 3 4 3" xfId="3245" xr:uid="{00000000-0005-0000-0000-000093050000}"/>
    <cellStyle name="Table Cell 2 2 6 2 3 4 3 2" xfId="10134" xr:uid="{54F68635-49F5-4A8A-9A66-564837194CB1}"/>
    <cellStyle name="Table Cell 2 2 6 2 3 4 3 3" xfId="6672" xr:uid="{CEF58906-897A-45B1-8437-E2945F743E7E}"/>
    <cellStyle name="Table Cell 2 2 6 2 3 4 4" xfId="4379" xr:uid="{00000000-0005-0000-0000-000094050000}"/>
    <cellStyle name="Table Cell 2 2 6 2 3 4 4 2" xfId="11268" xr:uid="{1671D013-4E06-430E-B820-18B0A32E626E}"/>
    <cellStyle name="Table Cell 2 2 6 2 3 4 5" xfId="7820" xr:uid="{C36A4C84-3B3F-418A-AFD2-C1BF827E06A3}"/>
    <cellStyle name="Table Cell 2 2 6 2 3 5" xfId="1095" xr:uid="{00000000-0005-0000-0000-000095050000}"/>
    <cellStyle name="Table Cell 2 2 6 2 3 5 2" xfId="2248" xr:uid="{00000000-0005-0000-0000-000096050000}"/>
    <cellStyle name="Table Cell 2 2 6 2 3 5 2 2" xfId="9137" xr:uid="{DF37FEB1-3C0C-4746-BECC-B1BF954DC19A}"/>
    <cellStyle name="Table Cell 2 2 6 2 3 5 2 3" xfId="5675" xr:uid="{717811B5-8965-4EA2-82AC-15A5AFA6C70E}"/>
    <cellStyle name="Table Cell 2 2 6 2 3 5 3" xfId="3379" xr:uid="{00000000-0005-0000-0000-000097050000}"/>
    <cellStyle name="Table Cell 2 2 6 2 3 5 3 2" xfId="10268" xr:uid="{48E71BBA-5499-485A-8836-9277236462EB}"/>
    <cellStyle name="Table Cell 2 2 6 2 3 5 3 3" xfId="6806" xr:uid="{781A3502-5470-4A1F-BA1A-3A568173F97A}"/>
    <cellStyle name="Table Cell 2 2 6 2 3 5 4" xfId="4513" xr:uid="{00000000-0005-0000-0000-000098050000}"/>
    <cellStyle name="Table Cell 2 2 6 2 3 5 4 2" xfId="11402" xr:uid="{71499785-69A0-4C87-9CDD-04D6C3CD7535}"/>
    <cellStyle name="Table Cell 2 2 6 2 3 5 5" xfId="7954" xr:uid="{D40CEBC7-7D2A-406C-ADDF-2F23A17979D0}"/>
    <cellStyle name="Table Cell 2 2 6 2 3 6" xfId="1226" xr:uid="{00000000-0005-0000-0000-000099050000}"/>
    <cellStyle name="Table Cell 2 2 6 2 3 6 2" xfId="2379" xr:uid="{00000000-0005-0000-0000-00009A050000}"/>
    <cellStyle name="Table Cell 2 2 6 2 3 6 2 2" xfId="9268" xr:uid="{AA385202-D8B3-4C60-9C02-43F1E21EC449}"/>
    <cellStyle name="Table Cell 2 2 6 2 3 6 2 3" xfId="5806" xr:uid="{CB005D72-47E0-424D-9933-E4800F866690}"/>
    <cellStyle name="Table Cell 2 2 6 2 3 6 3" xfId="3510" xr:uid="{00000000-0005-0000-0000-00009B050000}"/>
    <cellStyle name="Table Cell 2 2 6 2 3 6 3 2" xfId="10399" xr:uid="{188F6BE5-8AE8-4837-8941-6F86ADE1FF15}"/>
    <cellStyle name="Table Cell 2 2 6 2 3 6 3 3" xfId="6937" xr:uid="{E69CE639-7498-4718-BEE0-A1A9EAC3E73C}"/>
    <cellStyle name="Table Cell 2 2 6 2 3 6 4" xfId="4644" xr:uid="{00000000-0005-0000-0000-00009C050000}"/>
    <cellStyle name="Table Cell 2 2 6 2 3 6 4 2" xfId="11533" xr:uid="{6003D3EF-04F7-4F93-B0A1-0A4450596909}"/>
    <cellStyle name="Table Cell 2 2 6 2 3 6 5" xfId="8085" xr:uid="{8C3A6302-AAF9-496B-AC90-DB88388990B4}"/>
    <cellStyle name="Table Cell 2 2 6 2 3 7" xfId="714" xr:uid="{00000000-0005-0000-0000-00009D050000}"/>
    <cellStyle name="Table Cell 2 2 6 2 3 7 2" xfId="1867" xr:uid="{00000000-0005-0000-0000-00009E050000}"/>
    <cellStyle name="Table Cell 2 2 6 2 3 7 2 2" xfId="8756" xr:uid="{D0FAE2FF-7AC8-4BFE-8E86-0BCD618CAC75}"/>
    <cellStyle name="Table Cell 2 2 6 2 3 7 2 3" xfId="5294" xr:uid="{13D0ED29-01EE-4F4C-9439-D0FCDDEC3302}"/>
    <cellStyle name="Table Cell 2 2 6 2 3 7 3" xfId="2998" xr:uid="{00000000-0005-0000-0000-00009F050000}"/>
    <cellStyle name="Table Cell 2 2 6 2 3 7 3 2" xfId="9887" xr:uid="{C421CAC2-C921-497C-A007-60FC8C14A64C}"/>
    <cellStyle name="Table Cell 2 2 6 2 3 7 3 3" xfId="6425" xr:uid="{A7EC333F-1E81-42C8-A61C-D8C7A2820298}"/>
    <cellStyle name="Table Cell 2 2 6 2 3 7 4" xfId="4132" xr:uid="{00000000-0005-0000-0000-0000A0050000}"/>
    <cellStyle name="Table Cell 2 2 6 2 3 7 4 2" xfId="11021" xr:uid="{53E3CB6D-656D-4F12-A5BA-3E98376E8A09}"/>
    <cellStyle name="Table Cell 2 2 6 2 3 7 5" xfId="7573" xr:uid="{513207B1-B3AA-4CE0-ABA1-E3A9D122DD96}"/>
    <cellStyle name="Table Cell 2 2 6 2 3 8" xfId="1623" xr:uid="{00000000-0005-0000-0000-0000A1050000}"/>
    <cellStyle name="Table Cell 2 2 6 2 3 8 2" xfId="8512" xr:uid="{9DE95E52-A349-4586-9FB4-49F54A4C9D69}"/>
    <cellStyle name="Table Cell 2 2 6 2 3 8 3" xfId="5050" xr:uid="{6C9B9FFF-77CE-4E46-8E6F-88E8BAFB14A9}"/>
    <cellStyle name="Table Cell 2 2 6 2 3 9" xfId="2754" xr:uid="{00000000-0005-0000-0000-0000A2050000}"/>
    <cellStyle name="Table Cell 2 2 6 2 3 9 2" xfId="9643" xr:uid="{500F4963-AB0A-4340-B527-3A7673B520E8}"/>
    <cellStyle name="Table Cell 2 2 6 2 3 9 3" xfId="6181" xr:uid="{35B03E45-069A-47E7-977D-543DB1717A22}"/>
    <cellStyle name="Table Cell 2 2 6 2 4" xfId="328" xr:uid="{00000000-0005-0000-0000-0000A3050000}"/>
    <cellStyle name="Table Cell 2 2 6 2 4 2" xfId="1481" xr:uid="{00000000-0005-0000-0000-0000A4050000}"/>
    <cellStyle name="Table Cell 2 2 6 2 4 2 2" xfId="8370" xr:uid="{162EEE4C-CF6F-40EE-B1D4-85A697871090}"/>
    <cellStyle name="Table Cell 2 2 6 2 4 2 3" xfId="4908" xr:uid="{7A7C7C7D-C5DB-48EA-A2D6-0EC5ACD51043}"/>
    <cellStyle name="Table Cell 2 2 6 2 4 3" xfId="2612" xr:uid="{00000000-0005-0000-0000-0000A5050000}"/>
    <cellStyle name="Table Cell 2 2 6 2 4 3 2" xfId="9501" xr:uid="{D4986090-489B-4B93-8F3A-AC9E01556935}"/>
    <cellStyle name="Table Cell 2 2 6 2 4 3 3" xfId="6039" xr:uid="{E8C7B480-760D-4A24-8287-917686F29B9A}"/>
    <cellStyle name="Table Cell 2 2 6 2 4 4" xfId="3746" xr:uid="{00000000-0005-0000-0000-0000A6050000}"/>
    <cellStyle name="Table Cell 2 2 6 2 4 4 2" xfId="10635" xr:uid="{E67C18B8-8332-471A-81CA-54D5BB7A972F}"/>
    <cellStyle name="Table Cell 2 2 6 2 4 5" xfId="7187" xr:uid="{23D14CD2-736F-401E-A603-07327135A7B5}"/>
    <cellStyle name="Table Cell 2 2 6 2 5" xfId="1334" xr:uid="{00000000-0005-0000-0000-0000A7050000}"/>
    <cellStyle name="Table Cell 2 2 6 2 5 2" xfId="8223" xr:uid="{AA84B4B7-5A0D-47EA-8C6A-D93631E65E54}"/>
    <cellStyle name="Table Cell 2 2 6 2 5 3" xfId="4761" xr:uid="{217DD453-4708-41C6-985E-A3375AA525A1}"/>
    <cellStyle name="Table Cell 2 2 6 2 6" xfId="2465" xr:uid="{00000000-0005-0000-0000-0000A8050000}"/>
    <cellStyle name="Table Cell 2 2 6 2 6 2" xfId="9354" xr:uid="{9499F7ED-2BDB-4977-88F5-39036D5B196A}"/>
    <cellStyle name="Table Cell 2 2 6 2 6 3" xfId="5892" xr:uid="{188DEB7F-217F-40A9-AD00-2648DF6349D5}"/>
    <cellStyle name="Table Cell 2 2 6 2 7" xfId="3599" xr:uid="{00000000-0005-0000-0000-0000A9050000}"/>
    <cellStyle name="Table Cell 2 2 6 2 7 2" xfId="10488" xr:uid="{6AEA8DC7-DB13-4ADD-A599-9D5B3C64F272}"/>
    <cellStyle name="Table Cell 2 2 6 2 8" xfId="7038" xr:uid="{33FE76E5-D848-4529-874D-59676646E8B4}"/>
    <cellStyle name="Table Cell 2 2 6 3" xfId="195" xr:uid="{00000000-0005-0000-0000-0000AA050000}"/>
    <cellStyle name="Table Cell 2 2 6 3 2" xfId="456" xr:uid="{00000000-0005-0000-0000-0000AB050000}"/>
    <cellStyle name="Table Cell 2 2 6 3 2 10" xfId="3874" xr:uid="{00000000-0005-0000-0000-0000AC050000}"/>
    <cellStyle name="Table Cell 2 2 6 3 2 10 2" xfId="10763" xr:uid="{CC2BD5D8-F39D-49D3-8CD3-13694A216F56}"/>
    <cellStyle name="Table Cell 2 2 6 3 2 11" xfId="7315" xr:uid="{428A90CD-A0FF-4131-9AC2-B7123E2F80D0}"/>
    <cellStyle name="Table Cell 2 2 6 3 2 2" xfId="667" xr:uid="{00000000-0005-0000-0000-0000AD050000}"/>
    <cellStyle name="Table Cell 2 2 6 3 2 2 2" xfId="1820" xr:uid="{00000000-0005-0000-0000-0000AE050000}"/>
    <cellStyle name="Table Cell 2 2 6 3 2 2 2 2" xfId="8709" xr:uid="{03E5A3B0-9165-401E-BFB0-5C0DC44D5D91}"/>
    <cellStyle name="Table Cell 2 2 6 3 2 2 2 3" xfId="5247" xr:uid="{20A5ECE8-D632-43E8-ACD1-16DDD31F674D}"/>
    <cellStyle name="Table Cell 2 2 6 3 2 2 3" xfId="2951" xr:uid="{00000000-0005-0000-0000-0000AF050000}"/>
    <cellStyle name="Table Cell 2 2 6 3 2 2 3 2" xfId="9840" xr:uid="{2383EB07-BC65-4134-AF8B-47A71FC3D1F5}"/>
    <cellStyle name="Table Cell 2 2 6 3 2 2 3 3" xfId="6378" xr:uid="{FBB214CA-064B-43A3-837A-D58E65C12BC0}"/>
    <cellStyle name="Table Cell 2 2 6 3 2 2 4" xfId="4085" xr:uid="{00000000-0005-0000-0000-0000B0050000}"/>
    <cellStyle name="Table Cell 2 2 6 3 2 2 4 2" xfId="10974" xr:uid="{83755B70-DF85-4D8D-B5B9-74804454D39E}"/>
    <cellStyle name="Table Cell 2 2 6 3 2 2 5" xfId="7526" xr:uid="{BDCAC5BB-3274-4A38-999D-9645458F24A6}"/>
    <cellStyle name="Table Cell 2 2 6 3 2 3" xfId="807" xr:uid="{00000000-0005-0000-0000-0000B1050000}"/>
    <cellStyle name="Table Cell 2 2 6 3 2 3 2" xfId="1960" xr:uid="{00000000-0005-0000-0000-0000B2050000}"/>
    <cellStyle name="Table Cell 2 2 6 3 2 3 2 2" xfId="8849" xr:uid="{A539515D-C1A4-4A64-ADC7-7B10C7D9235F}"/>
    <cellStyle name="Table Cell 2 2 6 3 2 3 2 3" xfId="5387" xr:uid="{49B74FE8-7146-4B1F-8A98-15FC2787E323}"/>
    <cellStyle name="Table Cell 2 2 6 3 2 3 3" xfId="3091" xr:uid="{00000000-0005-0000-0000-0000B3050000}"/>
    <cellStyle name="Table Cell 2 2 6 3 2 3 3 2" xfId="9980" xr:uid="{6BFD4F5D-62C7-4EA0-912A-A268109639E2}"/>
    <cellStyle name="Table Cell 2 2 6 3 2 3 3 3" xfId="6518" xr:uid="{F510ABBD-2481-4FC7-8B3F-B5A3936EA60C}"/>
    <cellStyle name="Table Cell 2 2 6 3 2 3 4" xfId="4225" xr:uid="{00000000-0005-0000-0000-0000B4050000}"/>
    <cellStyle name="Table Cell 2 2 6 3 2 3 4 2" xfId="11114" xr:uid="{17B3FE02-623A-4745-B3AB-DE462CC5A0A0}"/>
    <cellStyle name="Table Cell 2 2 6 3 2 3 5" xfId="7666" xr:uid="{4CA6C036-0F6C-40D5-82E5-B0B456004577}"/>
    <cellStyle name="Table Cell 2 2 6 3 2 4" xfId="947" xr:uid="{00000000-0005-0000-0000-0000B5050000}"/>
    <cellStyle name="Table Cell 2 2 6 3 2 4 2" xfId="2100" xr:uid="{00000000-0005-0000-0000-0000B6050000}"/>
    <cellStyle name="Table Cell 2 2 6 3 2 4 2 2" xfId="8989" xr:uid="{B77C43D1-1E00-479A-BEE7-C6236B833B2F}"/>
    <cellStyle name="Table Cell 2 2 6 3 2 4 2 3" xfId="5527" xr:uid="{18D98004-B2D2-4DB8-9C17-54F87CF874FA}"/>
    <cellStyle name="Table Cell 2 2 6 3 2 4 3" xfId="3231" xr:uid="{00000000-0005-0000-0000-0000B7050000}"/>
    <cellStyle name="Table Cell 2 2 6 3 2 4 3 2" xfId="10120" xr:uid="{3D5F05AD-00C2-495E-AE96-18B1C15286FF}"/>
    <cellStyle name="Table Cell 2 2 6 3 2 4 3 3" xfId="6658" xr:uid="{CFEC85AC-BB84-41DB-8AA7-F12F253C8CC8}"/>
    <cellStyle name="Table Cell 2 2 6 3 2 4 4" xfId="4365" xr:uid="{00000000-0005-0000-0000-0000B8050000}"/>
    <cellStyle name="Table Cell 2 2 6 3 2 4 4 2" xfId="11254" xr:uid="{A95AE97B-03B9-4906-9AA6-39B969CE43E3}"/>
    <cellStyle name="Table Cell 2 2 6 3 2 4 5" xfId="7806" xr:uid="{8298E512-A0BD-4661-81DC-EBEE72FC64C7}"/>
    <cellStyle name="Table Cell 2 2 6 3 2 5" xfId="1081" xr:uid="{00000000-0005-0000-0000-0000B9050000}"/>
    <cellStyle name="Table Cell 2 2 6 3 2 5 2" xfId="2234" xr:uid="{00000000-0005-0000-0000-0000BA050000}"/>
    <cellStyle name="Table Cell 2 2 6 3 2 5 2 2" xfId="9123" xr:uid="{0C611723-52C6-4A4A-8859-E0EC82FF998B}"/>
    <cellStyle name="Table Cell 2 2 6 3 2 5 2 3" xfId="5661" xr:uid="{A7F677C9-002B-4E42-9725-AA666334D1DC}"/>
    <cellStyle name="Table Cell 2 2 6 3 2 5 3" xfId="3365" xr:uid="{00000000-0005-0000-0000-0000BB050000}"/>
    <cellStyle name="Table Cell 2 2 6 3 2 5 3 2" xfId="10254" xr:uid="{6826CB94-814A-4518-96CA-AB4C07CD2B92}"/>
    <cellStyle name="Table Cell 2 2 6 3 2 5 3 3" xfId="6792" xr:uid="{DCCEAEC5-0345-4E51-8ADD-4BAD3B2D6DD0}"/>
    <cellStyle name="Table Cell 2 2 6 3 2 5 4" xfId="4499" xr:uid="{00000000-0005-0000-0000-0000BC050000}"/>
    <cellStyle name="Table Cell 2 2 6 3 2 5 4 2" xfId="11388" xr:uid="{BA1FCE53-1AA7-4A27-8330-3138DD40D6BA}"/>
    <cellStyle name="Table Cell 2 2 6 3 2 5 5" xfId="7940" xr:uid="{6F764959-2048-4F22-8D9B-97CC0157229D}"/>
    <cellStyle name="Table Cell 2 2 6 3 2 6" xfId="1212" xr:uid="{00000000-0005-0000-0000-0000BD050000}"/>
    <cellStyle name="Table Cell 2 2 6 3 2 6 2" xfId="2365" xr:uid="{00000000-0005-0000-0000-0000BE050000}"/>
    <cellStyle name="Table Cell 2 2 6 3 2 6 2 2" xfId="9254" xr:uid="{70984A5C-8772-4F12-9895-0D636931E133}"/>
    <cellStyle name="Table Cell 2 2 6 3 2 6 2 3" xfId="5792" xr:uid="{FF20C798-401E-4384-84BD-22FC5C08F333}"/>
    <cellStyle name="Table Cell 2 2 6 3 2 6 3" xfId="3496" xr:uid="{00000000-0005-0000-0000-0000BF050000}"/>
    <cellStyle name="Table Cell 2 2 6 3 2 6 3 2" xfId="10385" xr:uid="{8BEF5FFE-7030-495C-924E-9FE345FF03B8}"/>
    <cellStyle name="Table Cell 2 2 6 3 2 6 3 3" xfId="6923" xr:uid="{C1812E28-E6E5-42F1-A7FC-CCDD6A1187D7}"/>
    <cellStyle name="Table Cell 2 2 6 3 2 6 4" xfId="4630" xr:uid="{00000000-0005-0000-0000-0000C0050000}"/>
    <cellStyle name="Table Cell 2 2 6 3 2 6 4 2" xfId="11519" xr:uid="{55C6786E-FB0A-4C8A-A46C-C8D7CC3856F1}"/>
    <cellStyle name="Table Cell 2 2 6 3 2 6 5" xfId="8071" xr:uid="{97FC2C4A-1F06-466D-BF0B-0DBBC708ACBD}"/>
    <cellStyle name="Table Cell 2 2 6 3 2 7" xfId="283" xr:uid="{00000000-0005-0000-0000-0000C1050000}"/>
    <cellStyle name="Table Cell 2 2 6 3 2 7 2" xfId="1436" xr:uid="{00000000-0005-0000-0000-0000C2050000}"/>
    <cellStyle name="Table Cell 2 2 6 3 2 7 2 2" xfId="8325" xr:uid="{2786EE6E-CFCB-4D4B-9BC1-3398EF70577C}"/>
    <cellStyle name="Table Cell 2 2 6 3 2 7 2 3" xfId="4863" xr:uid="{BEB79861-6F09-4597-9DD9-C6443701B4F0}"/>
    <cellStyle name="Table Cell 2 2 6 3 2 7 3" xfId="2567" xr:uid="{00000000-0005-0000-0000-0000C3050000}"/>
    <cellStyle name="Table Cell 2 2 6 3 2 7 3 2" xfId="9456" xr:uid="{025278C3-7B9E-47F0-924D-7EE077B402E0}"/>
    <cellStyle name="Table Cell 2 2 6 3 2 7 3 3" xfId="5994" xr:uid="{6FB47272-02C8-4F4C-8539-8898425774FA}"/>
    <cellStyle name="Table Cell 2 2 6 3 2 7 4" xfId="3701" xr:uid="{00000000-0005-0000-0000-0000C4050000}"/>
    <cellStyle name="Table Cell 2 2 6 3 2 7 4 2" xfId="10590" xr:uid="{1644C7B0-4B42-4EFE-9343-797EBC810450}"/>
    <cellStyle name="Table Cell 2 2 6 3 2 7 5" xfId="7142" xr:uid="{7914BF02-1C15-4DE1-BE31-D70F12CC1CC1}"/>
    <cellStyle name="Table Cell 2 2 6 3 2 8" xfId="1609" xr:uid="{00000000-0005-0000-0000-0000C5050000}"/>
    <cellStyle name="Table Cell 2 2 6 3 2 8 2" xfId="8498" xr:uid="{541CED64-704D-4379-A692-D5F019572BEA}"/>
    <cellStyle name="Table Cell 2 2 6 3 2 8 3" xfId="5036" xr:uid="{61E64BC9-B84B-4BB7-8C27-7FFED05A9660}"/>
    <cellStyle name="Table Cell 2 2 6 3 2 9" xfId="2740" xr:uid="{00000000-0005-0000-0000-0000C6050000}"/>
    <cellStyle name="Table Cell 2 2 6 3 2 9 2" xfId="9629" xr:uid="{4B9E361B-D715-4DA8-9D36-42B4B781DD94}"/>
    <cellStyle name="Table Cell 2 2 6 3 2 9 3" xfId="6167" xr:uid="{F63749A9-4982-4E80-AD71-3A6562A122C2}"/>
    <cellStyle name="Table Cell 2 2 6 3 3" xfId="485" xr:uid="{00000000-0005-0000-0000-0000C7050000}"/>
    <cellStyle name="Table Cell 2 2 6 3 3 10" xfId="3903" xr:uid="{00000000-0005-0000-0000-0000C8050000}"/>
    <cellStyle name="Table Cell 2 2 6 3 3 10 2" xfId="10792" xr:uid="{644DA0F0-7AA2-4FA0-B735-D6899EF512C2}"/>
    <cellStyle name="Table Cell 2 2 6 3 3 11" xfId="7344" xr:uid="{62EBBE0B-3B3F-44EE-9884-829DAD535D1E}"/>
    <cellStyle name="Table Cell 2 2 6 3 3 2" xfId="696" xr:uid="{00000000-0005-0000-0000-0000C9050000}"/>
    <cellStyle name="Table Cell 2 2 6 3 3 2 2" xfId="1849" xr:uid="{00000000-0005-0000-0000-0000CA050000}"/>
    <cellStyle name="Table Cell 2 2 6 3 3 2 2 2" xfId="8738" xr:uid="{99017D94-E8F2-4DB4-8AE0-5BF6EEC96730}"/>
    <cellStyle name="Table Cell 2 2 6 3 3 2 2 3" xfId="5276" xr:uid="{F69F0FC5-89F9-4AFD-ABF6-A0534DA4AED4}"/>
    <cellStyle name="Table Cell 2 2 6 3 3 2 3" xfId="2980" xr:uid="{00000000-0005-0000-0000-0000CB050000}"/>
    <cellStyle name="Table Cell 2 2 6 3 3 2 3 2" xfId="9869" xr:uid="{083F48D7-5FB7-4506-B98D-ABEF793A3E66}"/>
    <cellStyle name="Table Cell 2 2 6 3 3 2 3 3" xfId="6407" xr:uid="{9444368A-DBCC-4C29-8D4D-72BD76136E01}"/>
    <cellStyle name="Table Cell 2 2 6 3 3 2 4" xfId="4114" xr:uid="{00000000-0005-0000-0000-0000CC050000}"/>
    <cellStyle name="Table Cell 2 2 6 3 3 2 4 2" xfId="11003" xr:uid="{44E8FCFE-E70D-44E9-9579-A17E4F4855AC}"/>
    <cellStyle name="Table Cell 2 2 6 3 3 2 5" xfId="7555" xr:uid="{B8CC4346-938C-479F-A812-40331F207B0D}"/>
    <cellStyle name="Table Cell 2 2 6 3 3 3" xfId="836" xr:uid="{00000000-0005-0000-0000-0000CD050000}"/>
    <cellStyle name="Table Cell 2 2 6 3 3 3 2" xfId="1989" xr:uid="{00000000-0005-0000-0000-0000CE050000}"/>
    <cellStyle name="Table Cell 2 2 6 3 3 3 2 2" xfId="8878" xr:uid="{215C0E7E-17ED-4D7C-9190-A71376970951}"/>
    <cellStyle name="Table Cell 2 2 6 3 3 3 2 3" xfId="5416" xr:uid="{F523181D-FE5A-4E2C-BDC0-05ACB9BD40B3}"/>
    <cellStyle name="Table Cell 2 2 6 3 3 3 3" xfId="3120" xr:uid="{00000000-0005-0000-0000-0000CF050000}"/>
    <cellStyle name="Table Cell 2 2 6 3 3 3 3 2" xfId="10009" xr:uid="{F0649F37-8C2B-4872-8CD1-88325787BA28}"/>
    <cellStyle name="Table Cell 2 2 6 3 3 3 3 3" xfId="6547" xr:uid="{830C47C3-898C-440C-808F-3428DB7A9273}"/>
    <cellStyle name="Table Cell 2 2 6 3 3 3 4" xfId="4254" xr:uid="{00000000-0005-0000-0000-0000D0050000}"/>
    <cellStyle name="Table Cell 2 2 6 3 3 3 4 2" xfId="11143" xr:uid="{36515966-F8AD-4F0A-912F-4535EBCF838D}"/>
    <cellStyle name="Table Cell 2 2 6 3 3 3 5" xfId="7695" xr:uid="{952274F2-EA2E-495C-A262-1B750E666B32}"/>
    <cellStyle name="Table Cell 2 2 6 3 3 4" xfId="976" xr:uid="{00000000-0005-0000-0000-0000D1050000}"/>
    <cellStyle name="Table Cell 2 2 6 3 3 4 2" xfId="2129" xr:uid="{00000000-0005-0000-0000-0000D2050000}"/>
    <cellStyle name="Table Cell 2 2 6 3 3 4 2 2" xfId="9018" xr:uid="{C12ECC3B-5C12-483C-813B-4D7BF675FC45}"/>
    <cellStyle name="Table Cell 2 2 6 3 3 4 2 3" xfId="5556" xr:uid="{319CBD0E-2E72-4402-8489-8E05D8591344}"/>
    <cellStyle name="Table Cell 2 2 6 3 3 4 3" xfId="3260" xr:uid="{00000000-0005-0000-0000-0000D3050000}"/>
    <cellStyle name="Table Cell 2 2 6 3 3 4 3 2" xfId="10149" xr:uid="{8DB15FD9-67D3-426D-931D-E7BB83B87F07}"/>
    <cellStyle name="Table Cell 2 2 6 3 3 4 3 3" xfId="6687" xr:uid="{99791123-2BD1-47BA-BD45-50CCD7398659}"/>
    <cellStyle name="Table Cell 2 2 6 3 3 4 4" xfId="4394" xr:uid="{00000000-0005-0000-0000-0000D4050000}"/>
    <cellStyle name="Table Cell 2 2 6 3 3 4 4 2" xfId="11283" xr:uid="{A0F0A659-742B-4823-9C53-F7E95FA1FD57}"/>
    <cellStyle name="Table Cell 2 2 6 3 3 4 5" xfId="7835" xr:uid="{5E4D9013-B0B1-4D18-8805-74C63E3DA5C5}"/>
    <cellStyle name="Table Cell 2 2 6 3 3 5" xfId="1110" xr:uid="{00000000-0005-0000-0000-0000D5050000}"/>
    <cellStyle name="Table Cell 2 2 6 3 3 5 2" xfId="2263" xr:uid="{00000000-0005-0000-0000-0000D6050000}"/>
    <cellStyle name="Table Cell 2 2 6 3 3 5 2 2" xfId="9152" xr:uid="{5F2E2ECF-7E6B-4211-9617-5D893B22691C}"/>
    <cellStyle name="Table Cell 2 2 6 3 3 5 2 3" xfId="5690" xr:uid="{1D633AF1-E2E0-40DA-BD4D-00C31AD77E70}"/>
    <cellStyle name="Table Cell 2 2 6 3 3 5 3" xfId="3394" xr:uid="{00000000-0005-0000-0000-0000D7050000}"/>
    <cellStyle name="Table Cell 2 2 6 3 3 5 3 2" xfId="10283" xr:uid="{EC3A26A4-44E1-4336-8213-D637E67FD4FC}"/>
    <cellStyle name="Table Cell 2 2 6 3 3 5 3 3" xfId="6821" xr:uid="{78833804-C46B-40E3-BDEF-99202ED5BFD2}"/>
    <cellStyle name="Table Cell 2 2 6 3 3 5 4" xfId="4528" xr:uid="{00000000-0005-0000-0000-0000D8050000}"/>
    <cellStyle name="Table Cell 2 2 6 3 3 5 4 2" xfId="11417" xr:uid="{6C31E219-10DD-43DF-BCE3-FD0E214888ED}"/>
    <cellStyle name="Table Cell 2 2 6 3 3 5 5" xfId="7969" xr:uid="{7BE1DA33-18FF-4F02-9EA7-0D25B31B06C3}"/>
    <cellStyle name="Table Cell 2 2 6 3 3 6" xfId="1241" xr:uid="{00000000-0005-0000-0000-0000D9050000}"/>
    <cellStyle name="Table Cell 2 2 6 3 3 6 2" xfId="2394" xr:uid="{00000000-0005-0000-0000-0000DA050000}"/>
    <cellStyle name="Table Cell 2 2 6 3 3 6 2 2" xfId="9283" xr:uid="{673FB215-F413-4138-B9B3-FD1F6C80554C}"/>
    <cellStyle name="Table Cell 2 2 6 3 3 6 2 3" xfId="5821" xr:uid="{DE2E0B17-5176-45C4-889B-9CFE51D4DD9E}"/>
    <cellStyle name="Table Cell 2 2 6 3 3 6 3" xfId="3525" xr:uid="{00000000-0005-0000-0000-0000DB050000}"/>
    <cellStyle name="Table Cell 2 2 6 3 3 6 3 2" xfId="10414" xr:uid="{5B4255B8-A9A1-4AAB-A0D6-64A4207C8DA4}"/>
    <cellStyle name="Table Cell 2 2 6 3 3 6 3 3" xfId="6952" xr:uid="{355D4E03-0210-4723-AE3C-9A1F5B4BF79C}"/>
    <cellStyle name="Table Cell 2 2 6 3 3 6 4" xfId="4659" xr:uid="{00000000-0005-0000-0000-0000DC050000}"/>
    <cellStyle name="Table Cell 2 2 6 3 3 6 4 2" xfId="11548" xr:uid="{05D68339-D1BA-4C72-BA09-C9D13B9226EF}"/>
    <cellStyle name="Table Cell 2 2 6 3 3 6 5" xfId="8100" xr:uid="{D7A5A7C0-476F-4DBE-8094-5F696B91C14B}"/>
    <cellStyle name="Table Cell 2 2 6 3 3 7" xfId="238" xr:uid="{00000000-0005-0000-0000-0000DD050000}"/>
    <cellStyle name="Table Cell 2 2 6 3 3 7 2" xfId="1391" xr:uid="{00000000-0005-0000-0000-0000DE050000}"/>
    <cellStyle name="Table Cell 2 2 6 3 3 7 2 2" xfId="8280" xr:uid="{3220C0FE-4C07-451A-A416-00088D8312EE}"/>
    <cellStyle name="Table Cell 2 2 6 3 3 7 2 3" xfId="4818" xr:uid="{8637FC57-CFA7-4F15-81AD-24347CE680B2}"/>
    <cellStyle name="Table Cell 2 2 6 3 3 7 3" xfId="2522" xr:uid="{00000000-0005-0000-0000-0000DF050000}"/>
    <cellStyle name="Table Cell 2 2 6 3 3 7 3 2" xfId="9411" xr:uid="{A95CEAFB-3895-4E06-9A6C-671E9545C801}"/>
    <cellStyle name="Table Cell 2 2 6 3 3 7 3 3" xfId="5949" xr:uid="{017B2530-320C-45DD-9CA1-25F4B3860924}"/>
    <cellStyle name="Table Cell 2 2 6 3 3 7 4" xfId="3656" xr:uid="{00000000-0005-0000-0000-0000E0050000}"/>
    <cellStyle name="Table Cell 2 2 6 3 3 7 4 2" xfId="10545" xr:uid="{6984DCB4-5910-4E7C-B678-82DBDA5D9992}"/>
    <cellStyle name="Table Cell 2 2 6 3 3 7 5" xfId="7097" xr:uid="{4D2277A4-344F-4EF9-B7FA-DE08E08757F7}"/>
    <cellStyle name="Table Cell 2 2 6 3 3 8" xfId="1638" xr:uid="{00000000-0005-0000-0000-0000E1050000}"/>
    <cellStyle name="Table Cell 2 2 6 3 3 8 2" xfId="8527" xr:uid="{A29CD268-C0CE-4833-A1D7-178FCA38B65E}"/>
    <cellStyle name="Table Cell 2 2 6 3 3 8 3" xfId="5065" xr:uid="{A0788618-E9A0-4A1C-872B-77D6E60F23A4}"/>
    <cellStyle name="Table Cell 2 2 6 3 3 9" xfId="2769" xr:uid="{00000000-0005-0000-0000-0000E2050000}"/>
    <cellStyle name="Table Cell 2 2 6 3 3 9 2" xfId="9658" xr:uid="{C779BC21-EC85-4B92-AC46-3C5F9C2BDE5F}"/>
    <cellStyle name="Table Cell 2 2 6 3 3 9 3" xfId="6196" xr:uid="{3859C3BB-A3D5-416C-9059-FCEF1D58F1ED}"/>
    <cellStyle name="Table Cell 2 2 6 3 4" xfId="344" xr:uid="{00000000-0005-0000-0000-0000E3050000}"/>
    <cellStyle name="Table Cell 2 2 6 3 4 2" xfId="1497" xr:uid="{00000000-0005-0000-0000-0000E4050000}"/>
    <cellStyle name="Table Cell 2 2 6 3 4 2 2" xfId="8386" xr:uid="{79A7072B-28E0-41C8-9C28-7C7E7623CAE5}"/>
    <cellStyle name="Table Cell 2 2 6 3 4 2 3" xfId="4924" xr:uid="{AB64C910-58D7-4B0E-9246-CEA1702BA08D}"/>
    <cellStyle name="Table Cell 2 2 6 3 4 3" xfId="2628" xr:uid="{00000000-0005-0000-0000-0000E5050000}"/>
    <cellStyle name="Table Cell 2 2 6 3 4 3 2" xfId="9517" xr:uid="{16A5C30F-04CF-48D2-AF9B-6BAD40D0B68C}"/>
    <cellStyle name="Table Cell 2 2 6 3 4 3 3" xfId="6055" xr:uid="{017A7C2F-3C64-4E62-B069-17BC8145969C}"/>
    <cellStyle name="Table Cell 2 2 6 3 4 4" xfId="3762" xr:uid="{00000000-0005-0000-0000-0000E6050000}"/>
    <cellStyle name="Table Cell 2 2 6 3 4 4 2" xfId="10651" xr:uid="{2534393C-19C3-4192-94C4-A87FF53F49D0}"/>
    <cellStyle name="Table Cell 2 2 6 3 4 5" xfId="7203" xr:uid="{4076A1AD-2EF2-4793-A436-4B552E02C17B}"/>
    <cellStyle name="Table Cell 2 2 6 3 5" xfId="1350" xr:uid="{00000000-0005-0000-0000-0000E7050000}"/>
    <cellStyle name="Table Cell 2 2 6 3 5 2" xfId="8239" xr:uid="{381DC1F8-7D0D-4758-B901-96C82714B2E1}"/>
    <cellStyle name="Table Cell 2 2 6 3 5 3" xfId="4777" xr:uid="{80DAD729-1D87-43FB-AF20-3AF58FB7653D}"/>
    <cellStyle name="Table Cell 2 2 6 3 6" xfId="2481" xr:uid="{00000000-0005-0000-0000-0000E8050000}"/>
    <cellStyle name="Table Cell 2 2 6 3 6 2" xfId="9370" xr:uid="{8D2970F9-CE95-4877-B2AA-840AD494E5C0}"/>
    <cellStyle name="Table Cell 2 2 6 3 6 3" xfId="5908" xr:uid="{039A562F-2B67-4C92-A03B-67B0D2CC63AC}"/>
    <cellStyle name="Table Cell 2 2 6 3 7" xfId="3615" xr:uid="{00000000-0005-0000-0000-0000E9050000}"/>
    <cellStyle name="Table Cell 2 2 6 3 7 2" xfId="10504" xr:uid="{156F44B9-DE9F-4FAE-8E72-2631CC2120FD}"/>
    <cellStyle name="Table Cell 2 2 6 3 8" xfId="7054" xr:uid="{A1CFDF4D-FF81-4C06-B83E-0E9C14AD9EFC}"/>
    <cellStyle name="Table Cell 2 2 6 4" xfId="421" xr:uid="{00000000-0005-0000-0000-0000EA050000}"/>
    <cellStyle name="Table Cell 2 2 6 4 10" xfId="3839" xr:uid="{00000000-0005-0000-0000-0000EB050000}"/>
    <cellStyle name="Table Cell 2 2 6 4 10 2" xfId="10728" xr:uid="{9D14D4F8-96C6-4BF0-9299-D857668EE64B}"/>
    <cellStyle name="Table Cell 2 2 6 4 11" xfId="7280" xr:uid="{B4E5297A-DB54-4FDF-9A8D-B76053F05C76}"/>
    <cellStyle name="Table Cell 2 2 6 4 2" xfId="632" xr:uid="{00000000-0005-0000-0000-0000EC050000}"/>
    <cellStyle name="Table Cell 2 2 6 4 2 2" xfId="1785" xr:uid="{00000000-0005-0000-0000-0000ED050000}"/>
    <cellStyle name="Table Cell 2 2 6 4 2 2 2" xfId="8674" xr:uid="{77078270-C3F4-48C2-93E8-DA243C56F2A9}"/>
    <cellStyle name="Table Cell 2 2 6 4 2 2 3" xfId="5212" xr:uid="{0C69A2F8-F9C8-4E0E-86DF-9932DF6DE365}"/>
    <cellStyle name="Table Cell 2 2 6 4 2 3" xfId="2916" xr:uid="{00000000-0005-0000-0000-0000EE050000}"/>
    <cellStyle name="Table Cell 2 2 6 4 2 3 2" xfId="9805" xr:uid="{94F52813-D621-4622-B592-6DC63FBA5461}"/>
    <cellStyle name="Table Cell 2 2 6 4 2 3 3" xfId="6343" xr:uid="{F08111AC-8414-4AD5-BE36-D1C244EE3EC7}"/>
    <cellStyle name="Table Cell 2 2 6 4 2 4" xfId="4050" xr:uid="{00000000-0005-0000-0000-0000EF050000}"/>
    <cellStyle name="Table Cell 2 2 6 4 2 4 2" xfId="10939" xr:uid="{85CDC100-DD32-491F-BD3F-6F026C252F56}"/>
    <cellStyle name="Table Cell 2 2 6 4 2 5" xfId="7491" xr:uid="{3A4C24BA-2B8C-44CB-8F4A-183B96BF72E8}"/>
    <cellStyle name="Table Cell 2 2 6 4 3" xfId="772" xr:uid="{00000000-0005-0000-0000-0000F0050000}"/>
    <cellStyle name="Table Cell 2 2 6 4 3 2" xfId="1925" xr:uid="{00000000-0005-0000-0000-0000F1050000}"/>
    <cellStyle name="Table Cell 2 2 6 4 3 2 2" xfId="8814" xr:uid="{D98DF741-1A93-4DB8-A236-3A977D392F23}"/>
    <cellStyle name="Table Cell 2 2 6 4 3 2 3" xfId="5352" xr:uid="{0BE9A959-2232-4C6C-8678-9627239B6EA3}"/>
    <cellStyle name="Table Cell 2 2 6 4 3 3" xfId="3056" xr:uid="{00000000-0005-0000-0000-0000F2050000}"/>
    <cellStyle name="Table Cell 2 2 6 4 3 3 2" xfId="9945" xr:uid="{BFBCEA96-9EA2-4837-999A-4AC5CA95F611}"/>
    <cellStyle name="Table Cell 2 2 6 4 3 3 3" xfId="6483" xr:uid="{B4970BE4-7FCE-4978-946A-59A41A820197}"/>
    <cellStyle name="Table Cell 2 2 6 4 3 4" xfId="4190" xr:uid="{00000000-0005-0000-0000-0000F3050000}"/>
    <cellStyle name="Table Cell 2 2 6 4 3 4 2" xfId="11079" xr:uid="{06251185-E05C-4FAF-9209-6D96D3F6A4B5}"/>
    <cellStyle name="Table Cell 2 2 6 4 3 5" xfId="7631" xr:uid="{F516D2D1-A9BB-4F04-A55E-68CE1F1AE915}"/>
    <cellStyle name="Table Cell 2 2 6 4 4" xfId="912" xr:uid="{00000000-0005-0000-0000-0000F4050000}"/>
    <cellStyle name="Table Cell 2 2 6 4 4 2" xfId="2065" xr:uid="{00000000-0005-0000-0000-0000F5050000}"/>
    <cellStyle name="Table Cell 2 2 6 4 4 2 2" xfId="8954" xr:uid="{DF781BB3-F225-4E7A-A9F6-91979F3E068F}"/>
    <cellStyle name="Table Cell 2 2 6 4 4 2 3" xfId="5492" xr:uid="{02E9A140-84BF-48F3-A646-BE4E8DFB4695}"/>
    <cellStyle name="Table Cell 2 2 6 4 4 3" xfId="3196" xr:uid="{00000000-0005-0000-0000-0000F6050000}"/>
    <cellStyle name="Table Cell 2 2 6 4 4 3 2" xfId="10085" xr:uid="{FE7EB76F-DAED-4234-AA45-49E8E49EFE45}"/>
    <cellStyle name="Table Cell 2 2 6 4 4 3 3" xfId="6623" xr:uid="{12029BE4-5900-439E-9362-97E915ECED73}"/>
    <cellStyle name="Table Cell 2 2 6 4 4 4" xfId="4330" xr:uid="{00000000-0005-0000-0000-0000F7050000}"/>
    <cellStyle name="Table Cell 2 2 6 4 4 4 2" xfId="11219" xr:uid="{399FF9C9-5546-45B1-B0D0-B2566217889D}"/>
    <cellStyle name="Table Cell 2 2 6 4 4 5" xfId="7771" xr:uid="{939032E2-8E01-4953-ABA0-1A2786A1E37C}"/>
    <cellStyle name="Table Cell 2 2 6 4 5" xfId="1046" xr:uid="{00000000-0005-0000-0000-0000F8050000}"/>
    <cellStyle name="Table Cell 2 2 6 4 5 2" xfId="2199" xr:uid="{00000000-0005-0000-0000-0000F9050000}"/>
    <cellStyle name="Table Cell 2 2 6 4 5 2 2" xfId="9088" xr:uid="{57FE859F-C4FE-4899-A497-871DBCE82423}"/>
    <cellStyle name="Table Cell 2 2 6 4 5 2 3" xfId="5626" xr:uid="{BF137463-BAF3-4FAB-A8ED-7F054227562E}"/>
    <cellStyle name="Table Cell 2 2 6 4 5 3" xfId="3330" xr:uid="{00000000-0005-0000-0000-0000FA050000}"/>
    <cellStyle name="Table Cell 2 2 6 4 5 3 2" xfId="10219" xr:uid="{CDD8B248-B135-4026-B5CC-055DC2AB3172}"/>
    <cellStyle name="Table Cell 2 2 6 4 5 3 3" xfId="6757" xr:uid="{AFA90AA2-40D5-4E04-B0D6-9CEAAC1D24E8}"/>
    <cellStyle name="Table Cell 2 2 6 4 5 4" xfId="4464" xr:uid="{00000000-0005-0000-0000-0000FB050000}"/>
    <cellStyle name="Table Cell 2 2 6 4 5 4 2" xfId="11353" xr:uid="{6584DAF5-4DA1-4209-9FCA-04A93C2B3CE8}"/>
    <cellStyle name="Table Cell 2 2 6 4 5 5" xfId="7905" xr:uid="{7CC364D8-E390-45F2-BCD0-07BBEF25D132}"/>
    <cellStyle name="Table Cell 2 2 6 4 6" xfId="1177" xr:uid="{00000000-0005-0000-0000-0000FC050000}"/>
    <cellStyle name="Table Cell 2 2 6 4 6 2" xfId="2330" xr:uid="{00000000-0005-0000-0000-0000FD050000}"/>
    <cellStyle name="Table Cell 2 2 6 4 6 2 2" xfId="9219" xr:uid="{67A370ED-7B05-4A04-83B5-2063CC349107}"/>
    <cellStyle name="Table Cell 2 2 6 4 6 2 3" xfId="5757" xr:uid="{59CB4C1D-D2EC-4D20-BE60-2B11BD6B043C}"/>
    <cellStyle name="Table Cell 2 2 6 4 6 3" xfId="3461" xr:uid="{00000000-0005-0000-0000-0000FE050000}"/>
    <cellStyle name="Table Cell 2 2 6 4 6 3 2" xfId="10350" xr:uid="{D26B3EC4-7B41-46A3-9FFA-24E0F66B7E02}"/>
    <cellStyle name="Table Cell 2 2 6 4 6 3 3" xfId="6888" xr:uid="{45F5187A-DEE0-4301-9C48-688D614F12A8}"/>
    <cellStyle name="Table Cell 2 2 6 4 6 4" xfId="4595" xr:uid="{00000000-0005-0000-0000-0000FF050000}"/>
    <cellStyle name="Table Cell 2 2 6 4 6 4 2" xfId="11484" xr:uid="{ED15A1AF-FA84-4229-8230-ED291E3814AE}"/>
    <cellStyle name="Table Cell 2 2 6 4 6 5" xfId="8036" xr:uid="{08BE7E00-612F-4E4B-A7F9-3D98A0017B42}"/>
    <cellStyle name="Table Cell 2 2 6 4 7" xfId="1025" xr:uid="{00000000-0005-0000-0000-000000060000}"/>
    <cellStyle name="Table Cell 2 2 6 4 7 2" xfId="2178" xr:uid="{00000000-0005-0000-0000-000001060000}"/>
    <cellStyle name="Table Cell 2 2 6 4 7 2 2" xfId="9067" xr:uid="{29D42C09-DE02-4F22-9BB8-F7C29A74F4A4}"/>
    <cellStyle name="Table Cell 2 2 6 4 7 2 3" xfId="5605" xr:uid="{CAB06011-BD7E-4931-B1CD-18C70380D477}"/>
    <cellStyle name="Table Cell 2 2 6 4 7 3" xfId="3309" xr:uid="{00000000-0005-0000-0000-000002060000}"/>
    <cellStyle name="Table Cell 2 2 6 4 7 3 2" xfId="10198" xr:uid="{7E77B49F-93C0-4295-92EA-48B946D5A1BA}"/>
    <cellStyle name="Table Cell 2 2 6 4 7 3 3" xfId="6736" xr:uid="{24006C67-633E-4AE3-B465-F41F43EED369}"/>
    <cellStyle name="Table Cell 2 2 6 4 7 4" xfId="4443" xr:uid="{00000000-0005-0000-0000-000003060000}"/>
    <cellStyle name="Table Cell 2 2 6 4 7 4 2" xfId="11332" xr:uid="{7C6B8F62-0E5E-4254-9576-B17728CA2E63}"/>
    <cellStyle name="Table Cell 2 2 6 4 7 5" xfId="7884" xr:uid="{86EA6E11-A431-43C9-BE77-76CD109C11F6}"/>
    <cellStyle name="Table Cell 2 2 6 4 8" xfId="1574" xr:uid="{00000000-0005-0000-0000-000004060000}"/>
    <cellStyle name="Table Cell 2 2 6 4 8 2" xfId="8463" xr:uid="{0227D71A-651E-4148-BA5B-8D5A16AD4A50}"/>
    <cellStyle name="Table Cell 2 2 6 4 8 3" xfId="5001" xr:uid="{AECAA042-FCDE-466A-880A-1DA7BE0C6CCB}"/>
    <cellStyle name="Table Cell 2 2 6 4 9" xfId="2705" xr:uid="{00000000-0005-0000-0000-000005060000}"/>
    <cellStyle name="Table Cell 2 2 6 4 9 2" xfId="9594" xr:uid="{8D4CB81C-3B4F-4D65-9755-5B09BD9008C8}"/>
    <cellStyle name="Table Cell 2 2 6 4 9 3" xfId="6132" xr:uid="{D9BD7920-386F-464A-9799-E9DEA8DE7DDC}"/>
    <cellStyle name="Table Cell 2 2 6 5" xfId="366" xr:uid="{00000000-0005-0000-0000-000006060000}"/>
    <cellStyle name="Table Cell 2 2 6 5 10" xfId="3784" xr:uid="{00000000-0005-0000-0000-000007060000}"/>
    <cellStyle name="Table Cell 2 2 6 5 10 2" xfId="10673" xr:uid="{BE0A6CE4-0843-4A6F-9D8A-6FCFBE1005A4}"/>
    <cellStyle name="Table Cell 2 2 6 5 11" xfId="7225" xr:uid="{8CB9FD7B-3D45-4AC0-9E3D-9651CB41E8D1}"/>
    <cellStyle name="Table Cell 2 2 6 5 2" xfId="577" xr:uid="{00000000-0005-0000-0000-000008060000}"/>
    <cellStyle name="Table Cell 2 2 6 5 2 2" xfId="1730" xr:uid="{00000000-0005-0000-0000-000009060000}"/>
    <cellStyle name="Table Cell 2 2 6 5 2 2 2" xfId="8619" xr:uid="{6D83DB6F-1C14-4BE7-B6B6-55C38208A4F3}"/>
    <cellStyle name="Table Cell 2 2 6 5 2 2 3" xfId="5157" xr:uid="{E6191941-8522-458D-926E-537E9D0D438B}"/>
    <cellStyle name="Table Cell 2 2 6 5 2 3" xfId="2861" xr:uid="{00000000-0005-0000-0000-00000A060000}"/>
    <cellStyle name="Table Cell 2 2 6 5 2 3 2" xfId="9750" xr:uid="{6C799FAB-8167-4A8C-BFDB-1B411F7A06F0}"/>
    <cellStyle name="Table Cell 2 2 6 5 2 3 3" xfId="6288" xr:uid="{771149D9-B02A-4136-B1DE-3686C44A5B00}"/>
    <cellStyle name="Table Cell 2 2 6 5 2 4" xfId="3995" xr:uid="{00000000-0005-0000-0000-00000B060000}"/>
    <cellStyle name="Table Cell 2 2 6 5 2 4 2" xfId="10884" xr:uid="{2E5CF537-09D8-4EDC-A7EA-212E2CEC2682}"/>
    <cellStyle name="Table Cell 2 2 6 5 2 5" xfId="7436" xr:uid="{1D2C9072-B440-49C3-BDAF-FD9DEF3DD6C7}"/>
    <cellStyle name="Table Cell 2 2 6 5 3" xfId="722" xr:uid="{00000000-0005-0000-0000-00000C060000}"/>
    <cellStyle name="Table Cell 2 2 6 5 3 2" xfId="1875" xr:uid="{00000000-0005-0000-0000-00000D060000}"/>
    <cellStyle name="Table Cell 2 2 6 5 3 2 2" xfId="8764" xr:uid="{5CB19EA4-ACBD-4EE3-81B1-B57932EA343B}"/>
    <cellStyle name="Table Cell 2 2 6 5 3 2 3" xfId="5302" xr:uid="{9537E279-5BA3-4940-AD84-AB25B90EFA01}"/>
    <cellStyle name="Table Cell 2 2 6 5 3 3" xfId="3006" xr:uid="{00000000-0005-0000-0000-00000E060000}"/>
    <cellStyle name="Table Cell 2 2 6 5 3 3 2" xfId="9895" xr:uid="{0DCD3917-309A-443F-952C-96643910169B}"/>
    <cellStyle name="Table Cell 2 2 6 5 3 3 3" xfId="6433" xr:uid="{180B585D-5771-4358-B59F-F97B0D326344}"/>
    <cellStyle name="Table Cell 2 2 6 5 3 4" xfId="4140" xr:uid="{00000000-0005-0000-0000-00000F060000}"/>
    <cellStyle name="Table Cell 2 2 6 5 3 4 2" xfId="11029" xr:uid="{40A925DF-BAA4-4978-A40C-084CBEF7F62A}"/>
    <cellStyle name="Table Cell 2 2 6 5 3 5" xfId="7581" xr:uid="{CBD30A3B-AD15-4416-8207-0C80F0C642EF}"/>
    <cellStyle name="Table Cell 2 2 6 5 4" xfId="857" xr:uid="{00000000-0005-0000-0000-000010060000}"/>
    <cellStyle name="Table Cell 2 2 6 5 4 2" xfId="2010" xr:uid="{00000000-0005-0000-0000-000011060000}"/>
    <cellStyle name="Table Cell 2 2 6 5 4 2 2" xfId="8899" xr:uid="{17471DE1-CFAF-4A1D-BFD6-DD321C1F5300}"/>
    <cellStyle name="Table Cell 2 2 6 5 4 2 3" xfId="5437" xr:uid="{B4C552C8-6AAF-4D90-9615-F21633C5243E}"/>
    <cellStyle name="Table Cell 2 2 6 5 4 3" xfId="3141" xr:uid="{00000000-0005-0000-0000-000012060000}"/>
    <cellStyle name="Table Cell 2 2 6 5 4 3 2" xfId="10030" xr:uid="{89BFBF99-C15C-471A-811B-F0A3399402D5}"/>
    <cellStyle name="Table Cell 2 2 6 5 4 3 3" xfId="6568" xr:uid="{02167AFF-5D8E-4D71-AA62-696606F99A60}"/>
    <cellStyle name="Table Cell 2 2 6 5 4 4" xfId="4275" xr:uid="{00000000-0005-0000-0000-000013060000}"/>
    <cellStyle name="Table Cell 2 2 6 5 4 4 2" xfId="11164" xr:uid="{F7D162C7-34D1-45C4-99CA-100C55E9CC69}"/>
    <cellStyle name="Table Cell 2 2 6 5 4 5" xfId="7716" xr:uid="{52B10EA8-058E-4B2A-ADA2-D539557B8919}"/>
    <cellStyle name="Table Cell 2 2 6 5 5" xfId="1000" xr:uid="{00000000-0005-0000-0000-000014060000}"/>
    <cellStyle name="Table Cell 2 2 6 5 5 2" xfId="2153" xr:uid="{00000000-0005-0000-0000-000015060000}"/>
    <cellStyle name="Table Cell 2 2 6 5 5 2 2" xfId="9042" xr:uid="{50904D7B-A118-438A-B77C-22AE9E77634D}"/>
    <cellStyle name="Table Cell 2 2 6 5 5 2 3" xfId="5580" xr:uid="{9BE02FFC-544A-4DA4-84E0-66E2894F25E1}"/>
    <cellStyle name="Table Cell 2 2 6 5 5 3" xfId="3284" xr:uid="{00000000-0005-0000-0000-000016060000}"/>
    <cellStyle name="Table Cell 2 2 6 5 5 3 2" xfId="10173" xr:uid="{AA1C9314-6AF2-4044-8649-1F2712F1E193}"/>
    <cellStyle name="Table Cell 2 2 6 5 5 3 3" xfId="6711" xr:uid="{0A859ACD-C23C-4015-945A-A1161F39F9BF}"/>
    <cellStyle name="Table Cell 2 2 6 5 5 4" xfId="4418" xr:uid="{00000000-0005-0000-0000-000017060000}"/>
    <cellStyle name="Table Cell 2 2 6 5 5 4 2" xfId="11307" xr:uid="{189AC987-306B-4C6F-A8D2-FAD933CB12D9}"/>
    <cellStyle name="Table Cell 2 2 6 5 5 5" xfId="7859" xr:uid="{242AD9D4-187D-463E-9037-891F6FF477C1}"/>
    <cellStyle name="Table Cell 2 2 6 5 6" xfId="1126" xr:uid="{00000000-0005-0000-0000-000018060000}"/>
    <cellStyle name="Table Cell 2 2 6 5 6 2" xfId="2279" xr:uid="{00000000-0005-0000-0000-000019060000}"/>
    <cellStyle name="Table Cell 2 2 6 5 6 2 2" xfId="9168" xr:uid="{03DE6D2B-0170-4BED-8648-C09723CEED29}"/>
    <cellStyle name="Table Cell 2 2 6 5 6 2 3" xfId="5706" xr:uid="{EC66FFCE-03C2-41F7-88FA-670909A9EB67}"/>
    <cellStyle name="Table Cell 2 2 6 5 6 3" xfId="3410" xr:uid="{00000000-0005-0000-0000-00001A060000}"/>
    <cellStyle name="Table Cell 2 2 6 5 6 3 2" xfId="10299" xr:uid="{178FAE53-A717-43D7-8B6C-2CA85EBFF49B}"/>
    <cellStyle name="Table Cell 2 2 6 5 6 3 3" xfId="6837" xr:uid="{12C3AD52-4EF7-4167-B9DC-DEA634C49AEC}"/>
    <cellStyle name="Table Cell 2 2 6 5 6 4" xfId="4544" xr:uid="{00000000-0005-0000-0000-00001B060000}"/>
    <cellStyle name="Table Cell 2 2 6 5 6 4 2" xfId="11433" xr:uid="{C00246D3-B854-4B48-81BF-6B47622F1259}"/>
    <cellStyle name="Table Cell 2 2 6 5 6 5" xfId="7985" xr:uid="{F8744835-153E-4223-B257-E53E364AA9BC}"/>
    <cellStyle name="Table Cell 2 2 6 5 7" xfId="227" xr:uid="{00000000-0005-0000-0000-00001C060000}"/>
    <cellStyle name="Table Cell 2 2 6 5 7 2" xfId="1380" xr:uid="{00000000-0005-0000-0000-00001D060000}"/>
    <cellStyle name="Table Cell 2 2 6 5 7 2 2" xfId="8269" xr:uid="{1CA119B1-158C-4A72-BE90-9F942AF4255F}"/>
    <cellStyle name="Table Cell 2 2 6 5 7 2 3" xfId="4807" xr:uid="{1EC89A4A-AC9A-4A9E-9449-9EFE8F7B4B64}"/>
    <cellStyle name="Table Cell 2 2 6 5 7 3" xfId="2511" xr:uid="{00000000-0005-0000-0000-00001E060000}"/>
    <cellStyle name="Table Cell 2 2 6 5 7 3 2" xfId="9400" xr:uid="{206477F6-96FA-4C34-975D-257BDAC7F09E}"/>
    <cellStyle name="Table Cell 2 2 6 5 7 3 3" xfId="5938" xr:uid="{417333E6-A44F-4D37-B930-BA4516B47EA3}"/>
    <cellStyle name="Table Cell 2 2 6 5 7 4" xfId="3645" xr:uid="{00000000-0005-0000-0000-00001F060000}"/>
    <cellStyle name="Table Cell 2 2 6 5 7 4 2" xfId="10534" xr:uid="{005765E5-21C8-4B30-B3ED-2D93B1E3646D}"/>
    <cellStyle name="Table Cell 2 2 6 5 7 5" xfId="7086" xr:uid="{CA09F29C-0BE0-4BD8-B5C2-712281A1A9D0}"/>
    <cellStyle name="Table Cell 2 2 6 5 8" xfId="1519" xr:uid="{00000000-0005-0000-0000-000020060000}"/>
    <cellStyle name="Table Cell 2 2 6 5 8 2" xfId="8408" xr:uid="{AEA752A4-5D2B-447C-8C50-B29FED8DF006}"/>
    <cellStyle name="Table Cell 2 2 6 5 8 3" xfId="4946" xr:uid="{2A144DBA-5DE2-4602-BD21-B03D6197E7F4}"/>
    <cellStyle name="Table Cell 2 2 6 5 9" xfId="2650" xr:uid="{00000000-0005-0000-0000-000021060000}"/>
    <cellStyle name="Table Cell 2 2 6 5 9 2" xfId="9539" xr:uid="{D9334793-BC35-4C2A-9E12-072D40A32BFA}"/>
    <cellStyle name="Table Cell 2 2 6 5 9 3" xfId="6077" xr:uid="{D948F45E-1DDC-49F1-B6D4-2920C07D4F22}"/>
    <cellStyle name="Table Cell 2 2 6 6" xfId="309" xr:uid="{00000000-0005-0000-0000-000022060000}"/>
    <cellStyle name="Table Cell 2 2 6 6 2" xfId="1462" xr:uid="{00000000-0005-0000-0000-000023060000}"/>
    <cellStyle name="Table Cell 2 2 6 6 2 2" xfId="8351" xr:uid="{BAA6324B-B873-4E7B-B956-9A5F4C963F81}"/>
    <cellStyle name="Table Cell 2 2 6 6 2 3" xfId="4889" xr:uid="{617E4058-6E2C-452A-80D5-4885ED0C02C7}"/>
    <cellStyle name="Table Cell 2 2 6 6 3" xfId="2593" xr:uid="{00000000-0005-0000-0000-000024060000}"/>
    <cellStyle name="Table Cell 2 2 6 6 3 2" xfId="9482" xr:uid="{108FDCFD-CE10-4F50-9FF8-86F65C3BF245}"/>
    <cellStyle name="Table Cell 2 2 6 6 3 3" xfId="6020" xr:uid="{F66B3FE1-EE8A-4522-9E34-DE656A041B66}"/>
    <cellStyle name="Table Cell 2 2 6 6 4" xfId="3727" xr:uid="{00000000-0005-0000-0000-000025060000}"/>
    <cellStyle name="Table Cell 2 2 6 6 4 2" xfId="10616" xr:uid="{5388967F-BBE8-4A4D-9186-0A9CA5EA54AD}"/>
    <cellStyle name="Table Cell 2 2 6 6 5" xfId="7168" xr:uid="{061F6D86-1FC8-4259-AA8A-6FAED81FAE68}"/>
    <cellStyle name="Table Cell 2 2 6 7" xfId="1315" xr:uid="{00000000-0005-0000-0000-000026060000}"/>
    <cellStyle name="Table Cell 2 2 6 7 2" xfId="8204" xr:uid="{B2FEAC25-5C35-4803-86D5-F5FFE1F272D2}"/>
    <cellStyle name="Table Cell 2 2 6 7 3" xfId="4742" xr:uid="{B003CABD-8E45-4849-B8FD-760E52203CF9}"/>
    <cellStyle name="Table Cell 2 2 6 8" xfId="2446" xr:uid="{00000000-0005-0000-0000-000027060000}"/>
    <cellStyle name="Table Cell 2 2 6 8 2" xfId="9335" xr:uid="{C04F7FE6-0EA3-40A4-9EE3-8AFF9228601A}"/>
    <cellStyle name="Table Cell 2 2 6 8 3" xfId="5873" xr:uid="{96271EDD-D669-4CC6-AFC4-D3B4B017CE7D}"/>
    <cellStyle name="Table Cell 2 2 6 9" xfId="3580" xr:uid="{00000000-0005-0000-0000-000028060000}"/>
    <cellStyle name="Table Cell 2 2 6 9 2" xfId="10469" xr:uid="{18E1D738-402B-428A-A6F5-96789DCF8F80}"/>
    <cellStyle name="Table Cell 2 2 7" xfId="142" xr:uid="{00000000-0005-0000-0000-000029060000}"/>
    <cellStyle name="Table Cell 2 2 7 2" xfId="403" xr:uid="{00000000-0005-0000-0000-00002A060000}"/>
    <cellStyle name="Table Cell 2 2 7 2 10" xfId="3821" xr:uid="{00000000-0005-0000-0000-00002B060000}"/>
    <cellStyle name="Table Cell 2 2 7 2 10 2" xfId="10710" xr:uid="{450FA6EE-A0CB-495C-9085-8707EC7C82D8}"/>
    <cellStyle name="Table Cell 2 2 7 2 11" xfId="7262" xr:uid="{326C774E-CBD0-43B8-BF53-AC57178CEB4B}"/>
    <cellStyle name="Table Cell 2 2 7 2 2" xfId="614" xr:uid="{00000000-0005-0000-0000-00002C060000}"/>
    <cellStyle name="Table Cell 2 2 7 2 2 2" xfId="1767" xr:uid="{00000000-0005-0000-0000-00002D060000}"/>
    <cellStyle name="Table Cell 2 2 7 2 2 2 2" xfId="8656" xr:uid="{0B6CC288-7F4A-4696-AA5D-0AC8A76DBEAF}"/>
    <cellStyle name="Table Cell 2 2 7 2 2 2 3" xfId="5194" xr:uid="{6D65A40C-AD59-4AC3-A915-CDAA8CB6A781}"/>
    <cellStyle name="Table Cell 2 2 7 2 2 3" xfId="2898" xr:uid="{00000000-0005-0000-0000-00002E060000}"/>
    <cellStyle name="Table Cell 2 2 7 2 2 3 2" xfId="9787" xr:uid="{0410303C-3FBF-4344-8DB5-BE3CBDDC3A12}"/>
    <cellStyle name="Table Cell 2 2 7 2 2 3 3" xfId="6325" xr:uid="{E75D8EAF-56B4-4605-B618-2B958709E12A}"/>
    <cellStyle name="Table Cell 2 2 7 2 2 4" xfId="4032" xr:uid="{00000000-0005-0000-0000-00002F060000}"/>
    <cellStyle name="Table Cell 2 2 7 2 2 4 2" xfId="10921" xr:uid="{DA6426A2-8C35-4A13-8313-8CCCAD7E5685}"/>
    <cellStyle name="Table Cell 2 2 7 2 2 5" xfId="7473" xr:uid="{54F960D8-D4A7-49E7-8C81-CBB41A9A5212}"/>
    <cellStyle name="Table Cell 2 2 7 2 3" xfId="754" xr:uid="{00000000-0005-0000-0000-000030060000}"/>
    <cellStyle name="Table Cell 2 2 7 2 3 2" xfId="1907" xr:uid="{00000000-0005-0000-0000-000031060000}"/>
    <cellStyle name="Table Cell 2 2 7 2 3 2 2" xfId="8796" xr:uid="{FD49652A-7E36-4457-B30F-CF347CD584DD}"/>
    <cellStyle name="Table Cell 2 2 7 2 3 2 3" xfId="5334" xr:uid="{5A6B0B73-4C48-473D-B034-EA9A3017DF6B}"/>
    <cellStyle name="Table Cell 2 2 7 2 3 3" xfId="3038" xr:uid="{00000000-0005-0000-0000-000032060000}"/>
    <cellStyle name="Table Cell 2 2 7 2 3 3 2" xfId="9927" xr:uid="{6DC71D0A-F73E-4D82-A73F-4732F75821A8}"/>
    <cellStyle name="Table Cell 2 2 7 2 3 3 3" xfId="6465" xr:uid="{4C992BF1-22B3-4E85-A0A6-2A8C23C46607}"/>
    <cellStyle name="Table Cell 2 2 7 2 3 4" xfId="4172" xr:uid="{00000000-0005-0000-0000-000033060000}"/>
    <cellStyle name="Table Cell 2 2 7 2 3 4 2" xfId="11061" xr:uid="{E71A5118-9E2F-40F0-958B-02E7D59AF16B}"/>
    <cellStyle name="Table Cell 2 2 7 2 3 5" xfId="7613" xr:uid="{6AB28AD6-881E-448C-AE1E-71339F1FFF34}"/>
    <cellStyle name="Table Cell 2 2 7 2 4" xfId="894" xr:uid="{00000000-0005-0000-0000-000034060000}"/>
    <cellStyle name="Table Cell 2 2 7 2 4 2" xfId="2047" xr:uid="{00000000-0005-0000-0000-000035060000}"/>
    <cellStyle name="Table Cell 2 2 7 2 4 2 2" xfId="8936" xr:uid="{6CA55C92-763C-4AE1-842D-AB498A87B88C}"/>
    <cellStyle name="Table Cell 2 2 7 2 4 2 3" xfId="5474" xr:uid="{228F9E4B-6238-463B-9EE1-4B6D059FEB93}"/>
    <cellStyle name="Table Cell 2 2 7 2 4 3" xfId="3178" xr:uid="{00000000-0005-0000-0000-000036060000}"/>
    <cellStyle name="Table Cell 2 2 7 2 4 3 2" xfId="10067" xr:uid="{E0DD1268-DCBC-482E-868B-A7774E788ADD}"/>
    <cellStyle name="Table Cell 2 2 7 2 4 3 3" xfId="6605" xr:uid="{CB10BCA8-487B-4E47-85B4-7EFFF4AA312F}"/>
    <cellStyle name="Table Cell 2 2 7 2 4 4" xfId="4312" xr:uid="{00000000-0005-0000-0000-000037060000}"/>
    <cellStyle name="Table Cell 2 2 7 2 4 4 2" xfId="11201" xr:uid="{EA49D1E2-6028-43DA-8EC8-9BDBA190A825}"/>
    <cellStyle name="Table Cell 2 2 7 2 4 5" xfId="7753" xr:uid="{51869242-E2DC-4161-AE49-2566698ED1E7}"/>
    <cellStyle name="Table Cell 2 2 7 2 5" xfId="1030" xr:uid="{00000000-0005-0000-0000-000038060000}"/>
    <cellStyle name="Table Cell 2 2 7 2 5 2" xfId="2183" xr:uid="{00000000-0005-0000-0000-000039060000}"/>
    <cellStyle name="Table Cell 2 2 7 2 5 2 2" xfId="9072" xr:uid="{0C26497E-231B-45F4-BE99-A5B09D66735C}"/>
    <cellStyle name="Table Cell 2 2 7 2 5 2 3" xfId="5610" xr:uid="{5028CDA3-05A8-41BF-916B-A728848BD066}"/>
    <cellStyle name="Table Cell 2 2 7 2 5 3" xfId="3314" xr:uid="{00000000-0005-0000-0000-00003A060000}"/>
    <cellStyle name="Table Cell 2 2 7 2 5 3 2" xfId="10203" xr:uid="{69DE2E11-D929-4A8B-90DA-05067803FC06}"/>
    <cellStyle name="Table Cell 2 2 7 2 5 3 3" xfId="6741" xr:uid="{E7F16C1C-9E84-41AD-AA22-CA78C2436112}"/>
    <cellStyle name="Table Cell 2 2 7 2 5 4" xfId="4448" xr:uid="{00000000-0005-0000-0000-00003B060000}"/>
    <cellStyle name="Table Cell 2 2 7 2 5 4 2" xfId="11337" xr:uid="{097EA4A3-6D56-44E4-ACDE-263D0D466715}"/>
    <cellStyle name="Table Cell 2 2 7 2 5 5" xfId="7889" xr:uid="{6B8098A9-B461-497A-BEAA-F8A5F8F7B2EF}"/>
    <cellStyle name="Table Cell 2 2 7 2 6" xfId="1159" xr:uid="{00000000-0005-0000-0000-00003C060000}"/>
    <cellStyle name="Table Cell 2 2 7 2 6 2" xfId="2312" xr:uid="{00000000-0005-0000-0000-00003D060000}"/>
    <cellStyle name="Table Cell 2 2 7 2 6 2 2" xfId="9201" xr:uid="{2F34F218-C732-47CA-B07E-C8D21B82D826}"/>
    <cellStyle name="Table Cell 2 2 7 2 6 2 3" xfId="5739" xr:uid="{8713D930-D339-4C81-8EE1-F7730BC5D036}"/>
    <cellStyle name="Table Cell 2 2 7 2 6 3" xfId="3443" xr:uid="{00000000-0005-0000-0000-00003E060000}"/>
    <cellStyle name="Table Cell 2 2 7 2 6 3 2" xfId="10332" xr:uid="{EC5FD9C7-56BE-4449-BDF4-6910E0FC5F8B}"/>
    <cellStyle name="Table Cell 2 2 7 2 6 3 3" xfId="6870" xr:uid="{F0399DCC-6896-4909-B184-7B893535DA89}"/>
    <cellStyle name="Table Cell 2 2 7 2 6 4" xfId="4577" xr:uid="{00000000-0005-0000-0000-00003F060000}"/>
    <cellStyle name="Table Cell 2 2 7 2 6 4 2" xfId="11466" xr:uid="{CF186699-2C1D-4A0C-9952-9D787A62C37B}"/>
    <cellStyle name="Table Cell 2 2 7 2 6 5" xfId="8018" xr:uid="{5D57D230-0028-4506-8415-C2273ABBBBA8}"/>
    <cellStyle name="Table Cell 2 2 7 2 7" xfId="541" xr:uid="{00000000-0005-0000-0000-000040060000}"/>
    <cellStyle name="Table Cell 2 2 7 2 7 2" xfId="1694" xr:uid="{00000000-0005-0000-0000-000041060000}"/>
    <cellStyle name="Table Cell 2 2 7 2 7 2 2" xfId="8583" xr:uid="{BDF655E8-CBA2-4BB7-9EDC-8A54DFF91D16}"/>
    <cellStyle name="Table Cell 2 2 7 2 7 2 3" xfId="5121" xr:uid="{85886F62-6081-4929-A00F-9BCB2931D72A}"/>
    <cellStyle name="Table Cell 2 2 7 2 7 3" xfId="2825" xr:uid="{00000000-0005-0000-0000-000042060000}"/>
    <cellStyle name="Table Cell 2 2 7 2 7 3 2" xfId="9714" xr:uid="{62360D02-9530-47F8-BDB6-32FE93201B67}"/>
    <cellStyle name="Table Cell 2 2 7 2 7 3 3" xfId="6252" xr:uid="{0E270049-28F3-45B9-B1FB-D3C9B421C64E}"/>
    <cellStyle name="Table Cell 2 2 7 2 7 4" xfId="3959" xr:uid="{00000000-0005-0000-0000-000043060000}"/>
    <cellStyle name="Table Cell 2 2 7 2 7 4 2" xfId="10848" xr:uid="{70AEE70A-C521-449D-888E-38B262B8D15F}"/>
    <cellStyle name="Table Cell 2 2 7 2 7 5" xfId="7400" xr:uid="{17E264B9-AFAE-4E4E-BE0E-35EFEF9E7722}"/>
    <cellStyle name="Table Cell 2 2 7 2 8" xfId="1556" xr:uid="{00000000-0005-0000-0000-000044060000}"/>
    <cellStyle name="Table Cell 2 2 7 2 8 2" xfId="8445" xr:uid="{1627E484-3E27-430F-BF09-AA0EFF07A101}"/>
    <cellStyle name="Table Cell 2 2 7 2 8 3" xfId="4983" xr:uid="{E8A9BD20-70F4-485B-B24C-142CC93A3CB7}"/>
    <cellStyle name="Table Cell 2 2 7 2 9" xfId="2687" xr:uid="{00000000-0005-0000-0000-000045060000}"/>
    <cellStyle name="Table Cell 2 2 7 2 9 2" xfId="9576" xr:uid="{4DADAA0F-EBFC-451E-87A8-1B279308EAC1}"/>
    <cellStyle name="Table Cell 2 2 7 2 9 3" xfId="6114" xr:uid="{6739AF42-C251-4B96-A79B-66C58933C4E8}"/>
    <cellStyle name="Table Cell 2 2 7 3" xfId="476" xr:uid="{00000000-0005-0000-0000-000046060000}"/>
    <cellStyle name="Table Cell 2 2 7 3 10" xfId="3894" xr:uid="{00000000-0005-0000-0000-000047060000}"/>
    <cellStyle name="Table Cell 2 2 7 3 10 2" xfId="10783" xr:uid="{1150CC5E-30F4-4F14-89D7-36FD785D1665}"/>
    <cellStyle name="Table Cell 2 2 7 3 11" xfId="7335" xr:uid="{C3F1C5C4-3B50-43C6-B510-F03AC8C6467C}"/>
    <cellStyle name="Table Cell 2 2 7 3 2" xfId="687" xr:uid="{00000000-0005-0000-0000-000048060000}"/>
    <cellStyle name="Table Cell 2 2 7 3 2 2" xfId="1840" xr:uid="{00000000-0005-0000-0000-000049060000}"/>
    <cellStyle name="Table Cell 2 2 7 3 2 2 2" xfId="8729" xr:uid="{F5A28295-D4E1-4B01-92D5-BB58599357D5}"/>
    <cellStyle name="Table Cell 2 2 7 3 2 2 3" xfId="5267" xr:uid="{0D436321-C153-457F-9C3F-58E5A6A626CD}"/>
    <cellStyle name="Table Cell 2 2 7 3 2 3" xfId="2971" xr:uid="{00000000-0005-0000-0000-00004A060000}"/>
    <cellStyle name="Table Cell 2 2 7 3 2 3 2" xfId="9860" xr:uid="{3A09ED03-625A-4D25-A037-A4697EFF7725}"/>
    <cellStyle name="Table Cell 2 2 7 3 2 3 3" xfId="6398" xr:uid="{C8E04D37-DC4A-4A3C-BE6D-ED767C6B47D0}"/>
    <cellStyle name="Table Cell 2 2 7 3 2 4" xfId="4105" xr:uid="{00000000-0005-0000-0000-00004B060000}"/>
    <cellStyle name="Table Cell 2 2 7 3 2 4 2" xfId="10994" xr:uid="{D352FEBB-9062-4A1F-8E79-CA4A4165102D}"/>
    <cellStyle name="Table Cell 2 2 7 3 2 5" xfId="7546" xr:uid="{5964F39E-D167-4290-AA3E-D92077ACFF1C}"/>
    <cellStyle name="Table Cell 2 2 7 3 3" xfId="827" xr:uid="{00000000-0005-0000-0000-00004C060000}"/>
    <cellStyle name="Table Cell 2 2 7 3 3 2" xfId="1980" xr:uid="{00000000-0005-0000-0000-00004D060000}"/>
    <cellStyle name="Table Cell 2 2 7 3 3 2 2" xfId="8869" xr:uid="{669AB54C-B567-42C3-9B0D-1C7A825ED967}"/>
    <cellStyle name="Table Cell 2 2 7 3 3 2 3" xfId="5407" xr:uid="{B35F14CF-1BB5-44A1-A91C-F4BAEB1C5A73}"/>
    <cellStyle name="Table Cell 2 2 7 3 3 3" xfId="3111" xr:uid="{00000000-0005-0000-0000-00004E060000}"/>
    <cellStyle name="Table Cell 2 2 7 3 3 3 2" xfId="10000" xr:uid="{F72D05B0-1C5E-41D7-8F81-2BF2731F174B}"/>
    <cellStyle name="Table Cell 2 2 7 3 3 3 3" xfId="6538" xr:uid="{E6726096-35CC-4A3D-94EF-739F25642785}"/>
    <cellStyle name="Table Cell 2 2 7 3 3 4" xfId="4245" xr:uid="{00000000-0005-0000-0000-00004F060000}"/>
    <cellStyle name="Table Cell 2 2 7 3 3 4 2" xfId="11134" xr:uid="{17E0A39D-BD6D-4530-9AAA-2F40EBF65229}"/>
    <cellStyle name="Table Cell 2 2 7 3 3 5" xfId="7686" xr:uid="{0B0C260F-2013-4B6E-B73B-253F192DDA3F}"/>
    <cellStyle name="Table Cell 2 2 7 3 4" xfId="967" xr:uid="{00000000-0005-0000-0000-000050060000}"/>
    <cellStyle name="Table Cell 2 2 7 3 4 2" xfId="2120" xr:uid="{00000000-0005-0000-0000-000051060000}"/>
    <cellStyle name="Table Cell 2 2 7 3 4 2 2" xfId="9009" xr:uid="{A25F4322-3757-449E-9A15-EC948CF7A9D0}"/>
    <cellStyle name="Table Cell 2 2 7 3 4 2 3" xfId="5547" xr:uid="{F9FBEBAF-DF65-485F-879B-BD2711AA0B5A}"/>
    <cellStyle name="Table Cell 2 2 7 3 4 3" xfId="3251" xr:uid="{00000000-0005-0000-0000-000052060000}"/>
    <cellStyle name="Table Cell 2 2 7 3 4 3 2" xfId="10140" xr:uid="{3A0AFEC7-975B-4E74-85C6-0D081B6364A8}"/>
    <cellStyle name="Table Cell 2 2 7 3 4 3 3" xfId="6678" xr:uid="{D87BDDFC-681B-4687-A39D-FFDE84D7BFE6}"/>
    <cellStyle name="Table Cell 2 2 7 3 4 4" xfId="4385" xr:uid="{00000000-0005-0000-0000-000053060000}"/>
    <cellStyle name="Table Cell 2 2 7 3 4 4 2" xfId="11274" xr:uid="{C0611895-530E-49FB-AF93-1F1B3CCE8D4D}"/>
    <cellStyle name="Table Cell 2 2 7 3 4 5" xfId="7826" xr:uid="{DE142D70-9B01-4ABF-840B-E8F825DBEC1A}"/>
    <cellStyle name="Table Cell 2 2 7 3 5" xfId="1101" xr:uid="{00000000-0005-0000-0000-000054060000}"/>
    <cellStyle name="Table Cell 2 2 7 3 5 2" xfId="2254" xr:uid="{00000000-0005-0000-0000-000055060000}"/>
    <cellStyle name="Table Cell 2 2 7 3 5 2 2" xfId="9143" xr:uid="{A19AE57B-3A78-4F23-8C16-AC6B138D4C13}"/>
    <cellStyle name="Table Cell 2 2 7 3 5 2 3" xfId="5681" xr:uid="{71F58BA2-BDB1-4975-B2D0-14B429D37A1C}"/>
    <cellStyle name="Table Cell 2 2 7 3 5 3" xfId="3385" xr:uid="{00000000-0005-0000-0000-000056060000}"/>
    <cellStyle name="Table Cell 2 2 7 3 5 3 2" xfId="10274" xr:uid="{5B5C25B6-1E99-4968-9A0E-A77F42C5ADDB}"/>
    <cellStyle name="Table Cell 2 2 7 3 5 3 3" xfId="6812" xr:uid="{EE1B1C30-496D-446B-B41C-553C951EB622}"/>
    <cellStyle name="Table Cell 2 2 7 3 5 4" xfId="4519" xr:uid="{00000000-0005-0000-0000-000057060000}"/>
    <cellStyle name="Table Cell 2 2 7 3 5 4 2" xfId="11408" xr:uid="{CB241CAE-2560-4D40-8D75-D78C71A87DF4}"/>
    <cellStyle name="Table Cell 2 2 7 3 5 5" xfId="7960" xr:uid="{6CA5CF84-AB8A-4113-B133-A4CDDDA8214D}"/>
    <cellStyle name="Table Cell 2 2 7 3 6" xfId="1232" xr:uid="{00000000-0005-0000-0000-000058060000}"/>
    <cellStyle name="Table Cell 2 2 7 3 6 2" xfId="2385" xr:uid="{00000000-0005-0000-0000-000059060000}"/>
    <cellStyle name="Table Cell 2 2 7 3 6 2 2" xfId="9274" xr:uid="{FD5FFCF4-935C-402D-BEB7-23C7F82DA069}"/>
    <cellStyle name="Table Cell 2 2 7 3 6 2 3" xfId="5812" xr:uid="{35AF4CEB-336A-465E-B327-22794E3CA5AD}"/>
    <cellStyle name="Table Cell 2 2 7 3 6 3" xfId="3516" xr:uid="{00000000-0005-0000-0000-00005A060000}"/>
    <cellStyle name="Table Cell 2 2 7 3 6 3 2" xfId="10405" xr:uid="{3D084086-958B-450D-8450-2462B2BA75D0}"/>
    <cellStyle name="Table Cell 2 2 7 3 6 3 3" xfId="6943" xr:uid="{D41981CE-38A2-4135-88F8-D504FC08958A}"/>
    <cellStyle name="Table Cell 2 2 7 3 6 4" xfId="4650" xr:uid="{00000000-0005-0000-0000-00005B060000}"/>
    <cellStyle name="Table Cell 2 2 7 3 6 4 2" xfId="11539" xr:uid="{237E5D14-F035-4E27-B89A-6AD978AB4641}"/>
    <cellStyle name="Table Cell 2 2 7 3 6 5" xfId="8091" xr:uid="{36B04611-DD3F-4823-957C-FA76CAB29177}"/>
    <cellStyle name="Table Cell 2 2 7 3 7" xfId="271" xr:uid="{00000000-0005-0000-0000-00005C060000}"/>
    <cellStyle name="Table Cell 2 2 7 3 7 2" xfId="1424" xr:uid="{00000000-0005-0000-0000-00005D060000}"/>
    <cellStyle name="Table Cell 2 2 7 3 7 2 2" xfId="8313" xr:uid="{6D3F7A58-9576-4D20-B949-726489836631}"/>
    <cellStyle name="Table Cell 2 2 7 3 7 2 3" xfId="4851" xr:uid="{2C0CC5D2-CB5B-4457-B6AE-1AEF8EFAA3BB}"/>
    <cellStyle name="Table Cell 2 2 7 3 7 3" xfId="2555" xr:uid="{00000000-0005-0000-0000-00005E060000}"/>
    <cellStyle name="Table Cell 2 2 7 3 7 3 2" xfId="9444" xr:uid="{0504A242-D6BE-4EBB-BCF9-05CCF6E921C0}"/>
    <cellStyle name="Table Cell 2 2 7 3 7 3 3" xfId="5982" xr:uid="{ED558C69-C632-49D3-A7E8-ABFEDD6FEA23}"/>
    <cellStyle name="Table Cell 2 2 7 3 7 4" xfId="3689" xr:uid="{00000000-0005-0000-0000-00005F060000}"/>
    <cellStyle name="Table Cell 2 2 7 3 7 4 2" xfId="10578" xr:uid="{B022CFC9-EEC0-4604-86AA-1A87F199EC60}"/>
    <cellStyle name="Table Cell 2 2 7 3 7 5" xfId="7130" xr:uid="{4A8075A0-FD79-404D-AD6A-4CDB328F196D}"/>
    <cellStyle name="Table Cell 2 2 7 3 8" xfId="1629" xr:uid="{00000000-0005-0000-0000-000060060000}"/>
    <cellStyle name="Table Cell 2 2 7 3 8 2" xfId="8518" xr:uid="{D08D65FC-1FB2-48AB-8E89-76373CF6D108}"/>
    <cellStyle name="Table Cell 2 2 7 3 8 3" xfId="5056" xr:uid="{3E8C820E-A590-45A4-96C3-4B3164314F68}"/>
    <cellStyle name="Table Cell 2 2 7 3 9" xfId="2760" xr:uid="{00000000-0005-0000-0000-000061060000}"/>
    <cellStyle name="Table Cell 2 2 7 3 9 2" xfId="9649" xr:uid="{57307E72-A4D0-49D1-A2EC-A94F0D4F7925}"/>
    <cellStyle name="Table Cell 2 2 7 3 9 3" xfId="6187" xr:uid="{D2C8649F-B140-449C-88EC-A9C6101ABAD0}"/>
    <cellStyle name="Table Cell 2 2 7 4" xfId="291" xr:uid="{00000000-0005-0000-0000-000062060000}"/>
    <cellStyle name="Table Cell 2 2 7 4 2" xfId="1444" xr:uid="{00000000-0005-0000-0000-000063060000}"/>
    <cellStyle name="Table Cell 2 2 7 4 2 2" xfId="8333" xr:uid="{AA5B8363-29ED-46FB-8BC9-F5FFA42106FE}"/>
    <cellStyle name="Table Cell 2 2 7 4 2 3" xfId="4871" xr:uid="{ABA0D771-54F3-4343-ADC0-67F8E1EC5019}"/>
    <cellStyle name="Table Cell 2 2 7 4 3" xfId="2575" xr:uid="{00000000-0005-0000-0000-000064060000}"/>
    <cellStyle name="Table Cell 2 2 7 4 3 2" xfId="9464" xr:uid="{F6E7EA7E-F477-4428-8C42-80EB3F02BAF6}"/>
    <cellStyle name="Table Cell 2 2 7 4 3 3" xfId="6002" xr:uid="{18F643E1-B491-49D9-89E0-E5D9DEA35606}"/>
    <cellStyle name="Table Cell 2 2 7 4 4" xfId="3709" xr:uid="{00000000-0005-0000-0000-000065060000}"/>
    <cellStyle name="Table Cell 2 2 7 4 4 2" xfId="10598" xr:uid="{322B578D-3679-4258-B6D2-498E798767CA}"/>
    <cellStyle name="Table Cell 2 2 7 4 5" xfId="7150" xr:uid="{614E108F-0A1B-45EF-9712-DC256AB07232}"/>
    <cellStyle name="Table Cell 2 2 7 5" xfId="1300" xr:uid="{00000000-0005-0000-0000-000066060000}"/>
    <cellStyle name="Table Cell 2 2 7 5 2" xfId="8189" xr:uid="{2D4B5DCC-2A94-4100-A4D7-7DC075806114}"/>
    <cellStyle name="Table Cell 2 2 7 5 3" xfId="4727" xr:uid="{552EA0C9-8FA8-4F50-8513-57EF6C853DE5}"/>
    <cellStyle name="Table Cell 2 2 7 6" xfId="1284" xr:uid="{00000000-0005-0000-0000-000067060000}"/>
    <cellStyle name="Table Cell 2 2 7 6 2" xfId="8173" xr:uid="{F6A20950-64B6-4FB7-957D-4147F4508DC1}"/>
    <cellStyle name="Table Cell 2 2 7 6 3" xfId="4711" xr:uid="{FB132884-52F2-4ED7-A082-9EC0B6C1BF84}"/>
    <cellStyle name="Table Cell 2 2 7 7" xfId="3565" xr:uid="{00000000-0005-0000-0000-000068060000}"/>
    <cellStyle name="Table Cell 2 2 7 7 2" xfId="10454" xr:uid="{F50C193D-06A6-4BF9-AFDA-EEE81C1AD8BF}"/>
    <cellStyle name="Table Cell 2 2 7 8" xfId="7004" xr:uid="{20260529-986F-4323-A4C8-174A1C7108B5}"/>
    <cellStyle name="Table Cell 2 2 8" xfId="140" xr:uid="{00000000-0005-0000-0000-000069060000}"/>
    <cellStyle name="Table Cell 2 2 8 2" xfId="401" xr:uid="{00000000-0005-0000-0000-00006A060000}"/>
    <cellStyle name="Table Cell 2 2 8 2 10" xfId="3819" xr:uid="{00000000-0005-0000-0000-00006B060000}"/>
    <cellStyle name="Table Cell 2 2 8 2 10 2" xfId="10708" xr:uid="{A87A47BB-4531-4104-80C4-7C0F28CCDD25}"/>
    <cellStyle name="Table Cell 2 2 8 2 11" xfId="7260" xr:uid="{B97933A3-4655-4DB2-9262-C388E34500E1}"/>
    <cellStyle name="Table Cell 2 2 8 2 2" xfId="612" xr:uid="{00000000-0005-0000-0000-00006C060000}"/>
    <cellStyle name="Table Cell 2 2 8 2 2 2" xfId="1765" xr:uid="{00000000-0005-0000-0000-00006D060000}"/>
    <cellStyle name="Table Cell 2 2 8 2 2 2 2" xfId="8654" xr:uid="{E6C0F0A9-333A-4A8C-83E3-D2AE88BD5DE3}"/>
    <cellStyle name="Table Cell 2 2 8 2 2 2 3" xfId="5192" xr:uid="{2BB53CB5-65C9-4306-9839-23912C7DE9F5}"/>
    <cellStyle name="Table Cell 2 2 8 2 2 3" xfId="2896" xr:uid="{00000000-0005-0000-0000-00006E060000}"/>
    <cellStyle name="Table Cell 2 2 8 2 2 3 2" xfId="9785" xr:uid="{65518DDD-CEEF-4D77-9D78-2B3AA53F4CA2}"/>
    <cellStyle name="Table Cell 2 2 8 2 2 3 3" xfId="6323" xr:uid="{9902E973-EB85-48C2-9EB0-36BEFA6C6404}"/>
    <cellStyle name="Table Cell 2 2 8 2 2 4" xfId="4030" xr:uid="{00000000-0005-0000-0000-00006F060000}"/>
    <cellStyle name="Table Cell 2 2 8 2 2 4 2" xfId="10919" xr:uid="{CB16978C-5F13-4CD5-840A-40955BFB6032}"/>
    <cellStyle name="Table Cell 2 2 8 2 2 5" xfId="7471" xr:uid="{07552238-BC78-4C1A-B70E-5B5CA4959AAF}"/>
    <cellStyle name="Table Cell 2 2 8 2 3" xfId="752" xr:uid="{00000000-0005-0000-0000-000070060000}"/>
    <cellStyle name="Table Cell 2 2 8 2 3 2" xfId="1905" xr:uid="{00000000-0005-0000-0000-000071060000}"/>
    <cellStyle name="Table Cell 2 2 8 2 3 2 2" xfId="8794" xr:uid="{C8E8E9DD-C41E-43A4-96E3-ECC35D063976}"/>
    <cellStyle name="Table Cell 2 2 8 2 3 2 3" xfId="5332" xr:uid="{006380BD-7CD0-491F-AEBA-92B11A952838}"/>
    <cellStyle name="Table Cell 2 2 8 2 3 3" xfId="3036" xr:uid="{00000000-0005-0000-0000-000072060000}"/>
    <cellStyle name="Table Cell 2 2 8 2 3 3 2" xfId="9925" xr:uid="{408BF719-E833-430C-9605-2FB9A5303079}"/>
    <cellStyle name="Table Cell 2 2 8 2 3 3 3" xfId="6463" xr:uid="{514AA9F0-1304-4086-83CA-674014620C46}"/>
    <cellStyle name="Table Cell 2 2 8 2 3 4" xfId="4170" xr:uid="{00000000-0005-0000-0000-000073060000}"/>
    <cellStyle name="Table Cell 2 2 8 2 3 4 2" xfId="11059" xr:uid="{710A67DF-E06F-41ED-874E-625FE4700849}"/>
    <cellStyle name="Table Cell 2 2 8 2 3 5" xfId="7611" xr:uid="{3CB35DD5-5FFE-427C-8F87-72A5779294AE}"/>
    <cellStyle name="Table Cell 2 2 8 2 4" xfId="892" xr:uid="{00000000-0005-0000-0000-000074060000}"/>
    <cellStyle name="Table Cell 2 2 8 2 4 2" xfId="2045" xr:uid="{00000000-0005-0000-0000-000075060000}"/>
    <cellStyle name="Table Cell 2 2 8 2 4 2 2" xfId="8934" xr:uid="{19C9E873-CE2E-438B-B67A-D34562DD73D3}"/>
    <cellStyle name="Table Cell 2 2 8 2 4 2 3" xfId="5472" xr:uid="{88C9C90D-18B9-45BA-9A6C-580016A73818}"/>
    <cellStyle name="Table Cell 2 2 8 2 4 3" xfId="3176" xr:uid="{00000000-0005-0000-0000-000076060000}"/>
    <cellStyle name="Table Cell 2 2 8 2 4 3 2" xfId="10065" xr:uid="{9EC8CC73-A68C-4EE3-8E56-9E86BC3E5127}"/>
    <cellStyle name="Table Cell 2 2 8 2 4 3 3" xfId="6603" xr:uid="{02042D9A-D9F2-4778-97F6-D1C7ABFCC43A}"/>
    <cellStyle name="Table Cell 2 2 8 2 4 4" xfId="4310" xr:uid="{00000000-0005-0000-0000-000077060000}"/>
    <cellStyle name="Table Cell 2 2 8 2 4 4 2" xfId="11199" xr:uid="{E406203E-14EA-4D23-B04E-199CBEC45CB1}"/>
    <cellStyle name="Table Cell 2 2 8 2 4 5" xfId="7751" xr:uid="{4CB7FFBF-0D63-4926-9688-158FF885FABC}"/>
    <cellStyle name="Table Cell 2 2 8 2 5" xfId="1028" xr:uid="{00000000-0005-0000-0000-000078060000}"/>
    <cellStyle name="Table Cell 2 2 8 2 5 2" xfId="2181" xr:uid="{00000000-0005-0000-0000-000079060000}"/>
    <cellStyle name="Table Cell 2 2 8 2 5 2 2" xfId="9070" xr:uid="{EAB75E99-3B21-40B5-A9E4-A690EF57B3EF}"/>
    <cellStyle name="Table Cell 2 2 8 2 5 2 3" xfId="5608" xr:uid="{089B6230-09BB-4711-B769-0C1CEAE4F1CA}"/>
    <cellStyle name="Table Cell 2 2 8 2 5 3" xfId="3312" xr:uid="{00000000-0005-0000-0000-00007A060000}"/>
    <cellStyle name="Table Cell 2 2 8 2 5 3 2" xfId="10201" xr:uid="{24A0ABD0-4113-42B2-AC2F-2931924A33CA}"/>
    <cellStyle name="Table Cell 2 2 8 2 5 3 3" xfId="6739" xr:uid="{B666B5FC-9195-4B1C-A465-B984802A67D3}"/>
    <cellStyle name="Table Cell 2 2 8 2 5 4" xfId="4446" xr:uid="{00000000-0005-0000-0000-00007B060000}"/>
    <cellStyle name="Table Cell 2 2 8 2 5 4 2" xfId="11335" xr:uid="{4DADCA94-A85C-45F6-96E5-4493E7F9D8BF}"/>
    <cellStyle name="Table Cell 2 2 8 2 5 5" xfId="7887" xr:uid="{EE3D5748-31B4-4BD5-A639-CD4A8DADF3A0}"/>
    <cellStyle name="Table Cell 2 2 8 2 6" xfId="1157" xr:uid="{00000000-0005-0000-0000-00007C060000}"/>
    <cellStyle name="Table Cell 2 2 8 2 6 2" xfId="2310" xr:uid="{00000000-0005-0000-0000-00007D060000}"/>
    <cellStyle name="Table Cell 2 2 8 2 6 2 2" xfId="9199" xr:uid="{5C0D54FD-F942-4C84-B80A-0A55192920CD}"/>
    <cellStyle name="Table Cell 2 2 8 2 6 2 3" xfId="5737" xr:uid="{BED0096C-5AC3-4A78-9E02-9F8AB7B742C8}"/>
    <cellStyle name="Table Cell 2 2 8 2 6 3" xfId="3441" xr:uid="{00000000-0005-0000-0000-00007E060000}"/>
    <cellStyle name="Table Cell 2 2 8 2 6 3 2" xfId="10330" xr:uid="{427DD998-35BE-4080-8334-FC7E0412A108}"/>
    <cellStyle name="Table Cell 2 2 8 2 6 3 3" xfId="6868" xr:uid="{06BF0D3C-8C38-44D5-9CA2-1CC0A948B7F8}"/>
    <cellStyle name="Table Cell 2 2 8 2 6 4" xfId="4575" xr:uid="{00000000-0005-0000-0000-00007F060000}"/>
    <cellStyle name="Table Cell 2 2 8 2 6 4 2" xfId="11464" xr:uid="{76E4FD74-6891-4D9D-A7D5-EFCFA1D3211A}"/>
    <cellStyle name="Table Cell 2 2 8 2 6 5" xfId="8016" xr:uid="{901B716C-9DBF-45A9-9F12-27715D0B3669}"/>
    <cellStyle name="Table Cell 2 2 8 2 7" xfId="230" xr:uid="{00000000-0005-0000-0000-000080060000}"/>
    <cellStyle name="Table Cell 2 2 8 2 7 2" xfId="1383" xr:uid="{00000000-0005-0000-0000-000081060000}"/>
    <cellStyle name="Table Cell 2 2 8 2 7 2 2" xfId="8272" xr:uid="{E03A16E2-5A98-420C-A5C4-DB0731980432}"/>
    <cellStyle name="Table Cell 2 2 8 2 7 2 3" xfId="4810" xr:uid="{84A184F8-DB08-4F79-8502-0DE6F4B8A35D}"/>
    <cellStyle name="Table Cell 2 2 8 2 7 3" xfId="2514" xr:uid="{00000000-0005-0000-0000-000082060000}"/>
    <cellStyle name="Table Cell 2 2 8 2 7 3 2" xfId="9403" xr:uid="{7E142C53-C5D7-492D-BDF7-D91E4B6F0BB8}"/>
    <cellStyle name="Table Cell 2 2 8 2 7 3 3" xfId="5941" xr:uid="{BF64F3F8-9CFD-449D-9B9E-644C578014A7}"/>
    <cellStyle name="Table Cell 2 2 8 2 7 4" xfId="3648" xr:uid="{00000000-0005-0000-0000-000083060000}"/>
    <cellStyle name="Table Cell 2 2 8 2 7 4 2" xfId="10537" xr:uid="{EB3889E1-D300-4FDF-BDAB-3DD28408794A}"/>
    <cellStyle name="Table Cell 2 2 8 2 7 5" xfId="7089" xr:uid="{95828258-7557-44A0-9A96-6EEF4567B865}"/>
    <cellStyle name="Table Cell 2 2 8 2 8" xfId="1554" xr:uid="{00000000-0005-0000-0000-000084060000}"/>
    <cellStyle name="Table Cell 2 2 8 2 8 2" xfId="8443" xr:uid="{7065C199-6CC7-4166-BC83-512C887E8A58}"/>
    <cellStyle name="Table Cell 2 2 8 2 8 3" xfId="4981" xr:uid="{7336E4A8-2621-4080-A7D2-8427AC56F8CA}"/>
    <cellStyle name="Table Cell 2 2 8 2 9" xfId="2685" xr:uid="{00000000-0005-0000-0000-000085060000}"/>
    <cellStyle name="Table Cell 2 2 8 2 9 2" xfId="9574" xr:uid="{BFD0AC13-199D-4DD4-B087-38348F728834}"/>
    <cellStyle name="Table Cell 2 2 8 2 9 3" xfId="6112" xr:uid="{0F80ABF1-4412-4E54-BFFD-91EEBE4F9A11}"/>
    <cellStyle name="Table Cell 2 2 8 3" xfId="481" xr:uid="{00000000-0005-0000-0000-000086060000}"/>
    <cellStyle name="Table Cell 2 2 8 3 10" xfId="3899" xr:uid="{00000000-0005-0000-0000-000087060000}"/>
    <cellStyle name="Table Cell 2 2 8 3 10 2" xfId="10788" xr:uid="{8B4F0A6A-EE3C-4AC9-AFEE-0A157A91AC77}"/>
    <cellStyle name="Table Cell 2 2 8 3 11" xfId="7340" xr:uid="{9A584D09-6FEF-4B93-955E-1EC430713A31}"/>
    <cellStyle name="Table Cell 2 2 8 3 2" xfId="692" xr:uid="{00000000-0005-0000-0000-000088060000}"/>
    <cellStyle name="Table Cell 2 2 8 3 2 2" xfId="1845" xr:uid="{00000000-0005-0000-0000-000089060000}"/>
    <cellStyle name="Table Cell 2 2 8 3 2 2 2" xfId="8734" xr:uid="{198E2614-A2ED-4DD0-98C7-EFDF155553D7}"/>
    <cellStyle name="Table Cell 2 2 8 3 2 2 3" xfId="5272" xr:uid="{509A6C59-A808-4F66-946F-A990D935BE88}"/>
    <cellStyle name="Table Cell 2 2 8 3 2 3" xfId="2976" xr:uid="{00000000-0005-0000-0000-00008A060000}"/>
    <cellStyle name="Table Cell 2 2 8 3 2 3 2" xfId="9865" xr:uid="{4396F8DC-C846-4580-8EEF-B0907598E16F}"/>
    <cellStyle name="Table Cell 2 2 8 3 2 3 3" xfId="6403" xr:uid="{376BBD4D-79D7-4F29-A0B2-F964A390EF4D}"/>
    <cellStyle name="Table Cell 2 2 8 3 2 4" xfId="4110" xr:uid="{00000000-0005-0000-0000-00008B060000}"/>
    <cellStyle name="Table Cell 2 2 8 3 2 4 2" xfId="10999" xr:uid="{2F5B326D-0157-42E2-9D12-8775D9A24C0D}"/>
    <cellStyle name="Table Cell 2 2 8 3 2 5" xfId="7551" xr:uid="{B10C68BD-74DF-4E99-A2D0-A6518052C55E}"/>
    <cellStyle name="Table Cell 2 2 8 3 3" xfId="832" xr:uid="{00000000-0005-0000-0000-00008C060000}"/>
    <cellStyle name="Table Cell 2 2 8 3 3 2" xfId="1985" xr:uid="{00000000-0005-0000-0000-00008D060000}"/>
    <cellStyle name="Table Cell 2 2 8 3 3 2 2" xfId="8874" xr:uid="{2CB68B67-E3C3-47B7-B52E-3343DD25947F}"/>
    <cellStyle name="Table Cell 2 2 8 3 3 2 3" xfId="5412" xr:uid="{66396082-8DB9-4954-B00C-4411F50496F2}"/>
    <cellStyle name="Table Cell 2 2 8 3 3 3" xfId="3116" xr:uid="{00000000-0005-0000-0000-00008E060000}"/>
    <cellStyle name="Table Cell 2 2 8 3 3 3 2" xfId="10005" xr:uid="{004513D3-D9E6-40B3-BEF3-45DD9708797B}"/>
    <cellStyle name="Table Cell 2 2 8 3 3 3 3" xfId="6543" xr:uid="{AC091D1A-ADD7-4C50-9D65-14DB348CE955}"/>
    <cellStyle name="Table Cell 2 2 8 3 3 4" xfId="4250" xr:uid="{00000000-0005-0000-0000-00008F060000}"/>
    <cellStyle name="Table Cell 2 2 8 3 3 4 2" xfId="11139" xr:uid="{E7776648-EA01-4455-9F9A-A4E8E59D3AF6}"/>
    <cellStyle name="Table Cell 2 2 8 3 3 5" xfId="7691" xr:uid="{36E550C6-4A00-467F-945F-1AA474097340}"/>
    <cellStyle name="Table Cell 2 2 8 3 4" xfId="972" xr:uid="{00000000-0005-0000-0000-000090060000}"/>
    <cellStyle name="Table Cell 2 2 8 3 4 2" xfId="2125" xr:uid="{00000000-0005-0000-0000-000091060000}"/>
    <cellStyle name="Table Cell 2 2 8 3 4 2 2" xfId="9014" xr:uid="{71768D25-5613-4777-9082-8E50F97255E3}"/>
    <cellStyle name="Table Cell 2 2 8 3 4 2 3" xfId="5552" xr:uid="{A314461D-5B16-49A0-8AE4-E76D388EB6A9}"/>
    <cellStyle name="Table Cell 2 2 8 3 4 3" xfId="3256" xr:uid="{00000000-0005-0000-0000-000092060000}"/>
    <cellStyle name="Table Cell 2 2 8 3 4 3 2" xfId="10145" xr:uid="{BB45007B-1862-48D1-B4E9-1BE4FF10E44E}"/>
    <cellStyle name="Table Cell 2 2 8 3 4 3 3" xfId="6683" xr:uid="{34F5E22C-D253-4984-9AF7-BE3B181DBB2B}"/>
    <cellStyle name="Table Cell 2 2 8 3 4 4" xfId="4390" xr:uid="{00000000-0005-0000-0000-000093060000}"/>
    <cellStyle name="Table Cell 2 2 8 3 4 4 2" xfId="11279" xr:uid="{BAC37B9F-0681-4DB7-B707-3ECA033DCEAB}"/>
    <cellStyle name="Table Cell 2 2 8 3 4 5" xfId="7831" xr:uid="{96B0115B-2579-4676-BFB3-BDE4F16A5C6F}"/>
    <cellStyle name="Table Cell 2 2 8 3 5" xfId="1106" xr:uid="{00000000-0005-0000-0000-000094060000}"/>
    <cellStyle name="Table Cell 2 2 8 3 5 2" xfId="2259" xr:uid="{00000000-0005-0000-0000-000095060000}"/>
    <cellStyle name="Table Cell 2 2 8 3 5 2 2" xfId="9148" xr:uid="{470D3AAA-42A2-4232-AF58-2DDBE43B7942}"/>
    <cellStyle name="Table Cell 2 2 8 3 5 2 3" xfId="5686" xr:uid="{23161692-89B2-420F-8D40-EB426FE49B28}"/>
    <cellStyle name="Table Cell 2 2 8 3 5 3" xfId="3390" xr:uid="{00000000-0005-0000-0000-000096060000}"/>
    <cellStyle name="Table Cell 2 2 8 3 5 3 2" xfId="10279" xr:uid="{E0C82F0B-CC41-4EF1-B087-6C76BAEEFB6E}"/>
    <cellStyle name="Table Cell 2 2 8 3 5 3 3" xfId="6817" xr:uid="{064374CC-2F94-4B65-8F9B-F7F28E7D22E6}"/>
    <cellStyle name="Table Cell 2 2 8 3 5 4" xfId="4524" xr:uid="{00000000-0005-0000-0000-000097060000}"/>
    <cellStyle name="Table Cell 2 2 8 3 5 4 2" xfId="11413" xr:uid="{F95DAE93-C65D-49A2-9706-38DB03751B8E}"/>
    <cellStyle name="Table Cell 2 2 8 3 5 5" xfId="7965" xr:uid="{59D089EB-C784-44A7-AFB0-B38FC60ADF93}"/>
    <cellStyle name="Table Cell 2 2 8 3 6" xfId="1237" xr:uid="{00000000-0005-0000-0000-000098060000}"/>
    <cellStyle name="Table Cell 2 2 8 3 6 2" xfId="2390" xr:uid="{00000000-0005-0000-0000-000099060000}"/>
    <cellStyle name="Table Cell 2 2 8 3 6 2 2" xfId="9279" xr:uid="{9627E9F4-E989-4A8C-BE95-8797F2631F07}"/>
    <cellStyle name="Table Cell 2 2 8 3 6 2 3" xfId="5817" xr:uid="{A7D6C77A-F033-4D77-B98F-198A6CB315D3}"/>
    <cellStyle name="Table Cell 2 2 8 3 6 3" xfId="3521" xr:uid="{00000000-0005-0000-0000-00009A060000}"/>
    <cellStyle name="Table Cell 2 2 8 3 6 3 2" xfId="10410" xr:uid="{B1DFD59F-A7D3-45DC-8630-C1DCC60E7B14}"/>
    <cellStyle name="Table Cell 2 2 8 3 6 3 3" xfId="6948" xr:uid="{A80FC770-2938-4D41-BA1A-57919DDD1C66}"/>
    <cellStyle name="Table Cell 2 2 8 3 6 4" xfId="4655" xr:uid="{00000000-0005-0000-0000-00009B060000}"/>
    <cellStyle name="Table Cell 2 2 8 3 6 4 2" xfId="11544" xr:uid="{FF8E674C-8482-4128-83A8-E66018BBF463}"/>
    <cellStyle name="Table Cell 2 2 8 3 6 5" xfId="8096" xr:uid="{3567BD3A-AFBC-4C08-90E1-F014CB85D264}"/>
    <cellStyle name="Table Cell 2 2 8 3 7" xfId="533" xr:uid="{00000000-0005-0000-0000-00009C060000}"/>
    <cellStyle name="Table Cell 2 2 8 3 7 2" xfId="1686" xr:uid="{00000000-0005-0000-0000-00009D060000}"/>
    <cellStyle name="Table Cell 2 2 8 3 7 2 2" xfId="8575" xr:uid="{A5236F28-D116-4681-A678-9F2D4FE8E066}"/>
    <cellStyle name="Table Cell 2 2 8 3 7 2 3" xfId="5113" xr:uid="{05771F20-481C-4B42-A8E7-3AC945CB9CB5}"/>
    <cellStyle name="Table Cell 2 2 8 3 7 3" xfId="2817" xr:uid="{00000000-0005-0000-0000-00009E060000}"/>
    <cellStyle name="Table Cell 2 2 8 3 7 3 2" xfId="9706" xr:uid="{44F045BC-BD88-4F22-8AB8-CEA616DCE8DB}"/>
    <cellStyle name="Table Cell 2 2 8 3 7 3 3" xfId="6244" xr:uid="{E064668E-9025-48D9-90F1-05D4367788D1}"/>
    <cellStyle name="Table Cell 2 2 8 3 7 4" xfId="3951" xr:uid="{00000000-0005-0000-0000-00009F060000}"/>
    <cellStyle name="Table Cell 2 2 8 3 7 4 2" xfId="10840" xr:uid="{D3488076-D1E7-49B5-9DD2-C2E93065E049}"/>
    <cellStyle name="Table Cell 2 2 8 3 7 5" xfId="7392" xr:uid="{3C3D3C7E-6D23-4B78-9555-FEC3F67213E0}"/>
    <cellStyle name="Table Cell 2 2 8 3 8" xfId="1634" xr:uid="{00000000-0005-0000-0000-0000A0060000}"/>
    <cellStyle name="Table Cell 2 2 8 3 8 2" xfId="8523" xr:uid="{CFAFFDEB-913E-408C-B58B-A3FF2A333A33}"/>
    <cellStyle name="Table Cell 2 2 8 3 8 3" xfId="5061" xr:uid="{335561A1-2ADA-455F-A04D-72966693C259}"/>
    <cellStyle name="Table Cell 2 2 8 3 9" xfId="2765" xr:uid="{00000000-0005-0000-0000-0000A1060000}"/>
    <cellStyle name="Table Cell 2 2 8 3 9 2" xfId="9654" xr:uid="{772FC0F8-6756-473E-9391-3154263DCAA9}"/>
    <cellStyle name="Table Cell 2 2 8 3 9 3" xfId="6192" xr:uid="{0D5D9816-EEF1-4E75-BCF2-51F85126B3D8}"/>
    <cellStyle name="Table Cell 2 2 8 4" xfId="289" xr:uid="{00000000-0005-0000-0000-0000A2060000}"/>
    <cellStyle name="Table Cell 2 2 8 4 2" xfId="1442" xr:uid="{00000000-0005-0000-0000-0000A3060000}"/>
    <cellStyle name="Table Cell 2 2 8 4 2 2" xfId="8331" xr:uid="{32514482-E949-4DC0-84B1-E65F5E11DCDE}"/>
    <cellStyle name="Table Cell 2 2 8 4 2 3" xfId="4869" xr:uid="{D6F0D4DE-7194-4745-9CBA-B2C0C6E51DAB}"/>
    <cellStyle name="Table Cell 2 2 8 4 3" xfId="2573" xr:uid="{00000000-0005-0000-0000-0000A4060000}"/>
    <cellStyle name="Table Cell 2 2 8 4 3 2" xfId="9462" xr:uid="{678D8BAB-DD1A-48B7-B2D7-6A4C075A8091}"/>
    <cellStyle name="Table Cell 2 2 8 4 3 3" xfId="6000" xr:uid="{CF3BC694-9884-4847-9221-0ECE293B0D3B}"/>
    <cellStyle name="Table Cell 2 2 8 4 4" xfId="3707" xr:uid="{00000000-0005-0000-0000-0000A5060000}"/>
    <cellStyle name="Table Cell 2 2 8 4 4 2" xfId="10596" xr:uid="{0B298620-8CA2-4C5D-9847-123B7C969A9F}"/>
    <cellStyle name="Table Cell 2 2 8 4 5" xfId="7148" xr:uid="{56D7E0C3-99A6-4DF5-9363-3D9F90946394}"/>
    <cellStyle name="Table Cell 2 2 8 5" xfId="1298" xr:uid="{00000000-0005-0000-0000-0000A6060000}"/>
    <cellStyle name="Table Cell 2 2 8 5 2" xfId="8187" xr:uid="{35297B18-6B95-46DA-A966-F83FE06031D8}"/>
    <cellStyle name="Table Cell 2 2 8 5 3" xfId="4725" xr:uid="{B7F24715-6998-4CA6-A1B6-F65336D9845E}"/>
    <cellStyle name="Table Cell 2 2 8 6" xfId="1290" xr:uid="{00000000-0005-0000-0000-0000A7060000}"/>
    <cellStyle name="Table Cell 2 2 8 6 2" xfId="8179" xr:uid="{6A9044B4-7494-4AA5-BBAE-748C7A7ADF18}"/>
    <cellStyle name="Table Cell 2 2 8 6 3" xfId="4717" xr:uid="{651F1909-5904-4703-A645-CE8F58BB6907}"/>
    <cellStyle name="Table Cell 2 2 8 7" xfId="3563" xr:uid="{00000000-0005-0000-0000-0000A8060000}"/>
    <cellStyle name="Table Cell 2 2 8 7 2" xfId="10452" xr:uid="{121850A1-F844-4FDA-8CD8-3C6FA982B600}"/>
    <cellStyle name="Table Cell 2 2 8 8" xfId="7002" xr:uid="{2F67EDF8-886E-4D92-902A-ACD1F72EAB26}"/>
    <cellStyle name="Table Cell 2 2 9" xfId="268" xr:uid="{00000000-0005-0000-0000-0000A9060000}"/>
    <cellStyle name="Table Cell 2 2 9 10" xfId="7127" xr:uid="{EB33AEB3-55C6-4BF0-B7F0-256E1565D6DB}"/>
    <cellStyle name="Table Cell 2 2 9 2" xfId="509" xr:uid="{00000000-0005-0000-0000-0000AA060000}"/>
    <cellStyle name="Table Cell 2 2 9 2 2" xfId="1662" xr:uid="{00000000-0005-0000-0000-0000AB060000}"/>
    <cellStyle name="Table Cell 2 2 9 2 2 2" xfId="8551" xr:uid="{7999FA10-FE3D-41DA-AB34-F1026DB77C6A}"/>
    <cellStyle name="Table Cell 2 2 9 2 2 3" xfId="5089" xr:uid="{140BE725-61D0-4469-9F13-40D049CD7C75}"/>
    <cellStyle name="Table Cell 2 2 9 2 3" xfId="2793" xr:uid="{00000000-0005-0000-0000-0000AC060000}"/>
    <cellStyle name="Table Cell 2 2 9 2 3 2" xfId="9682" xr:uid="{38BD2FB7-759C-46EF-B048-21786F7D408C}"/>
    <cellStyle name="Table Cell 2 2 9 2 3 3" xfId="6220" xr:uid="{B277A691-83FE-4E0F-8444-BD16E5EB882C}"/>
    <cellStyle name="Table Cell 2 2 9 2 4" xfId="3927" xr:uid="{00000000-0005-0000-0000-0000AD060000}"/>
    <cellStyle name="Table Cell 2 2 9 2 4 2" xfId="10816" xr:uid="{969E1772-A96C-4F62-8BE2-60B02DA48C68}"/>
    <cellStyle name="Table Cell 2 2 9 2 5" xfId="7368" xr:uid="{E2F78EA5-C16C-45B3-9EF8-D888C1C4656F}"/>
    <cellStyle name="Table Cell 2 2 9 3" xfId="273" xr:uid="{00000000-0005-0000-0000-0000AE060000}"/>
    <cellStyle name="Table Cell 2 2 9 3 2" xfId="1426" xr:uid="{00000000-0005-0000-0000-0000AF060000}"/>
    <cellStyle name="Table Cell 2 2 9 3 2 2" xfId="8315" xr:uid="{5E18D12E-341B-493D-B73C-BDCF10BEB941}"/>
    <cellStyle name="Table Cell 2 2 9 3 2 3" xfId="4853" xr:uid="{74453FBC-83CF-4250-BFB7-872B355BE086}"/>
    <cellStyle name="Table Cell 2 2 9 3 3" xfId="2557" xr:uid="{00000000-0005-0000-0000-0000B0060000}"/>
    <cellStyle name="Table Cell 2 2 9 3 3 2" xfId="9446" xr:uid="{36A5760C-DA22-4EA4-B3F2-6353A78EE06A}"/>
    <cellStyle name="Table Cell 2 2 9 3 3 3" xfId="5984" xr:uid="{758E1004-1A61-4B70-AF80-D85BD591C0D8}"/>
    <cellStyle name="Table Cell 2 2 9 3 4" xfId="3691" xr:uid="{00000000-0005-0000-0000-0000B1060000}"/>
    <cellStyle name="Table Cell 2 2 9 3 4 2" xfId="10580" xr:uid="{862E46C5-5E62-400A-ADDA-E8A48C741E9E}"/>
    <cellStyle name="Table Cell 2 2 9 3 5" xfId="7132" xr:uid="{E76C8E1B-3D98-4C2B-B9D6-2118BBC6A4F1}"/>
    <cellStyle name="Table Cell 2 2 9 4" xfId="522" xr:uid="{00000000-0005-0000-0000-0000B2060000}"/>
    <cellStyle name="Table Cell 2 2 9 4 2" xfId="1675" xr:uid="{00000000-0005-0000-0000-0000B3060000}"/>
    <cellStyle name="Table Cell 2 2 9 4 2 2" xfId="8564" xr:uid="{A64A364D-5391-400B-9F31-D35CE4CA9370}"/>
    <cellStyle name="Table Cell 2 2 9 4 2 3" xfId="5102" xr:uid="{58F4EBE5-882E-4010-A74A-587FF2E5CEDE}"/>
    <cellStyle name="Table Cell 2 2 9 4 3" xfId="2806" xr:uid="{00000000-0005-0000-0000-0000B4060000}"/>
    <cellStyle name="Table Cell 2 2 9 4 3 2" xfId="9695" xr:uid="{B7F428C8-E762-4F5F-8E6F-FF21B8C8C4C6}"/>
    <cellStyle name="Table Cell 2 2 9 4 3 3" xfId="6233" xr:uid="{A465E2D0-6DE9-4D26-B03D-F3E3691EEFE0}"/>
    <cellStyle name="Table Cell 2 2 9 4 4" xfId="3940" xr:uid="{00000000-0005-0000-0000-0000B5060000}"/>
    <cellStyle name="Table Cell 2 2 9 4 4 2" xfId="10829" xr:uid="{A57309ED-BAF7-4D04-9081-3668AF21F34A}"/>
    <cellStyle name="Table Cell 2 2 9 4 5" xfId="7381" xr:uid="{5B0C38DB-1983-438F-9E50-68A3E5234346}"/>
    <cellStyle name="Table Cell 2 2 9 5" xfId="849" xr:uid="{00000000-0005-0000-0000-0000B6060000}"/>
    <cellStyle name="Table Cell 2 2 9 5 2" xfId="2002" xr:uid="{00000000-0005-0000-0000-0000B7060000}"/>
    <cellStyle name="Table Cell 2 2 9 5 2 2" xfId="8891" xr:uid="{3019B1FC-D3C5-42C8-900E-37E80978F1AD}"/>
    <cellStyle name="Table Cell 2 2 9 5 2 3" xfId="5429" xr:uid="{5321970C-B52D-4E2E-83A4-0D1C5699A8E8}"/>
    <cellStyle name="Table Cell 2 2 9 5 3" xfId="3133" xr:uid="{00000000-0005-0000-0000-0000B8060000}"/>
    <cellStyle name="Table Cell 2 2 9 5 3 2" xfId="10022" xr:uid="{20903D0B-A952-4D7D-8A08-06DAA1D3BD74}"/>
    <cellStyle name="Table Cell 2 2 9 5 3 3" xfId="6560" xr:uid="{089716E1-2B15-4DC1-B781-CD1255215D53}"/>
    <cellStyle name="Table Cell 2 2 9 5 4" xfId="4267" xr:uid="{00000000-0005-0000-0000-0000B9060000}"/>
    <cellStyle name="Table Cell 2 2 9 5 4 2" xfId="11156" xr:uid="{F81C3BBF-7711-4EC0-BD16-E1320C668A19}"/>
    <cellStyle name="Table Cell 2 2 9 5 5" xfId="7708" xr:uid="{3C481419-1881-40A1-B250-7BCD07CE70E4}"/>
    <cellStyle name="Table Cell 2 2 9 6" xfId="1262" xr:uid="{00000000-0005-0000-0000-0000BA060000}"/>
    <cellStyle name="Table Cell 2 2 9 6 2" xfId="2415" xr:uid="{00000000-0005-0000-0000-0000BB060000}"/>
    <cellStyle name="Table Cell 2 2 9 6 2 2" xfId="9304" xr:uid="{719A706D-E9F3-47C4-B4C0-B84F9594F2A8}"/>
    <cellStyle name="Table Cell 2 2 9 6 2 3" xfId="5842" xr:uid="{592C63AF-4ADF-48B7-AFC3-02BDEB2F39DB}"/>
    <cellStyle name="Table Cell 2 2 9 6 3" xfId="3546" xr:uid="{00000000-0005-0000-0000-0000BC060000}"/>
    <cellStyle name="Table Cell 2 2 9 6 3 2" xfId="10435" xr:uid="{36B7D604-29C6-4601-8750-10655665B1D9}"/>
    <cellStyle name="Table Cell 2 2 9 6 3 3" xfId="6973" xr:uid="{85EA9F46-E20A-4135-A0C4-4FBAFB428974}"/>
    <cellStyle name="Table Cell 2 2 9 6 4" xfId="4680" xr:uid="{00000000-0005-0000-0000-0000BD060000}"/>
    <cellStyle name="Table Cell 2 2 9 6 4 2" xfId="11569" xr:uid="{4B14CFA3-0CEB-4858-BF9B-FF6481AA5D89}"/>
    <cellStyle name="Table Cell 2 2 9 6 5" xfId="8121" xr:uid="{08B7AADF-B694-4C53-A691-4353EC274ABF}"/>
    <cellStyle name="Table Cell 2 2 9 7" xfId="1421" xr:uid="{00000000-0005-0000-0000-0000BE060000}"/>
    <cellStyle name="Table Cell 2 2 9 7 2" xfId="8310" xr:uid="{70F0515D-A188-4853-8566-CD8D3951F9E8}"/>
    <cellStyle name="Table Cell 2 2 9 7 3" xfId="4848" xr:uid="{48C87E09-449F-4F7D-9BFA-7613B41AC2D4}"/>
    <cellStyle name="Table Cell 2 2 9 8" xfId="2552" xr:uid="{00000000-0005-0000-0000-0000BF060000}"/>
    <cellStyle name="Table Cell 2 2 9 8 2" xfId="9441" xr:uid="{FD97DF22-C2F4-4B1C-A7FB-F4285342183D}"/>
    <cellStyle name="Table Cell 2 2 9 8 3" xfId="5979" xr:uid="{038EA911-E97E-4E1C-ADEE-F030DB2AF56D}"/>
    <cellStyle name="Table Cell 2 2 9 9" xfId="3686" xr:uid="{00000000-0005-0000-0000-0000C0060000}"/>
    <cellStyle name="Table Cell 2 2 9 9 2" xfId="10575" xr:uid="{A7F03E5A-3DDE-4E23-B4B6-B2F8D58AF9E9}"/>
    <cellStyle name="Table Cell 2 3" xfId="127" xr:uid="{00000000-0005-0000-0000-0000C1060000}"/>
    <cellStyle name="Table Cell 2 3 2" xfId="165" xr:uid="{00000000-0005-0000-0000-0000C2060000}"/>
    <cellStyle name="Table Cell 2 3 2 2" xfId="200" xr:uid="{00000000-0005-0000-0000-0000C3060000}"/>
    <cellStyle name="Table Cell 2 3 2 2 2" xfId="461" xr:uid="{00000000-0005-0000-0000-0000C4060000}"/>
    <cellStyle name="Table Cell 2 3 2 2 2 10" xfId="3879" xr:uid="{00000000-0005-0000-0000-0000C5060000}"/>
    <cellStyle name="Table Cell 2 3 2 2 2 10 2" xfId="10768" xr:uid="{A2A47C11-1B43-4EA3-90B5-311D4E43D916}"/>
    <cellStyle name="Table Cell 2 3 2 2 2 11" xfId="7320" xr:uid="{153F00B0-8C02-42DD-88F1-D26B78C8F4ED}"/>
    <cellStyle name="Table Cell 2 3 2 2 2 2" xfId="672" xr:uid="{00000000-0005-0000-0000-0000C6060000}"/>
    <cellStyle name="Table Cell 2 3 2 2 2 2 2" xfId="1825" xr:uid="{00000000-0005-0000-0000-0000C7060000}"/>
    <cellStyle name="Table Cell 2 3 2 2 2 2 2 2" xfId="8714" xr:uid="{0031F2B4-4566-4068-8E58-D0598BAC72C8}"/>
    <cellStyle name="Table Cell 2 3 2 2 2 2 2 3" xfId="5252" xr:uid="{7B83447A-E0B0-4289-96DC-1426DAAE9D8E}"/>
    <cellStyle name="Table Cell 2 3 2 2 2 2 3" xfId="2956" xr:uid="{00000000-0005-0000-0000-0000C8060000}"/>
    <cellStyle name="Table Cell 2 3 2 2 2 2 3 2" xfId="9845" xr:uid="{182B3376-0C9B-43AB-88E6-43AE3C10C74C}"/>
    <cellStyle name="Table Cell 2 3 2 2 2 2 3 3" xfId="6383" xr:uid="{879970DC-0B8A-4725-AECD-B5335048B363}"/>
    <cellStyle name="Table Cell 2 3 2 2 2 2 4" xfId="4090" xr:uid="{00000000-0005-0000-0000-0000C9060000}"/>
    <cellStyle name="Table Cell 2 3 2 2 2 2 4 2" xfId="10979" xr:uid="{20028428-37CE-4737-BE12-C2A285C0616E}"/>
    <cellStyle name="Table Cell 2 3 2 2 2 2 5" xfId="7531" xr:uid="{0EB284F2-D80B-437B-9225-A476CA1EA74F}"/>
    <cellStyle name="Table Cell 2 3 2 2 2 3" xfId="812" xr:uid="{00000000-0005-0000-0000-0000CA060000}"/>
    <cellStyle name="Table Cell 2 3 2 2 2 3 2" xfId="1965" xr:uid="{00000000-0005-0000-0000-0000CB060000}"/>
    <cellStyle name="Table Cell 2 3 2 2 2 3 2 2" xfId="8854" xr:uid="{88F03E5E-A1E6-4EC7-8ECB-ED6795C41FC0}"/>
    <cellStyle name="Table Cell 2 3 2 2 2 3 2 3" xfId="5392" xr:uid="{069CC010-E77F-4EBA-9D86-DB6F18BBFE37}"/>
    <cellStyle name="Table Cell 2 3 2 2 2 3 3" xfId="3096" xr:uid="{00000000-0005-0000-0000-0000CC060000}"/>
    <cellStyle name="Table Cell 2 3 2 2 2 3 3 2" xfId="9985" xr:uid="{E8521FD8-055D-4D69-957D-F0ABD6D4DA2D}"/>
    <cellStyle name="Table Cell 2 3 2 2 2 3 3 3" xfId="6523" xr:uid="{74A2940B-DD0B-42A7-B55D-6D576A491449}"/>
    <cellStyle name="Table Cell 2 3 2 2 2 3 4" xfId="4230" xr:uid="{00000000-0005-0000-0000-0000CD060000}"/>
    <cellStyle name="Table Cell 2 3 2 2 2 3 4 2" xfId="11119" xr:uid="{E46A882E-F01B-444A-8516-71E37F58F1C3}"/>
    <cellStyle name="Table Cell 2 3 2 2 2 3 5" xfId="7671" xr:uid="{A77F8E6C-AEE5-4766-883D-AA0CAA9B5FDE}"/>
    <cellStyle name="Table Cell 2 3 2 2 2 4" xfId="952" xr:uid="{00000000-0005-0000-0000-0000CE060000}"/>
    <cellStyle name="Table Cell 2 3 2 2 2 4 2" xfId="2105" xr:uid="{00000000-0005-0000-0000-0000CF060000}"/>
    <cellStyle name="Table Cell 2 3 2 2 2 4 2 2" xfId="8994" xr:uid="{43D1FE76-6301-4CD8-9CEA-6029AC99AF3E}"/>
    <cellStyle name="Table Cell 2 3 2 2 2 4 2 3" xfId="5532" xr:uid="{DAF2A903-9060-40A7-A564-DE073A27A347}"/>
    <cellStyle name="Table Cell 2 3 2 2 2 4 3" xfId="3236" xr:uid="{00000000-0005-0000-0000-0000D0060000}"/>
    <cellStyle name="Table Cell 2 3 2 2 2 4 3 2" xfId="10125" xr:uid="{4677E8D4-0ADE-4112-9D5B-23FB69B69F62}"/>
    <cellStyle name="Table Cell 2 3 2 2 2 4 3 3" xfId="6663" xr:uid="{BD8BCCF5-C78A-4F64-942C-72DA4CC2EAE7}"/>
    <cellStyle name="Table Cell 2 3 2 2 2 4 4" xfId="4370" xr:uid="{00000000-0005-0000-0000-0000D1060000}"/>
    <cellStyle name="Table Cell 2 3 2 2 2 4 4 2" xfId="11259" xr:uid="{E77AD96D-5DF4-45BC-BDF5-E942B96E6F3B}"/>
    <cellStyle name="Table Cell 2 3 2 2 2 4 5" xfId="7811" xr:uid="{ACBF7162-B8C4-4DE5-8932-8FED3F6A599A}"/>
    <cellStyle name="Table Cell 2 3 2 2 2 5" xfId="1086" xr:uid="{00000000-0005-0000-0000-0000D2060000}"/>
    <cellStyle name="Table Cell 2 3 2 2 2 5 2" xfId="2239" xr:uid="{00000000-0005-0000-0000-0000D3060000}"/>
    <cellStyle name="Table Cell 2 3 2 2 2 5 2 2" xfId="9128" xr:uid="{2458D21B-F497-4A0E-911C-CEC853D79534}"/>
    <cellStyle name="Table Cell 2 3 2 2 2 5 2 3" xfId="5666" xr:uid="{AD8D2FAB-B7A8-4021-BAFA-4D9A29767847}"/>
    <cellStyle name="Table Cell 2 3 2 2 2 5 3" xfId="3370" xr:uid="{00000000-0005-0000-0000-0000D4060000}"/>
    <cellStyle name="Table Cell 2 3 2 2 2 5 3 2" xfId="10259" xr:uid="{FE5B1C9B-B7BC-4B4D-81F7-59867C361185}"/>
    <cellStyle name="Table Cell 2 3 2 2 2 5 3 3" xfId="6797" xr:uid="{E34E61AB-37B4-4A30-8F79-C3EB348C6A7E}"/>
    <cellStyle name="Table Cell 2 3 2 2 2 5 4" xfId="4504" xr:uid="{00000000-0005-0000-0000-0000D5060000}"/>
    <cellStyle name="Table Cell 2 3 2 2 2 5 4 2" xfId="11393" xr:uid="{C06920A5-4101-4DF4-BC40-FB5677B19F50}"/>
    <cellStyle name="Table Cell 2 3 2 2 2 5 5" xfId="7945" xr:uid="{8D9D9CA3-F9AE-4FE5-9774-548B99D49879}"/>
    <cellStyle name="Table Cell 2 3 2 2 2 6" xfId="1217" xr:uid="{00000000-0005-0000-0000-0000D6060000}"/>
    <cellStyle name="Table Cell 2 3 2 2 2 6 2" xfId="2370" xr:uid="{00000000-0005-0000-0000-0000D7060000}"/>
    <cellStyle name="Table Cell 2 3 2 2 2 6 2 2" xfId="9259" xr:uid="{F3444F55-3F58-48A5-9103-A1C256EF4BA2}"/>
    <cellStyle name="Table Cell 2 3 2 2 2 6 2 3" xfId="5797" xr:uid="{3C14AE72-5AEB-4D41-B56E-351A50334CB8}"/>
    <cellStyle name="Table Cell 2 3 2 2 2 6 3" xfId="3501" xr:uid="{00000000-0005-0000-0000-0000D8060000}"/>
    <cellStyle name="Table Cell 2 3 2 2 2 6 3 2" xfId="10390" xr:uid="{6F2BBAF9-971C-4A62-9F06-DC6B869A9200}"/>
    <cellStyle name="Table Cell 2 3 2 2 2 6 3 3" xfId="6928" xr:uid="{3FC0574E-1B62-40C9-BE1E-F4E8CBE062CF}"/>
    <cellStyle name="Table Cell 2 3 2 2 2 6 4" xfId="4635" xr:uid="{00000000-0005-0000-0000-0000D9060000}"/>
    <cellStyle name="Table Cell 2 3 2 2 2 6 4 2" xfId="11524" xr:uid="{B380C140-8534-4283-9AE5-C63365C57692}"/>
    <cellStyle name="Table Cell 2 3 2 2 2 6 5" xfId="8076" xr:uid="{E5E1D791-5086-4CB4-B76E-E51FB80C06FA}"/>
    <cellStyle name="Table Cell 2 3 2 2 2 7" xfId="287" xr:uid="{00000000-0005-0000-0000-0000DA060000}"/>
    <cellStyle name="Table Cell 2 3 2 2 2 7 2" xfId="1440" xr:uid="{00000000-0005-0000-0000-0000DB060000}"/>
    <cellStyle name="Table Cell 2 3 2 2 2 7 2 2" xfId="8329" xr:uid="{2F363834-0EC2-457F-A713-71CED1F15516}"/>
    <cellStyle name="Table Cell 2 3 2 2 2 7 2 3" xfId="4867" xr:uid="{035113A2-C85A-42D1-87C6-04307537FD03}"/>
    <cellStyle name="Table Cell 2 3 2 2 2 7 3" xfId="2571" xr:uid="{00000000-0005-0000-0000-0000DC060000}"/>
    <cellStyle name="Table Cell 2 3 2 2 2 7 3 2" xfId="9460" xr:uid="{FFB697A3-4918-40C0-9292-7BF5A1BDF364}"/>
    <cellStyle name="Table Cell 2 3 2 2 2 7 3 3" xfId="5998" xr:uid="{956B8A32-D075-4C21-B046-DEA3184A0B03}"/>
    <cellStyle name="Table Cell 2 3 2 2 2 7 4" xfId="3705" xr:uid="{00000000-0005-0000-0000-0000DD060000}"/>
    <cellStyle name="Table Cell 2 3 2 2 2 7 4 2" xfId="10594" xr:uid="{C39619DD-C39D-49BC-B9AC-7F412FD5B2FC}"/>
    <cellStyle name="Table Cell 2 3 2 2 2 7 5" xfId="7146" xr:uid="{E35FEBC1-44B5-4C91-AD20-C81F7C8484CE}"/>
    <cellStyle name="Table Cell 2 3 2 2 2 8" xfId="1614" xr:uid="{00000000-0005-0000-0000-0000DE060000}"/>
    <cellStyle name="Table Cell 2 3 2 2 2 8 2" xfId="8503" xr:uid="{010625AA-C899-493E-8E08-D11AEF5DED13}"/>
    <cellStyle name="Table Cell 2 3 2 2 2 8 3" xfId="5041" xr:uid="{437F97BC-E793-41A8-BC26-B589310B6C2B}"/>
    <cellStyle name="Table Cell 2 3 2 2 2 9" xfId="2745" xr:uid="{00000000-0005-0000-0000-0000DF060000}"/>
    <cellStyle name="Table Cell 2 3 2 2 2 9 2" xfId="9634" xr:uid="{2C9BA866-9266-4E9A-9266-ECE653EF0E47}"/>
    <cellStyle name="Table Cell 2 3 2 2 2 9 3" xfId="6172" xr:uid="{D9180003-2EB0-4202-AF9D-C3CA39AEABC3}"/>
    <cellStyle name="Table Cell 2 3 2 2 3" xfId="490" xr:uid="{00000000-0005-0000-0000-0000E0060000}"/>
    <cellStyle name="Table Cell 2 3 2 2 3 10" xfId="3908" xr:uid="{00000000-0005-0000-0000-0000E1060000}"/>
    <cellStyle name="Table Cell 2 3 2 2 3 10 2" xfId="10797" xr:uid="{7846B984-1E61-406D-AC10-FA6433EAB96A}"/>
    <cellStyle name="Table Cell 2 3 2 2 3 11" xfId="7349" xr:uid="{9325B592-1057-4B72-8201-74C910E64DE3}"/>
    <cellStyle name="Table Cell 2 3 2 2 3 2" xfId="701" xr:uid="{00000000-0005-0000-0000-0000E2060000}"/>
    <cellStyle name="Table Cell 2 3 2 2 3 2 2" xfId="1854" xr:uid="{00000000-0005-0000-0000-0000E3060000}"/>
    <cellStyle name="Table Cell 2 3 2 2 3 2 2 2" xfId="8743" xr:uid="{6D04B5DF-8433-4D71-BBD4-8326D9480144}"/>
    <cellStyle name="Table Cell 2 3 2 2 3 2 2 3" xfId="5281" xr:uid="{1BB60B07-A2B0-41B4-AB97-512AF88341B1}"/>
    <cellStyle name="Table Cell 2 3 2 2 3 2 3" xfId="2985" xr:uid="{00000000-0005-0000-0000-0000E4060000}"/>
    <cellStyle name="Table Cell 2 3 2 2 3 2 3 2" xfId="9874" xr:uid="{80A33C08-4C71-4159-9C5F-DBFA8DE25EEC}"/>
    <cellStyle name="Table Cell 2 3 2 2 3 2 3 3" xfId="6412" xr:uid="{6C5C3C32-F338-4820-9F23-27AA5B37E858}"/>
    <cellStyle name="Table Cell 2 3 2 2 3 2 4" xfId="4119" xr:uid="{00000000-0005-0000-0000-0000E5060000}"/>
    <cellStyle name="Table Cell 2 3 2 2 3 2 4 2" xfId="11008" xr:uid="{AD53B111-F585-423F-A99E-76F1778BB7C0}"/>
    <cellStyle name="Table Cell 2 3 2 2 3 2 5" xfId="7560" xr:uid="{0D14FB83-62C4-4D32-89B9-DC82E6DD23B6}"/>
    <cellStyle name="Table Cell 2 3 2 2 3 3" xfId="841" xr:uid="{00000000-0005-0000-0000-0000E6060000}"/>
    <cellStyle name="Table Cell 2 3 2 2 3 3 2" xfId="1994" xr:uid="{00000000-0005-0000-0000-0000E7060000}"/>
    <cellStyle name="Table Cell 2 3 2 2 3 3 2 2" xfId="8883" xr:uid="{57AECC1A-5CF6-4942-B528-3A6B654792E3}"/>
    <cellStyle name="Table Cell 2 3 2 2 3 3 2 3" xfId="5421" xr:uid="{5681392F-E13A-4740-BC40-9CF334AB4C96}"/>
    <cellStyle name="Table Cell 2 3 2 2 3 3 3" xfId="3125" xr:uid="{00000000-0005-0000-0000-0000E8060000}"/>
    <cellStyle name="Table Cell 2 3 2 2 3 3 3 2" xfId="10014" xr:uid="{26DF1CA2-B536-48EA-B312-3B974CFA2EDF}"/>
    <cellStyle name="Table Cell 2 3 2 2 3 3 3 3" xfId="6552" xr:uid="{B20F6046-3EE0-4ED8-9BD1-F88D7F369DD4}"/>
    <cellStyle name="Table Cell 2 3 2 2 3 3 4" xfId="4259" xr:uid="{00000000-0005-0000-0000-0000E9060000}"/>
    <cellStyle name="Table Cell 2 3 2 2 3 3 4 2" xfId="11148" xr:uid="{0134F7AF-B02D-4F02-946D-EBD6E02BE235}"/>
    <cellStyle name="Table Cell 2 3 2 2 3 3 5" xfId="7700" xr:uid="{7745AE26-0E6F-4CD7-AE70-3C88DA8BE0F4}"/>
    <cellStyle name="Table Cell 2 3 2 2 3 4" xfId="981" xr:uid="{00000000-0005-0000-0000-0000EA060000}"/>
    <cellStyle name="Table Cell 2 3 2 2 3 4 2" xfId="2134" xr:uid="{00000000-0005-0000-0000-0000EB060000}"/>
    <cellStyle name="Table Cell 2 3 2 2 3 4 2 2" xfId="9023" xr:uid="{E0037AE8-4C0F-4780-8D9C-B0DC6A8B132D}"/>
    <cellStyle name="Table Cell 2 3 2 2 3 4 2 3" xfId="5561" xr:uid="{EA54EFF3-4A54-4077-BCA1-297C0D4C1B4D}"/>
    <cellStyle name="Table Cell 2 3 2 2 3 4 3" xfId="3265" xr:uid="{00000000-0005-0000-0000-0000EC060000}"/>
    <cellStyle name="Table Cell 2 3 2 2 3 4 3 2" xfId="10154" xr:uid="{53CB8B87-70CA-42EB-BD4D-CDF5C363B1A1}"/>
    <cellStyle name="Table Cell 2 3 2 2 3 4 3 3" xfId="6692" xr:uid="{F6D712FB-D30B-4FC3-9055-6668FB0AB072}"/>
    <cellStyle name="Table Cell 2 3 2 2 3 4 4" xfId="4399" xr:uid="{00000000-0005-0000-0000-0000ED060000}"/>
    <cellStyle name="Table Cell 2 3 2 2 3 4 4 2" xfId="11288" xr:uid="{9A487595-0D21-4A70-BB4B-3CCBE600730D}"/>
    <cellStyle name="Table Cell 2 3 2 2 3 4 5" xfId="7840" xr:uid="{DB16688D-E7EA-4F93-9B14-2394CFCF75BA}"/>
    <cellStyle name="Table Cell 2 3 2 2 3 5" xfId="1115" xr:uid="{00000000-0005-0000-0000-0000EE060000}"/>
    <cellStyle name="Table Cell 2 3 2 2 3 5 2" xfId="2268" xr:uid="{00000000-0005-0000-0000-0000EF060000}"/>
    <cellStyle name="Table Cell 2 3 2 2 3 5 2 2" xfId="9157" xr:uid="{3832A725-1579-4132-A578-0041493CEFF5}"/>
    <cellStyle name="Table Cell 2 3 2 2 3 5 2 3" xfId="5695" xr:uid="{66DA8C2B-D36A-4C59-B23E-E3A61FC0866C}"/>
    <cellStyle name="Table Cell 2 3 2 2 3 5 3" xfId="3399" xr:uid="{00000000-0005-0000-0000-0000F0060000}"/>
    <cellStyle name="Table Cell 2 3 2 2 3 5 3 2" xfId="10288" xr:uid="{1BB684FE-8295-45E6-BD52-06052ABAAA80}"/>
    <cellStyle name="Table Cell 2 3 2 2 3 5 3 3" xfId="6826" xr:uid="{6F410A2F-C3FF-4FCB-8F4D-9DB6CC7644DA}"/>
    <cellStyle name="Table Cell 2 3 2 2 3 5 4" xfId="4533" xr:uid="{00000000-0005-0000-0000-0000F1060000}"/>
    <cellStyle name="Table Cell 2 3 2 2 3 5 4 2" xfId="11422" xr:uid="{4985A32C-9A70-40DE-95A8-CCD890BD94A4}"/>
    <cellStyle name="Table Cell 2 3 2 2 3 5 5" xfId="7974" xr:uid="{2E1CBC67-594F-490D-9B56-3B69F85F056E}"/>
    <cellStyle name="Table Cell 2 3 2 2 3 6" xfId="1246" xr:uid="{00000000-0005-0000-0000-0000F2060000}"/>
    <cellStyle name="Table Cell 2 3 2 2 3 6 2" xfId="2399" xr:uid="{00000000-0005-0000-0000-0000F3060000}"/>
    <cellStyle name="Table Cell 2 3 2 2 3 6 2 2" xfId="9288" xr:uid="{1B76E650-6BA3-431A-93AE-1834C106F02A}"/>
    <cellStyle name="Table Cell 2 3 2 2 3 6 2 3" xfId="5826" xr:uid="{6DB07775-5693-4179-BAE0-F78D88168F62}"/>
    <cellStyle name="Table Cell 2 3 2 2 3 6 3" xfId="3530" xr:uid="{00000000-0005-0000-0000-0000F4060000}"/>
    <cellStyle name="Table Cell 2 3 2 2 3 6 3 2" xfId="10419" xr:uid="{F8B5D37F-E32F-480B-A361-EA3F93684341}"/>
    <cellStyle name="Table Cell 2 3 2 2 3 6 3 3" xfId="6957" xr:uid="{E67EDE12-8DAF-4F4B-A0E4-58D9D462E10B}"/>
    <cellStyle name="Table Cell 2 3 2 2 3 6 4" xfId="4664" xr:uid="{00000000-0005-0000-0000-0000F5060000}"/>
    <cellStyle name="Table Cell 2 3 2 2 3 6 4 2" xfId="11553" xr:uid="{DE69E6D3-3E81-4422-B897-12A0B1955C82}"/>
    <cellStyle name="Table Cell 2 3 2 2 3 6 5" xfId="8105" xr:uid="{6707BE80-9269-4F1D-A7BA-8C9A9AC73CC4}"/>
    <cellStyle name="Table Cell 2 3 2 2 3 7" xfId="1148" xr:uid="{00000000-0005-0000-0000-0000F6060000}"/>
    <cellStyle name="Table Cell 2 3 2 2 3 7 2" xfId="2301" xr:uid="{00000000-0005-0000-0000-0000F7060000}"/>
    <cellStyle name="Table Cell 2 3 2 2 3 7 2 2" xfId="9190" xr:uid="{B6FB56EE-7E46-46EB-B98E-D66FF0EA3975}"/>
    <cellStyle name="Table Cell 2 3 2 2 3 7 2 3" xfId="5728" xr:uid="{54E87B54-7ED7-49A6-9605-DB5CF90A3641}"/>
    <cellStyle name="Table Cell 2 3 2 2 3 7 3" xfId="3432" xr:uid="{00000000-0005-0000-0000-0000F8060000}"/>
    <cellStyle name="Table Cell 2 3 2 2 3 7 3 2" xfId="10321" xr:uid="{544588B9-1755-43ED-8CA2-92E1A2FDE506}"/>
    <cellStyle name="Table Cell 2 3 2 2 3 7 3 3" xfId="6859" xr:uid="{B5917927-3C28-4AE2-A9B3-92BFE7C0F905}"/>
    <cellStyle name="Table Cell 2 3 2 2 3 7 4" xfId="4566" xr:uid="{00000000-0005-0000-0000-0000F9060000}"/>
    <cellStyle name="Table Cell 2 3 2 2 3 7 4 2" xfId="11455" xr:uid="{9AA1041C-E5E9-4210-A74F-E448DFBD44A6}"/>
    <cellStyle name="Table Cell 2 3 2 2 3 7 5" xfId="8007" xr:uid="{6AC32497-25C4-4E6E-95B8-56F6976ECB57}"/>
    <cellStyle name="Table Cell 2 3 2 2 3 8" xfId="1643" xr:uid="{00000000-0005-0000-0000-0000FA060000}"/>
    <cellStyle name="Table Cell 2 3 2 2 3 8 2" xfId="8532" xr:uid="{9B8A96B9-54DA-4110-AEEC-6925CC42FD97}"/>
    <cellStyle name="Table Cell 2 3 2 2 3 8 3" xfId="5070" xr:uid="{01C531A8-9C78-4421-A74B-ED61ECD2B77F}"/>
    <cellStyle name="Table Cell 2 3 2 2 3 9" xfId="2774" xr:uid="{00000000-0005-0000-0000-0000FB060000}"/>
    <cellStyle name="Table Cell 2 3 2 2 3 9 2" xfId="9663" xr:uid="{428D6A98-9DC7-4131-BFF5-B3AAC41B6CEF}"/>
    <cellStyle name="Table Cell 2 3 2 2 3 9 3" xfId="6201" xr:uid="{B367895C-1794-4A5D-8ABD-F2411341168F}"/>
    <cellStyle name="Table Cell 2 3 2 2 4" xfId="349" xr:uid="{00000000-0005-0000-0000-0000FC060000}"/>
    <cellStyle name="Table Cell 2 3 2 2 4 2" xfId="1502" xr:uid="{00000000-0005-0000-0000-0000FD060000}"/>
    <cellStyle name="Table Cell 2 3 2 2 4 2 2" xfId="8391" xr:uid="{CEE9AB0B-5C5C-45EE-86BA-58ECEB04280A}"/>
    <cellStyle name="Table Cell 2 3 2 2 4 2 3" xfId="4929" xr:uid="{7457B9CE-1193-4CCD-A5FA-9DF3A56473BD}"/>
    <cellStyle name="Table Cell 2 3 2 2 4 3" xfId="2633" xr:uid="{00000000-0005-0000-0000-0000FE060000}"/>
    <cellStyle name="Table Cell 2 3 2 2 4 3 2" xfId="9522" xr:uid="{33CC3A0B-E833-4549-94EA-721813F2D3D6}"/>
    <cellStyle name="Table Cell 2 3 2 2 4 3 3" xfId="6060" xr:uid="{50787387-94BD-4267-A273-87D79D2D70DB}"/>
    <cellStyle name="Table Cell 2 3 2 2 4 4" xfId="3767" xr:uid="{00000000-0005-0000-0000-0000FF060000}"/>
    <cellStyle name="Table Cell 2 3 2 2 4 4 2" xfId="10656" xr:uid="{ED3A5E82-E763-41CA-B38A-CED65B06046C}"/>
    <cellStyle name="Table Cell 2 3 2 2 4 5" xfId="7208" xr:uid="{F9B66FFB-1C1F-40E5-BA2A-3FD8B7EE0570}"/>
    <cellStyle name="Table Cell 2 3 2 2 5" xfId="1355" xr:uid="{00000000-0005-0000-0000-000000070000}"/>
    <cellStyle name="Table Cell 2 3 2 2 5 2" xfId="8244" xr:uid="{698C9F41-35E2-4003-B6B8-BE8140AD3624}"/>
    <cellStyle name="Table Cell 2 3 2 2 5 3" xfId="4782" xr:uid="{A83DFBE7-358E-4477-B0A9-DE1EDA2AD55E}"/>
    <cellStyle name="Table Cell 2 3 2 2 6" xfId="2486" xr:uid="{00000000-0005-0000-0000-000001070000}"/>
    <cellStyle name="Table Cell 2 3 2 2 6 2" xfId="9375" xr:uid="{B6080639-9A84-4D05-ABC1-EE965DBE569D}"/>
    <cellStyle name="Table Cell 2 3 2 2 6 3" xfId="5913" xr:uid="{B0778D59-ACA8-44ED-B249-3F3C70F1DB38}"/>
    <cellStyle name="Table Cell 2 3 2 2 7" xfId="3620" xr:uid="{00000000-0005-0000-0000-000002070000}"/>
    <cellStyle name="Table Cell 2 3 2 2 7 2" xfId="10509" xr:uid="{0CF75726-B82A-4325-806D-117818A47981}"/>
    <cellStyle name="Table Cell 2 3 2 2 8" xfId="7059" xr:uid="{59E1EF27-201C-41FE-9482-F3150A0255A1}"/>
    <cellStyle name="Table Cell 2 3 2 3" xfId="426" xr:uid="{00000000-0005-0000-0000-000003070000}"/>
    <cellStyle name="Table Cell 2 3 2 3 10" xfId="3844" xr:uid="{00000000-0005-0000-0000-000004070000}"/>
    <cellStyle name="Table Cell 2 3 2 3 10 2" xfId="10733" xr:uid="{0C583F9A-AD43-49AA-A146-DD6FB57FE88A}"/>
    <cellStyle name="Table Cell 2 3 2 3 11" xfId="7285" xr:uid="{F68AD563-E4D8-4B1E-AD6D-99C4C9445406}"/>
    <cellStyle name="Table Cell 2 3 2 3 2" xfId="637" xr:uid="{00000000-0005-0000-0000-000005070000}"/>
    <cellStyle name="Table Cell 2 3 2 3 2 2" xfId="1790" xr:uid="{00000000-0005-0000-0000-000006070000}"/>
    <cellStyle name="Table Cell 2 3 2 3 2 2 2" xfId="8679" xr:uid="{88274C30-80F3-4C28-BE72-79101D60EA15}"/>
    <cellStyle name="Table Cell 2 3 2 3 2 2 3" xfId="5217" xr:uid="{2803BE20-9148-4EA7-9167-5C730CD0AA23}"/>
    <cellStyle name="Table Cell 2 3 2 3 2 3" xfId="2921" xr:uid="{00000000-0005-0000-0000-000007070000}"/>
    <cellStyle name="Table Cell 2 3 2 3 2 3 2" xfId="9810" xr:uid="{24B70A80-A49A-4F93-804C-8AA55CDDB26F}"/>
    <cellStyle name="Table Cell 2 3 2 3 2 3 3" xfId="6348" xr:uid="{F355E2C0-6A1E-498C-AB61-6276BB8700C8}"/>
    <cellStyle name="Table Cell 2 3 2 3 2 4" xfId="4055" xr:uid="{00000000-0005-0000-0000-000008070000}"/>
    <cellStyle name="Table Cell 2 3 2 3 2 4 2" xfId="10944" xr:uid="{A1DAF56A-A442-4147-8FA6-D9BA5AAD060D}"/>
    <cellStyle name="Table Cell 2 3 2 3 2 5" xfId="7496" xr:uid="{C577E513-27BD-4EE6-B7FD-D22146364375}"/>
    <cellStyle name="Table Cell 2 3 2 3 3" xfId="777" xr:uid="{00000000-0005-0000-0000-000009070000}"/>
    <cellStyle name="Table Cell 2 3 2 3 3 2" xfId="1930" xr:uid="{00000000-0005-0000-0000-00000A070000}"/>
    <cellStyle name="Table Cell 2 3 2 3 3 2 2" xfId="8819" xr:uid="{6780F70E-6263-4E41-A46E-EF1940AA818A}"/>
    <cellStyle name="Table Cell 2 3 2 3 3 2 3" xfId="5357" xr:uid="{8F205FB7-6929-4B6E-AB9D-A1C9E7757909}"/>
    <cellStyle name="Table Cell 2 3 2 3 3 3" xfId="3061" xr:uid="{00000000-0005-0000-0000-00000B070000}"/>
    <cellStyle name="Table Cell 2 3 2 3 3 3 2" xfId="9950" xr:uid="{8D0EE7F4-9EE0-4508-AF49-A6ABD0A47DAB}"/>
    <cellStyle name="Table Cell 2 3 2 3 3 3 3" xfId="6488" xr:uid="{A72D1B16-91E2-4247-BCEF-6479FEF877DB}"/>
    <cellStyle name="Table Cell 2 3 2 3 3 4" xfId="4195" xr:uid="{00000000-0005-0000-0000-00000C070000}"/>
    <cellStyle name="Table Cell 2 3 2 3 3 4 2" xfId="11084" xr:uid="{5B190B57-216A-4919-ACEF-4E00F7A4A99F}"/>
    <cellStyle name="Table Cell 2 3 2 3 3 5" xfId="7636" xr:uid="{7E3D58D6-E749-442C-8C03-F1542B72FB2B}"/>
    <cellStyle name="Table Cell 2 3 2 3 4" xfId="917" xr:uid="{00000000-0005-0000-0000-00000D070000}"/>
    <cellStyle name="Table Cell 2 3 2 3 4 2" xfId="2070" xr:uid="{00000000-0005-0000-0000-00000E070000}"/>
    <cellStyle name="Table Cell 2 3 2 3 4 2 2" xfId="8959" xr:uid="{3AD369D3-8D4C-4EE4-B45C-7D3F9BE07DB8}"/>
    <cellStyle name="Table Cell 2 3 2 3 4 2 3" xfId="5497" xr:uid="{FDADF110-81A3-4676-BB4A-84864A8AF9B6}"/>
    <cellStyle name="Table Cell 2 3 2 3 4 3" xfId="3201" xr:uid="{00000000-0005-0000-0000-00000F070000}"/>
    <cellStyle name="Table Cell 2 3 2 3 4 3 2" xfId="10090" xr:uid="{4B57F55A-903A-4479-A446-1EB81ECD5EF1}"/>
    <cellStyle name="Table Cell 2 3 2 3 4 3 3" xfId="6628" xr:uid="{FDC480CE-1289-4190-BE65-B4F0B5371FB4}"/>
    <cellStyle name="Table Cell 2 3 2 3 4 4" xfId="4335" xr:uid="{00000000-0005-0000-0000-000010070000}"/>
    <cellStyle name="Table Cell 2 3 2 3 4 4 2" xfId="11224" xr:uid="{E48E4537-2018-4F6C-B1DB-21CF146D6C5C}"/>
    <cellStyle name="Table Cell 2 3 2 3 4 5" xfId="7776" xr:uid="{9D431DAD-CD21-46CE-9A7B-767B20BD1885}"/>
    <cellStyle name="Table Cell 2 3 2 3 5" xfId="1051" xr:uid="{00000000-0005-0000-0000-000011070000}"/>
    <cellStyle name="Table Cell 2 3 2 3 5 2" xfId="2204" xr:uid="{00000000-0005-0000-0000-000012070000}"/>
    <cellStyle name="Table Cell 2 3 2 3 5 2 2" xfId="9093" xr:uid="{B3A61D2D-A0F4-4685-A371-BDC5E2E0F257}"/>
    <cellStyle name="Table Cell 2 3 2 3 5 2 3" xfId="5631" xr:uid="{64AF4F6B-C632-4B00-BBAA-80E0835512B1}"/>
    <cellStyle name="Table Cell 2 3 2 3 5 3" xfId="3335" xr:uid="{00000000-0005-0000-0000-000013070000}"/>
    <cellStyle name="Table Cell 2 3 2 3 5 3 2" xfId="10224" xr:uid="{1C2BB1F1-0BB3-43C6-BFD8-5DFED1EACEF0}"/>
    <cellStyle name="Table Cell 2 3 2 3 5 3 3" xfId="6762" xr:uid="{5EC35D28-D504-4616-93AD-54A0DCF33E55}"/>
    <cellStyle name="Table Cell 2 3 2 3 5 4" xfId="4469" xr:uid="{00000000-0005-0000-0000-000014070000}"/>
    <cellStyle name="Table Cell 2 3 2 3 5 4 2" xfId="11358" xr:uid="{76651EA2-0B6F-44C4-A24E-2E666675443E}"/>
    <cellStyle name="Table Cell 2 3 2 3 5 5" xfId="7910" xr:uid="{17A29498-7875-47CF-A907-C0840F4CC1C3}"/>
    <cellStyle name="Table Cell 2 3 2 3 6" xfId="1182" xr:uid="{00000000-0005-0000-0000-000015070000}"/>
    <cellStyle name="Table Cell 2 3 2 3 6 2" xfId="2335" xr:uid="{00000000-0005-0000-0000-000016070000}"/>
    <cellStyle name="Table Cell 2 3 2 3 6 2 2" xfId="9224" xr:uid="{FEE0B39A-5307-4F49-9E45-546017072D8D}"/>
    <cellStyle name="Table Cell 2 3 2 3 6 2 3" xfId="5762" xr:uid="{A63D9BE6-F639-4A77-B131-E99E9547E9AC}"/>
    <cellStyle name="Table Cell 2 3 2 3 6 3" xfId="3466" xr:uid="{00000000-0005-0000-0000-000017070000}"/>
    <cellStyle name="Table Cell 2 3 2 3 6 3 2" xfId="10355" xr:uid="{169F7DED-481D-4CD1-8731-F35BF75DDF90}"/>
    <cellStyle name="Table Cell 2 3 2 3 6 3 3" xfId="6893" xr:uid="{5294A5D0-6644-4642-B160-05C61C1453D7}"/>
    <cellStyle name="Table Cell 2 3 2 3 6 4" xfId="4600" xr:uid="{00000000-0005-0000-0000-000018070000}"/>
    <cellStyle name="Table Cell 2 3 2 3 6 4 2" xfId="11489" xr:uid="{015CD517-ACE9-4AE6-A316-2854B9B7F0EA}"/>
    <cellStyle name="Table Cell 2 3 2 3 6 5" xfId="8041" xr:uid="{705DB223-82C6-410F-8F16-F7F0ED8F63BD}"/>
    <cellStyle name="Table Cell 2 3 2 3 7" xfId="556" xr:uid="{00000000-0005-0000-0000-000019070000}"/>
    <cellStyle name="Table Cell 2 3 2 3 7 2" xfId="1709" xr:uid="{00000000-0005-0000-0000-00001A070000}"/>
    <cellStyle name="Table Cell 2 3 2 3 7 2 2" xfId="8598" xr:uid="{698FAB60-DF77-4E02-B2F5-A56D258A48EC}"/>
    <cellStyle name="Table Cell 2 3 2 3 7 2 3" xfId="5136" xr:uid="{044B9C6A-28A4-4567-B686-167D9BD21D88}"/>
    <cellStyle name="Table Cell 2 3 2 3 7 3" xfId="2840" xr:uid="{00000000-0005-0000-0000-00001B070000}"/>
    <cellStyle name="Table Cell 2 3 2 3 7 3 2" xfId="9729" xr:uid="{F9719DFD-2DAD-4DD9-BE2E-865FDF06BDF4}"/>
    <cellStyle name="Table Cell 2 3 2 3 7 3 3" xfId="6267" xr:uid="{5AA6EE89-2D2D-453C-BEFD-07E67EC9482C}"/>
    <cellStyle name="Table Cell 2 3 2 3 7 4" xfId="3974" xr:uid="{00000000-0005-0000-0000-00001C070000}"/>
    <cellStyle name="Table Cell 2 3 2 3 7 4 2" xfId="10863" xr:uid="{923A4FF8-86B0-4B1E-A724-3D5DEED593DA}"/>
    <cellStyle name="Table Cell 2 3 2 3 7 5" xfId="7415" xr:uid="{B8C3D29D-895D-4E66-9782-56C4AD692D69}"/>
    <cellStyle name="Table Cell 2 3 2 3 8" xfId="1579" xr:uid="{00000000-0005-0000-0000-00001D070000}"/>
    <cellStyle name="Table Cell 2 3 2 3 8 2" xfId="8468" xr:uid="{DB2918EF-94DA-4DF9-B978-556E4217AF05}"/>
    <cellStyle name="Table Cell 2 3 2 3 8 3" xfId="5006" xr:uid="{743BC838-2EFA-4D78-84F1-83579FC6B8BE}"/>
    <cellStyle name="Table Cell 2 3 2 3 9" xfId="2710" xr:uid="{00000000-0005-0000-0000-00001E070000}"/>
    <cellStyle name="Table Cell 2 3 2 3 9 2" xfId="9599" xr:uid="{AF350C55-9BA1-4F68-9EDA-E1DC169CAF5F}"/>
    <cellStyle name="Table Cell 2 3 2 3 9 3" xfId="6137" xr:uid="{C9DE4838-F50A-4954-98F5-F5149FE4A9BC}"/>
    <cellStyle name="Table Cell 2 3 2 4" xfId="385" xr:uid="{00000000-0005-0000-0000-00001F070000}"/>
    <cellStyle name="Table Cell 2 3 2 4 10" xfId="3803" xr:uid="{00000000-0005-0000-0000-000020070000}"/>
    <cellStyle name="Table Cell 2 3 2 4 10 2" xfId="10692" xr:uid="{A8256DA0-FC5B-47C6-9174-02CA2413C5EC}"/>
    <cellStyle name="Table Cell 2 3 2 4 11" xfId="7244" xr:uid="{0D33F0F7-8C76-4C86-850D-C43EBB32B43B}"/>
    <cellStyle name="Table Cell 2 3 2 4 2" xfId="596" xr:uid="{00000000-0005-0000-0000-000021070000}"/>
    <cellStyle name="Table Cell 2 3 2 4 2 2" xfId="1749" xr:uid="{00000000-0005-0000-0000-000022070000}"/>
    <cellStyle name="Table Cell 2 3 2 4 2 2 2" xfId="8638" xr:uid="{A8CAB2F8-4DA3-4EFF-BD66-40B3CD2B19AC}"/>
    <cellStyle name="Table Cell 2 3 2 4 2 2 3" xfId="5176" xr:uid="{48A2C479-5E71-44C5-A580-B218347AC4E7}"/>
    <cellStyle name="Table Cell 2 3 2 4 2 3" xfId="2880" xr:uid="{00000000-0005-0000-0000-000023070000}"/>
    <cellStyle name="Table Cell 2 3 2 4 2 3 2" xfId="9769" xr:uid="{5D6B2EE4-946E-471B-8A5D-2D1B9F272726}"/>
    <cellStyle name="Table Cell 2 3 2 4 2 3 3" xfId="6307" xr:uid="{410EC0ED-5FCC-47A1-86AC-C9100764C452}"/>
    <cellStyle name="Table Cell 2 3 2 4 2 4" xfId="4014" xr:uid="{00000000-0005-0000-0000-000024070000}"/>
    <cellStyle name="Table Cell 2 3 2 4 2 4 2" xfId="10903" xr:uid="{6BE25D99-19E6-4B29-B77F-471F304CA023}"/>
    <cellStyle name="Table Cell 2 3 2 4 2 5" xfId="7455" xr:uid="{CFEAB95D-E851-403E-950B-76D245B47C03}"/>
    <cellStyle name="Table Cell 2 3 2 4 3" xfId="739" xr:uid="{00000000-0005-0000-0000-000025070000}"/>
    <cellStyle name="Table Cell 2 3 2 4 3 2" xfId="1892" xr:uid="{00000000-0005-0000-0000-000026070000}"/>
    <cellStyle name="Table Cell 2 3 2 4 3 2 2" xfId="8781" xr:uid="{CB979717-8D34-41D4-A67E-4BA4BF056102}"/>
    <cellStyle name="Table Cell 2 3 2 4 3 2 3" xfId="5319" xr:uid="{48DDF8C0-A9FB-4F28-9DEE-824038013D5A}"/>
    <cellStyle name="Table Cell 2 3 2 4 3 3" xfId="3023" xr:uid="{00000000-0005-0000-0000-000027070000}"/>
    <cellStyle name="Table Cell 2 3 2 4 3 3 2" xfId="9912" xr:uid="{1FDA50CF-E395-40E4-9B59-679D1D852D79}"/>
    <cellStyle name="Table Cell 2 3 2 4 3 3 3" xfId="6450" xr:uid="{0DEDDC3C-28C8-4B4F-B841-77A647FE1D09}"/>
    <cellStyle name="Table Cell 2 3 2 4 3 4" xfId="4157" xr:uid="{00000000-0005-0000-0000-000028070000}"/>
    <cellStyle name="Table Cell 2 3 2 4 3 4 2" xfId="11046" xr:uid="{B76C9827-231F-4BD4-A788-3C9756745A9B}"/>
    <cellStyle name="Table Cell 2 3 2 4 3 5" xfId="7598" xr:uid="{B4270A41-3BBA-4B5C-8BFA-038238948FD0}"/>
    <cellStyle name="Table Cell 2 3 2 4 4" xfId="876" xr:uid="{00000000-0005-0000-0000-000029070000}"/>
    <cellStyle name="Table Cell 2 3 2 4 4 2" xfId="2029" xr:uid="{00000000-0005-0000-0000-00002A070000}"/>
    <cellStyle name="Table Cell 2 3 2 4 4 2 2" xfId="8918" xr:uid="{99DF3020-E0E3-4012-9996-B19D2897472A}"/>
    <cellStyle name="Table Cell 2 3 2 4 4 2 3" xfId="5456" xr:uid="{E3EF152F-0E4C-4043-B85F-3610C5641C34}"/>
    <cellStyle name="Table Cell 2 3 2 4 4 3" xfId="3160" xr:uid="{00000000-0005-0000-0000-00002B070000}"/>
    <cellStyle name="Table Cell 2 3 2 4 4 3 2" xfId="10049" xr:uid="{FF31371A-1B26-45A8-A781-F93B881FC3F4}"/>
    <cellStyle name="Table Cell 2 3 2 4 4 3 3" xfId="6587" xr:uid="{7B96133F-1A49-4939-A695-942A0B1C71DF}"/>
    <cellStyle name="Table Cell 2 3 2 4 4 4" xfId="4294" xr:uid="{00000000-0005-0000-0000-00002C070000}"/>
    <cellStyle name="Table Cell 2 3 2 4 4 4 2" xfId="11183" xr:uid="{7485C3C6-5CB4-46D5-AD1E-67E250F2EDFB}"/>
    <cellStyle name="Table Cell 2 3 2 4 4 5" xfId="7735" xr:uid="{FFB4C02F-5761-48F8-A900-64108CB189C8}"/>
    <cellStyle name="Table Cell 2 3 2 4 5" xfId="1017" xr:uid="{00000000-0005-0000-0000-00002D070000}"/>
    <cellStyle name="Table Cell 2 3 2 4 5 2" xfId="2170" xr:uid="{00000000-0005-0000-0000-00002E070000}"/>
    <cellStyle name="Table Cell 2 3 2 4 5 2 2" xfId="9059" xr:uid="{4C0B18E0-4DA9-4EFE-9A48-CBAFF768DBD9}"/>
    <cellStyle name="Table Cell 2 3 2 4 5 2 3" xfId="5597" xr:uid="{DB3E137F-70E5-49B3-BB1A-559093E9FBCA}"/>
    <cellStyle name="Table Cell 2 3 2 4 5 3" xfId="3301" xr:uid="{00000000-0005-0000-0000-00002F070000}"/>
    <cellStyle name="Table Cell 2 3 2 4 5 3 2" xfId="10190" xr:uid="{648599C8-B021-43DD-A328-4993841AAF95}"/>
    <cellStyle name="Table Cell 2 3 2 4 5 3 3" xfId="6728" xr:uid="{164CFA7C-4562-4F1E-83C2-E050697581E6}"/>
    <cellStyle name="Table Cell 2 3 2 4 5 4" xfId="4435" xr:uid="{00000000-0005-0000-0000-000030070000}"/>
    <cellStyle name="Table Cell 2 3 2 4 5 4 2" xfId="11324" xr:uid="{5CCF1136-ADA7-4F7C-B6CF-980525DCC60C}"/>
    <cellStyle name="Table Cell 2 3 2 4 5 5" xfId="7876" xr:uid="{3EEA86B0-BEA8-4D56-9FFD-AA2BF05B8094}"/>
    <cellStyle name="Table Cell 2 3 2 4 6" xfId="1144" xr:uid="{00000000-0005-0000-0000-000031070000}"/>
    <cellStyle name="Table Cell 2 3 2 4 6 2" xfId="2297" xr:uid="{00000000-0005-0000-0000-000032070000}"/>
    <cellStyle name="Table Cell 2 3 2 4 6 2 2" xfId="9186" xr:uid="{0E3D1B63-A7F1-46E3-9E6D-A10FE486A3F8}"/>
    <cellStyle name="Table Cell 2 3 2 4 6 2 3" xfId="5724" xr:uid="{AE868665-6DA8-4C67-8EEB-E0218068108A}"/>
    <cellStyle name="Table Cell 2 3 2 4 6 3" xfId="3428" xr:uid="{00000000-0005-0000-0000-000033070000}"/>
    <cellStyle name="Table Cell 2 3 2 4 6 3 2" xfId="10317" xr:uid="{AC08068E-20FD-4C14-9FAE-AF390177C983}"/>
    <cellStyle name="Table Cell 2 3 2 4 6 3 3" xfId="6855" xr:uid="{7D0FECE8-4A39-4CC3-B59D-1E782539EAB4}"/>
    <cellStyle name="Table Cell 2 3 2 4 6 4" xfId="4562" xr:uid="{00000000-0005-0000-0000-000034070000}"/>
    <cellStyle name="Table Cell 2 3 2 4 6 4 2" xfId="11451" xr:uid="{03F3EEC7-FE05-45AD-B2F5-25E0D408E570}"/>
    <cellStyle name="Table Cell 2 3 2 4 6 5" xfId="8003" xr:uid="{2F1DF10E-F940-4B3B-9FB1-136C769D1D89}"/>
    <cellStyle name="Table Cell 2 3 2 4 7" xfId="1254" xr:uid="{00000000-0005-0000-0000-000035070000}"/>
    <cellStyle name="Table Cell 2 3 2 4 7 2" xfId="2407" xr:uid="{00000000-0005-0000-0000-000036070000}"/>
    <cellStyle name="Table Cell 2 3 2 4 7 2 2" xfId="9296" xr:uid="{DF73D88A-8E1E-4BE4-B24D-BA2946352E4F}"/>
    <cellStyle name="Table Cell 2 3 2 4 7 2 3" xfId="5834" xr:uid="{BB887599-DB63-4CA3-AA76-93D2610AE48B}"/>
    <cellStyle name="Table Cell 2 3 2 4 7 3" xfId="3538" xr:uid="{00000000-0005-0000-0000-000037070000}"/>
    <cellStyle name="Table Cell 2 3 2 4 7 3 2" xfId="10427" xr:uid="{0A799E8B-CB04-4D19-A3EB-916657EA0FB0}"/>
    <cellStyle name="Table Cell 2 3 2 4 7 3 3" xfId="6965" xr:uid="{B8905AD0-75E5-4BE1-B3A8-4069ECA12367}"/>
    <cellStyle name="Table Cell 2 3 2 4 7 4" xfId="4672" xr:uid="{00000000-0005-0000-0000-000038070000}"/>
    <cellStyle name="Table Cell 2 3 2 4 7 4 2" xfId="11561" xr:uid="{4EC5146C-BE5A-4BF1-963F-BEE238F18E08}"/>
    <cellStyle name="Table Cell 2 3 2 4 7 5" xfId="8113" xr:uid="{EE344AF8-7350-46EC-970C-5DCC08FB6397}"/>
    <cellStyle name="Table Cell 2 3 2 4 8" xfId="1538" xr:uid="{00000000-0005-0000-0000-000039070000}"/>
    <cellStyle name="Table Cell 2 3 2 4 8 2" xfId="8427" xr:uid="{03FFEB3B-B2F4-42E4-9F41-2FAF200DEE5D}"/>
    <cellStyle name="Table Cell 2 3 2 4 8 3" xfId="4965" xr:uid="{B141C36B-689A-4CBE-AA6A-BF13B5D0C264}"/>
    <cellStyle name="Table Cell 2 3 2 4 9" xfId="2669" xr:uid="{00000000-0005-0000-0000-00003A070000}"/>
    <cellStyle name="Table Cell 2 3 2 4 9 2" xfId="9558" xr:uid="{2E34ACBE-0208-4DC0-B7FA-B57E0C96A092}"/>
    <cellStyle name="Table Cell 2 3 2 4 9 3" xfId="6096" xr:uid="{4A57E021-5824-486A-B684-C5FBECAB0D5D}"/>
    <cellStyle name="Table Cell 2 3 2 5" xfId="314" xr:uid="{00000000-0005-0000-0000-00003B070000}"/>
    <cellStyle name="Table Cell 2 3 2 5 2" xfId="1467" xr:uid="{00000000-0005-0000-0000-00003C070000}"/>
    <cellStyle name="Table Cell 2 3 2 5 2 2" xfId="8356" xr:uid="{06B41D93-17E0-47AD-A6E3-1124DE1D2B91}"/>
    <cellStyle name="Table Cell 2 3 2 5 2 3" xfId="4894" xr:uid="{BF1A8F38-D038-4551-A564-A3DC6FF43A9E}"/>
    <cellStyle name="Table Cell 2 3 2 5 3" xfId="2598" xr:uid="{00000000-0005-0000-0000-00003D070000}"/>
    <cellStyle name="Table Cell 2 3 2 5 3 2" xfId="9487" xr:uid="{DC3B63A2-37C5-4F1E-B475-F7CC4A339948}"/>
    <cellStyle name="Table Cell 2 3 2 5 3 3" xfId="6025" xr:uid="{FB3C3B0F-26A3-4B97-A459-495FE77F90E7}"/>
    <cellStyle name="Table Cell 2 3 2 5 4" xfId="3732" xr:uid="{00000000-0005-0000-0000-00003E070000}"/>
    <cellStyle name="Table Cell 2 3 2 5 4 2" xfId="10621" xr:uid="{37737EB5-E482-4753-ADF5-7029133310F4}"/>
    <cellStyle name="Table Cell 2 3 2 5 5" xfId="7173" xr:uid="{96082EA4-1E64-4674-B1B1-9CE236EBAF44}"/>
    <cellStyle name="Table Cell 2 3 2 6" xfId="1320" xr:uid="{00000000-0005-0000-0000-00003F070000}"/>
    <cellStyle name="Table Cell 2 3 2 6 2" xfId="8209" xr:uid="{A670F2B9-30E2-4447-8481-197126FDD798}"/>
    <cellStyle name="Table Cell 2 3 2 6 3" xfId="4747" xr:uid="{3076B0E7-C8B2-4139-9AA3-9F8C06448D7B}"/>
    <cellStyle name="Table Cell 2 3 2 7" xfId="2451" xr:uid="{00000000-0005-0000-0000-000040070000}"/>
    <cellStyle name="Table Cell 2 3 2 7 2" xfId="9340" xr:uid="{ED66EA1B-5E15-49E5-AEB9-234DE0B42402}"/>
    <cellStyle name="Table Cell 2 3 2 7 3" xfId="5878" xr:uid="{4312931A-7C98-4204-A9CB-04F9A27B7683}"/>
    <cellStyle name="Table Cell 2 3 2 8" xfId="3585" xr:uid="{00000000-0005-0000-0000-000041070000}"/>
    <cellStyle name="Table Cell 2 3 2 8 2" xfId="10474" xr:uid="{5837E5F3-E887-48A4-B222-A28B755CB101}"/>
    <cellStyle name="Table Cell 2 3 2 9" xfId="7024" xr:uid="{FD746C2C-7A77-4F96-860C-1988E7DB25A7}"/>
    <cellStyle name="Table Cell 2 3 3" xfId="175" xr:uid="{00000000-0005-0000-0000-000042070000}"/>
    <cellStyle name="Table Cell 2 3 3 2" xfId="208" xr:uid="{00000000-0005-0000-0000-000043070000}"/>
    <cellStyle name="Table Cell 2 3 3 2 2" xfId="468" xr:uid="{00000000-0005-0000-0000-000044070000}"/>
    <cellStyle name="Table Cell 2 3 3 2 2 10" xfId="3886" xr:uid="{00000000-0005-0000-0000-000045070000}"/>
    <cellStyle name="Table Cell 2 3 3 2 2 10 2" xfId="10775" xr:uid="{6F047DBC-45E0-4835-877A-75EB99D35DDE}"/>
    <cellStyle name="Table Cell 2 3 3 2 2 11" xfId="7327" xr:uid="{B84E9EB5-82F1-4BE1-A5A9-9557BA612132}"/>
    <cellStyle name="Table Cell 2 3 3 2 2 2" xfId="679" xr:uid="{00000000-0005-0000-0000-000046070000}"/>
    <cellStyle name="Table Cell 2 3 3 2 2 2 2" xfId="1832" xr:uid="{00000000-0005-0000-0000-000047070000}"/>
    <cellStyle name="Table Cell 2 3 3 2 2 2 2 2" xfId="8721" xr:uid="{EC9BA29C-0C24-47F7-9014-EEF5CB41FD2B}"/>
    <cellStyle name="Table Cell 2 3 3 2 2 2 2 3" xfId="5259" xr:uid="{8373B10A-C708-4B48-9617-FCC178943050}"/>
    <cellStyle name="Table Cell 2 3 3 2 2 2 3" xfId="2963" xr:uid="{00000000-0005-0000-0000-000048070000}"/>
    <cellStyle name="Table Cell 2 3 3 2 2 2 3 2" xfId="9852" xr:uid="{F4EE20DC-EDAE-4176-A598-85784C8D66A9}"/>
    <cellStyle name="Table Cell 2 3 3 2 2 2 3 3" xfId="6390" xr:uid="{5326308E-9E63-4CA8-BE3A-61DF065D78D2}"/>
    <cellStyle name="Table Cell 2 3 3 2 2 2 4" xfId="4097" xr:uid="{00000000-0005-0000-0000-000049070000}"/>
    <cellStyle name="Table Cell 2 3 3 2 2 2 4 2" xfId="10986" xr:uid="{896D9FEB-3384-4E3D-8A22-F0F8E261C039}"/>
    <cellStyle name="Table Cell 2 3 3 2 2 2 5" xfId="7538" xr:uid="{1BB7357F-48DA-4E3A-863E-9105DCEFEF8D}"/>
    <cellStyle name="Table Cell 2 3 3 2 2 3" xfId="819" xr:uid="{00000000-0005-0000-0000-00004A070000}"/>
    <cellStyle name="Table Cell 2 3 3 2 2 3 2" xfId="1972" xr:uid="{00000000-0005-0000-0000-00004B070000}"/>
    <cellStyle name="Table Cell 2 3 3 2 2 3 2 2" xfId="8861" xr:uid="{9A443801-4159-4F47-B190-011710FBBE2C}"/>
    <cellStyle name="Table Cell 2 3 3 2 2 3 2 3" xfId="5399" xr:uid="{58579499-6674-4F84-9D06-0FCA5C8A3F0F}"/>
    <cellStyle name="Table Cell 2 3 3 2 2 3 3" xfId="3103" xr:uid="{00000000-0005-0000-0000-00004C070000}"/>
    <cellStyle name="Table Cell 2 3 3 2 2 3 3 2" xfId="9992" xr:uid="{F2B9E2F5-4373-4E59-BECC-7ECA62F650CD}"/>
    <cellStyle name="Table Cell 2 3 3 2 2 3 3 3" xfId="6530" xr:uid="{4585A435-92A7-4A44-A678-1A7672C89AAD}"/>
    <cellStyle name="Table Cell 2 3 3 2 2 3 4" xfId="4237" xr:uid="{00000000-0005-0000-0000-00004D070000}"/>
    <cellStyle name="Table Cell 2 3 3 2 2 3 4 2" xfId="11126" xr:uid="{F104224C-5A8B-434C-8263-C0ABDB15BEFA}"/>
    <cellStyle name="Table Cell 2 3 3 2 2 3 5" xfId="7678" xr:uid="{4A484960-4252-4AA5-926E-594208D08103}"/>
    <cellStyle name="Table Cell 2 3 3 2 2 4" xfId="959" xr:uid="{00000000-0005-0000-0000-00004E070000}"/>
    <cellStyle name="Table Cell 2 3 3 2 2 4 2" xfId="2112" xr:uid="{00000000-0005-0000-0000-00004F070000}"/>
    <cellStyle name="Table Cell 2 3 3 2 2 4 2 2" xfId="9001" xr:uid="{AE92C8C2-654B-4202-A431-79CCF5B8F85F}"/>
    <cellStyle name="Table Cell 2 3 3 2 2 4 2 3" xfId="5539" xr:uid="{1232082D-9015-4493-B381-BAE97704FB13}"/>
    <cellStyle name="Table Cell 2 3 3 2 2 4 3" xfId="3243" xr:uid="{00000000-0005-0000-0000-000050070000}"/>
    <cellStyle name="Table Cell 2 3 3 2 2 4 3 2" xfId="10132" xr:uid="{6B7110CF-6D51-43FE-8F8B-EC4A3FF31666}"/>
    <cellStyle name="Table Cell 2 3 3 2 2 4 3 3" xfId="6670" xr:uid="{3887930F-C3E2-471C-8676-68B21BF8C286}"/>
    <cellStyle name="Table Cell 2 3 3 2 2 4 4" xfId="4377" xr:uid="{00000000-0005-0000-0000-000051070000}"/>
    <cellStyle name="Table Cell 2 3 3 2 2 4 4 2" xfId="11266" xr:uid="{9A6B0D9E-C83A-4D62-8C2B-7215CBAC7099}"/>
    <cellStyle name="Table Cell 2 3 3 2 2 4 5" xfId="7818" xr:uid="{BE28EDB2-4183-4E16-A595-567F75A78D15}"/>
    <cellStyle name="Table Cell 2 3 3 2 2 5" xfId="1093" xr:uid="{00000000-0005-0000-0000-000052070000}"/>
    <cellStyle name="Table Cell 2 3 3 2 2 5 2" xfId="2246" xr:uid="{00000000-0005-0000-0000-000053070000}"/>
    <cellStyle name="Table Cell 2 3 3 2 2 5 2 2" xfId="9135" xr:uid="{D78FDAE0-0E16-42D3-A281-49D5C8F93934}"/>
    <cellStyle name="Table Cell 2 3 3 2 2 5 2 3" xfId="5673" xr:uid="{695BEB00-27D4-48F6-9979-F7A3C7B4A6B8}"/>
    <cellStyle name="Table Cell 2 3 3 2 2 5 3" xfId="3377" xr:uid="{00000000-0005-0000-0000-000054070000}"/>
    <cellStyle name="Table Cell 2 3 3 2 2 5 3 2" xfId="10266" xr:uid="{D99B950A-C759-496E-AF25-492FB5EFAF25}"/>
    <cellStyle name="Table Cell 2 3 3 2 2 5 3 3" xfId="6804" xr:uid="{69B2AEE9-4A21-4FA0-A959-55F8BB1724C1}"/>
    <cellStyle name="Table Cell 2 3 3 2 2 5 4" xfId="4511" xr:uid="{00000000-0005-0000-0000-000055070000}"/>
    <cellStyle name="Table Cell 2 3 3 2 2 5 4 2" xfId="11400" xr:uid="{8B9E6F03-5FCA-42B2-B354-AE55A9ABB978}"/>
    <cellStyle name="Table Cell 2 3 3 2 2 5 5" xfId="7952" xr:uid="{ADD434D4-FE09-45A8-A766-AFF0E1B66A3F}"/>
    <cellStyle name="Table Cell 2 3 3 2 2 6" xfId="1224" xr:uid="{00000000-0005-0000-0000-000056070000}"/>
    <cellStyle name="Table Cell 2 3 3 2 2 6 2" xfId="2377" xr:uid="{00000000-0005-0000-0000-000057070000}"/>
    <cellStyle name="Table Cell 2 3 3 2 2 6 2 2" xfId="9266" xr:uid="{13AC1C53-3AA8-44DF-822D-D6BC7B49BB20}"/>
    <cellStyle name="Table Cell 2 3 3 2 2 6 2 3" xfId="5804" xr:uid="{7F92B5C4-CFBE-4F14-9788-0243BDE6B45B}"/>
    <cellStyle name="Table Cell 2 3 3 2 2 6 3" xfId="3508" xr:uid="{00000000-0005-0000-0000-000058070000}"/>
    <cellStyle name="Table Cell 2 3 3 2 2 6 3 2" xfId="10397" xr:uid="{C81EDDE0-E748-4A6E-84BC-E26E57850C65}"/>
    <cellStyle name="Table Cell 2 3 3 2 2 6 3 3" xfId="6935" xr:uid="{3152B99A-9D5F-4337-A020-816163BB3108}"/>
    <cellStyle name="Table Cell 2 3 3 2 2 6 4" xfId="4642" xr:uid="{00000000-0005-0000-0000-000059070000}"/>
    <cellStyle name="Table Cell 2 3 3 2 2 6 4 2" xfId="11531" xr:uid="{DEFF69CB-6B3E-4FE4-ADF2-F4D2982CEFD7}"/>
    <cellStyle name="Table Cell 2 3 3 2 2 6 5" xfId="8083" xr:uid="{5919BE7A-BE42-495E-ADD5-A9FB4DDB9C50}"/>
    <cellStyle name="Table Cell 2 3 3 2 2 7" xfId="763" xr:uid="{00000000-0005-0000-0000-00005A070000}"/>
    <cellStyle name="Table Cell 2 3 3 2 2 7 2" xfId="1916" xr:uid="{00000000-0005-0000-0000-00005B070000}"/>
    <cellStyle name="Table Cell 2 3 3 2 2 7 2 2" xfId="8805" xr:uid="{8971C8D9-FA76-44E4-8539-0F64C709A2A9}"/>
    <cellStyle name="Table Cell 2 3 3 2 2 7 2 3" xfId="5343" xr:uid="{B9C3A9F0-C22C-4E3A-9F97-398C6A60C1AB}"/>
    <cellStyle name="Table Cell 2 3 3 2 2 7 3" xfId="3047" xr:uid="{00000000-0005-0000-0000-00005C070000}"/>
    <cellStyle name="Table Cell 2 3 3 2 2 7 3 2" xfId="9936" xr:uid="{EF347B12-C936-4D30-88FD-F297D07EED3D}"/>
    <cellStyle name="Table Cell 2 3 3 2 2 7 3 3" xfId="6474" xr:uid="{E43F084D-4442-4DF1-B7DD-5DFE4397E88B}"/>
    <cellStyle name="Table Cell 2 3 3 2 2 7 4" xfId="4181" xr:uid="{00000000-0005-0000-0000-00005D070000}"/>
    <cellStyle name="Table Cell 2 3 3 2 2 7 4 2" xfId="11070" xr:uid="{A7AC1D50-ED6C-46DC-B4E5-95D4C0A56B98}"/>
    <cellStyle name="Table Cell 2 3 3 2 2 7 5" xfId="7622" xr:uid="{5A93E374-AD1D-42FE-8BF5-EF772835FC7D}"/>
    <cellStyle name="Table Cell 2 3 3 2 2 8" xfId="1621" xr:uid="{00000000-0005-0000-0000-00005E070000}"/>
    <cellStyle name="Table Cell 2 3 3 2 2 8 2" xfId="8510" xr:uid="{F27C006E-E388-499F-979A-671052E9C7D0}"/>
    <cellStyle name="Table Cell 2 3 3 2 2 8 3" xfId="5048" xr:uid="{B19CDA55-CF67-4CDC-A2DA-7767F8FE58B4}"/>
    <cellStyle name="Table Cell 2 3 3 2 2 9" xfId="2752" xr:uid="{00000000-0005-0000-0000-00005F070000}"/>
    <cellStyle name="Table Cell 2 3 3 2 2 9 2" xfId="9641" xr:uid="{84504F23-170C-4537-B253-AAA8DDF2B678}"/>
    <cellStyle name="Table Cell 2 3 3 2 2 9 3" xfId="6179" xr:uid="{B0314D5F-0D77-4CBE-BFAA-D44E31ED9564}"/>
    <cellStyle name="Table Cell 2 3 3 2 3" xfId="496" xr:uid="{00000000-0005-0000-0000-000060070000}"/>
    <cellStyle name="Table Cell 2 3 3 2 3 10" xfId="3914" xr:uid="{00000000-0005-0000-0000-000061070000}"/>
    <cellStyle name="Table Cell 2 3 3 2 3 10 2" xfId="10803" xr:uid="{7BAA9695-1EAA-4D7B-B2C1-BD3159882EA9}"/>
    <cellStyle name="Table Cell 2 3 3 2 3 11" xfId="7355" xr:uid="{75F5937D-6D89-416F-8E09-0AD1ECCE79A1}"/>
    <cellStyle name="Table Cell 2 3 3 2 3 2" xfId="707" xr:uid="{00000000-0005-0000-0000-000062070000}"/>
    <cellStyle name="Table Cell 2 3 3 2 3 2 2" xfId="1860" xr:uid="{00000000-0005-0000-0000-000063070000}"/>
    <cellStyle name="Table Cell 2 3 3 2 3 2 2 2" xfId="8749" xr:uid="{FE6A1BA2-5B82-4DE9-96D3-4DFA373C8784}"/>
    <cellStyle name="Table Cell 2 3 3 2 3 2 2 3" xfId="5287" xr:uid="{56444A28-4490-4C24-90FA-75F9D4CA0E5D}"/>
    <cellStyle name="Table Cell 2 3 3 2 3 2 3" xfId="2991" xr:uid="{00000000-0005-0000-0000-000064070000}"/>
    <cellStyle name="Table Cell 2 3 3 2 3 2 3 2" xfId="9880" xr:uid="{ADF308D6-65FE-4176-A471-31094AAC1F08}"/>
    <cellStyle name="Table Cell 2 3 3 2 3 2 3 3" xfId="6418" xr:uid="{1B087648-902F-49F6-B4D4-16E1C8FAE45C}"/>
    <cellStyle name="Table Cell 2 3 3 2 3 2 4" xfId="4125" xr:uid="{00000000-0005-0000-0000-000065070000}"/>
    <cellStyle name="Table Cell 2 3 3 2 3 2 4 2" xfId="11014" xr:uid="{2409E02D-0552-4CD2-85A5-CCE3A3708C91}"/>
    <cellStyle name="Table Cell 2 3 3 2 3 2 5" xfId="7566" xr:uid="{F1EC7E2D-EF5F-4BAF-AC3A-0B40B756BBD4}"/>
    <cellStyle name="Table Cell 2 3 3 2 3 3" xfId="847" xr:uid="{00000000-0005-0000-0000-000066070000}"/>
    <cellStyle name="Table Cell 2 3 3 2 3 3 2" xfId="2000" xr:uid="{00000000-0005-0000-0000-000067070000}"/>
    <cellStyle name="Table Cell 2 3 3 2 3 3 2 2" xfId="8889" xr:uid="{B1ACED44-36D1-474D-9E80-1AD1C9CBD040}"/>
    <cellStyle name="Table Cell 2 3 3 2 3 3 2 3" xfId="5427" xr:uid="{B637A1B7-4A0F-4178-9EC0-A007668CD651}"/>
    <cellStyle name="Table Cell 2 3 3 2 3 3 3" xfId="3131" xr:uid="{00000000-0005-0000-0000-000068070000}"/>
    <cellStyle name="Table Cell 2 3 3 2 3 3 3 2" xfId="10020" xr:uid="{7794EBF9-E583-49AD-85DF-FBA529B3B93D}"/>
    <cellStyle name="Table Cell 2 3 3 2 3 3 3 3" xfId="6558" xr:uid="{95C279DE-9480-4234-879C-A7EAEA5774D2}"/>
    <cellStyle name="Table Cell 2 3 3 2 3 3 4" xfId="4265" xr:uid="{00000000-0005-0000-0000-000069070000}"/>
    <cellStyle name="Table Cell 2 3 3 2 3 3 4 2" xfId="11154" xr:uid="{2DE7FFE6-C3A8-41C4-8715-DF1C2F18B28E}"/>
    <cellStyle name="Table Cell 2 3 3 2 3 3 5" xfId="7706" xr:uid="{4FA1DAED-EEC6-4599-AC8D-72EF27AADA05}"/>
    <cellStyle name="Table Cell 2 3 3 2 3 4" xfId="987" xr:uid="{00000000-0005-0000-0000-00006A070000}"/>
    <cellStyle name="Table Cell 2 3 3 2 3 4 2" xfId="2140" xr:uid="{00000000-0005-0000-0000-00006B070000}"/>
    <cellStyle name="Table Cell 2 3 3 2 3 4 2 2" xfId="9029" xr:uid="{E3C85E9F-B05D-47D0-850A-F0259BA24336}"/>
    <cellStyle name="Table Cell 2 3 3 2 3 4 2 3" xfId="5567" xr:uid="{3EF654FB-D16D-4AD3-B2C2-7BE2CB287C67}"/>
    <cellStyle name="Table Cell 2 3 3 2 3 4 3" xfId="3271" xr:uid="{00000000-0005-0000-0000-00006C070000}"/>
    <cellStyle name="Table Cell 2 3 3 2 3 4 3 2" xfId="10160" xr:uid="{2891608A-0B68-4844-A182-36F968F1F94B}"/>
    <cellStyle name="Table Cell 2 3 3 2 3 4 3 3" xfId="6698" xr:uid="{0F40420E-36AB-4FEC-BB12-7E7F89871DE2}"/>
    <cellStyle name="Table Cell 2 3 3 2 3 4 4" xfId="4405" xr:uid="{00000000-0005-0000-0000-00006D070000}"/>
    <cellStyle name="Table Cell 2 3 3 2 3 4 4 2" xfId="11294" xr:uid="{9C7639D0-DFAC-4A93-AA06-4DDB1B8BE1A3}"/>
    <cellStyle name="Table Cell 2 3 3 2 3 4 5" xfId="7846" xr:uid="{3638CBE4-1868-4D80-89A7-C2B05AD94590}"/>
    <cellStyle name="Table Cell 2 3 3 2 3 5" xfId="1121" xr:uid="{00000000-0005-0000-0000-00006E070000}"/>
    <cellStyle name="Table Cell 2 3 3 2 3 5 2" xfId="2274" xr:uid="{00000000-0005-0000-0000-00006F070000}"/>
    <cellStyle name="Table Cell 2 3 3 2 3 5 2 2" xfId="9163" xr:uid="{BE7CF750-A175-4DC7-8649-E5DDF1072CF1}"/>
    <cellStyle name="Table Cell 2 3 3 2 3 5 2 3" xfId="5701" xr:uid="{A403F727-DD84-4206-BF46-E26BFD27AD32}"/>
    <cellStyle name="Table Cell 2 3 3 2 3 5 3" xfId="3405" xr:uid="{00000000-0005-0000-0000-000070070000}"/>
    <cellStyle name="Table Cell 2 3 3 2 3 5 3 2" xfId="10294" xr:uid="{47650A6A-0A6D-444C-A6B2-D775B8F49B8A}"/>
    <cellStyle name="Table Cell 2 3 3 2 3 5 3 3" xfId="6832" xr:uid="{4FCF14A2-2E93-4768-BD2E-F3EEF479ED19}"/>
    <cellStyle name="Table Cell 2 3 3 2 3 5 4" xfId="4539" xr:uid="{00000000-0005-0000-0000-000071070000}"/>
    <cellStyle name="Table Cell 2 3 3 2 3 5 4 2" xfId="11428" xr:uid="{54F979F1-CF5A-46D5-95DC-AFE0E63E51B1}"/>
    <cellStyle name="Table Cell 2 3 3 2 3 5 5" xfId="7980" xr:uid="{30882657-E7FE-4012-A796-7F817FF641F5}"/>
    <cellStyle name="Table Cell 2 3 3 2 3 6" xfId="1252" xr:uid="{00000000-0005-0000-0000-000072070000}"/>
    <cellStyle name="Table Cell 2 3 3 2 3 6 2" xfId="2405" xr:uid="{00000000-0005-0000-0000-000073070000}"/>
    <cellStyle name="Table Cell 2 3 3 2 3 6 2 2" xfId="9294" xr:uid="{D268D917-B87A-4166-8D6F-3D01288A4C1E}"/>
    <cellStyle name="Table Cell 2 3 3 2 3 6 2 3" xfId="5832" xr:uid="{2EDD031E-0D5D-48AD-8899-A4283EE3633E}"/>
    <cellStyle name="Table Cell 2 3 3 2 3 6 3" xfId="3536" xr:uid="{00000000-0005-0000-0000-000074070000}"/>
    <cellStyle name="Table Cell 2 3 3 2 3 6 3 2" xfId="10425" xr:uid="{0195655B-BE3D-4078-B337-AA3F1FD5847E}"/>
    <cellStyle name="Table Cell 2 3 3 2 3 6 3 3" xfId="6963" xr:uid="{F5DEE2EA-62F2-4C29-B625-926A903EAE9D}"/>
    <cellStyle name="Table Cell 2 3 3 2 3 6 4" xfId="4670" xr:uid="{00000000-0005-0000-0000-000075070000}"/>
    <cellStyle name="Table Cell 2 3 3 2 3 6 4 2" xfId="11559" xr:uid="{A2B21902-2462-4338-B9A3-EC499ABF4D47}"/>
    <cellStyle name="Table Cell 2 3 3 2 3 6 5" xfId="8111" xr:uid="{8E7132B7-7D52-4E4A-AE96-894002448FC6}"/>
    <cellStyle name="Table Cell 2 3 3 2 3 7" xfId="1276" xr:uid="{00000000-0005-0000-0000-000076070000}"/>
    <cellStyle name="Table Cell 2 3 3 2 3 7 2" xfId="2429" xr:uid="{00000000-0005-0000-0000-000077070000}"/>
    <cellStyle name="Table Cell 2 3 3 2 3 7 2 2" xfId="9318" xr:uid="{9C551803-5038-48B2-B87F-F309EAED56D1}"/>
    <cellStyle name="Table Cell 2 3 3 2 3 7 2 3" xfId="5856" xr:uid="{0DC6CE7B-799C-4DFA-8027-20D032FD5DA7}"/>
    <cellStyle name="Table Cell 2 3 3 2 3 7 3" xfId="3560" xr:uid="{00000000-0005-0000-0000-000078070000}"/>
    <cellStyle name="Table Cell 2 3 3 2 3 7 3 2" xfId="10449" xr:uid="{C8304E74-D4F5-4342-8D7E-7A08C8ED2A99}"/>
    <cellStyle name="Table Cell 2 3 3 2 3 7 3 3" xfId="6987" xr:uid="{AE793071-3670-4CBC-B02C-BDF3E7F1EB4A}"/>
    <cellStyle name="Table Cell 2 3 3 2 3 7 4" xfId="4694" xr:uid="{00000000-0005-0000-0000-000079070000}"/>
    <cellStyle name="Table Cell 2 3 3 2 3 7 4 2" xfId="11583" xr:uid="{13F478F4-FA87-4B24-A8CE-C05541183C73}"/>
    <cellStyle name="Table Cell 2 3 3 2 3 7 5" xfId="8135" xr:uid="{B286D6CE-2B0F-4F22-AA75-2D4C9A88D860}"/>
    <cellStyle name="Table Cell 2 3 3 2 3 8" xfId="1649" xr:uid="{00000000-0005-0000-0000-00007A070000}"/>
    <cellStyle name="Table Cell 2 3 3 2 3 8 2" xfId="8538" xr:uid="{4A4C85B1-7910-4CD6-8C53-CFBA292A6F5E}"/>
    <cellStyle name="Table Cell 2 3 3 2 3 8 3" xfId="5076" xr:uid="{9674CBBD-5D3A-4BC7-8022-E30D3099EEFC}"/>
    <cellStyle name="Table Cell 2 3 3 2 3 9" xfId="2780" xr:uid="{00000000-0005-0000-0000-00007B070000}"/>
    <cellStyle name="Table Cell 2 3 3 2 3 9 2" xfId="9669" xr:uid="{B1807F2D-7E4C-4795-83CE-088C658F45EC}"/>
    <cellStyle name="Table Cell 2 3 3 2 3 9 3" xfId="6207" xr:uid="{0BEE06F3-075D-4F02-9310-C06CE2302AEF}"/>
    <cellStyle name="Table Cell 2 3 3 2 4" xfId="357" xr:uid="{00000000-0005-0000-0000-00007C070000}"/>
    <cellStyle name="Table Cell 2 3 3 2 4 2" xfId="1510" xr:uid="{00000000-0005-0000-0000-00007D070000}"/>
    <cellStyle name="Table Cell 2 3 3 2 4 2 2" xfId="8399" xr:uid="{E3044A56-9507-4F42-ABCF-56828BCFA6DB}"/>
    <cellStyle name="Table Cell 2 3 3 2 4 2 3" xfId="4937" xr:uid="{5B5C50F9-BADE-4E51-8CE5-AEB6C247D444}"/>
    <cellStyle name="Table Cell 2 3 3 2 4 3" xfId="2641" xr:uid="{00000000-0005-0000-0000-00007E070000}"/>
    <cellStyle name="Table Cell 2 3 3 2 4 3 2" xfId="9530" xr:uid="{548AD041-E3EF-4FFC-83F3-D32EACCB8DBC}"/>
    <cellStyle name="Table Cell 2 3 3 2 4 3 3" xfId="6068" xr:uid="{D08EBCEA-2088-4816-BC80-9B4B6D2A5826}"/>
    <cellStyle name="Table Cell 2 3 3 2 4 4" xfId="3775" xr:uid="{00000000-0005-0000-0000-00007F070000}"/>
    <cellStyle name="Table Cell 2 3 3 2 4 4 2" xfId="10664" xr:uid="{A459F709-1DC0-4932-AAF1-5B7D23F03FFD}"/>
    <cellStyle name="Table Cell 2 3 3 2 4 5" xfId="7216" xr:uid="{800A7664-525F-46EC-93D5-EA8A99522753}"/>
    <cellStyle name="Table Cell 2 3 3 2 5" xfId="1361" xr:uid="{00000000-0005-0000-0000-000080070000}"/>
    <cellStyle name="Table Cell 2 3 3 2 5 2" xfId="8250" xr:uid="{9FF5340C-91E0-46B8-AA35-70B3AB5304D0}"/>
    <cellStyle name="Table Cell 2 3 3 2 5 3" xfId="4788" xr:uid="{4EDC938F-8A50-46CD-924F-A8B8D2C20B30}"/>
    <cellStyle name="Table Cell 2 3 3 2 6" xfId="2492" xr:uid="{00000000-0005-0000-0000-000081070000}"/>
    <cellStyle name="Table Cell 2 3 3 2 6 2" xfId="9381" xr:uid="{AD1D1809-FAF3-4FA4-A172-F4EFBB6BF480}"/>
    <cellStyle name="Table Cell 2 3 3 2 6 3" xfId="5919" xr:uid="{43E07643-2A2B-4C12-B2AF-3985453CF1F1}"/>
    <cellStyle name="Table Cell 2 3 3 2 7" xfId="3626" xr:uid="{00000000-0005-0000-0000-000082070000}"/>
    <cellStyle name="Table Cell 2 3 3 2 7 2" xfId="10515" xr:uid="{F147BF1C-3325-4ABC-8C34-C6EBAD61E56F}"/>
    <cellStyle name="Table Cell 2 3 3 2 8" xfId="7067" xr:uid="{1750C526-CD2D-4118-BEE5-13DBFB1D065E}"/>
    <cellStyle name="Table Cell 2 3 3 3" xfId="436" xr:uid="{00000000-0005-0000-0000-000083070000}"/>
    <cellStyle name="Table Cell 2 3 3 3 10" xfId="3854" xr:uid="{00000000-0005-0000-0000-000084070000}"/>
    <cellStyle name="Table Cell 2 3 3 3 10 2" xfId="10743" xr:uid="{71E3083C-FC87-46E7-AC9E-1A95EFCE8FC4}"/>
    <cellStyle name="Table Cell 2 3 3 3 11" xfId="7295" xr:uid="{CD2E6DB3-BF12-45C9-BC68-E4B291C2B353}"/>
    <cellStyle name="Table Cell 2 3 3 3 2" xfId="647" xr:uid="{00000000-0005-0000-0000-000085070000}"/>
    <cellStyle name="Table Cell 2 3 3 3 2 2" xfId="1800" xr:uid="{00000000-0005-0000-0000-000086070000}"/>
    <cellStyle name="Table Cell 2 3 3 3 2 2 2" xfId="8689" xr:uid="{D9567002-30C6-4775-AB5C-EA42F4B1D9B5}"/>
    <cellStyle name="Table Cell 2 3 3 3 2 2 3" xfId="5227" xr:uid="{C15D20B7-6974-4298-BD1C-40B2CCFFB443}"/>
    <cellStyle name="Table Cell 2 3 3 3 2 3" xfId="2931" xr:uid="{00000000-0005-0000-0000-000087070000}"/>
    <cellStyle name="Table Cell 2 3 3 3 2 3 2" xfId="9820" xr:uid="{BF82612D-E355-48B8-B9F8-2FE0877C6547}"/>
    <cellStyle name="Table Cell 2 3 3 3 2 3 3" xfId="6358" xr:uid="{A6980403-FE44-40F2-8D16-27A8172C5BA4}"/>
    <cellStyle name="Table Cell 2 3 3 3 2 4" xfId="4065" xr:uid="{00000000-0005-0000-0000-000088070000}"/>
    <cellStyle name="Table Cell 2 3 3 3 2 4 2" xfId="10954" xr:uid="{71B4CA3F-3AE8-41B1-B9EA-DE06129192B8}"/>
    <cellStyle name="Table Cell 2 3 3 3 2 5" xfId="7506" xr:uid="{7606A4AC-9FAC-4F3F-AFAE-C6049A913B80}"/>
    <cellStyle name="Table Cell 2 3 3 3 3" xfId="787" xr:uid="{00000000-0005-0000-0000-000089070000}"/>
    <cellStyle name="Table Cell 2 3 3 3 3 2" xfId="1940" xr:uid="{00000000-0005-0000-0000-00008A070000}"/>
    <cellStyle name="Table Cell 2 3 3 3 3 2 2" xfId="8829" xr:uid="{EDFC7797-BBA1-4651-8BB3-EE5C58D96A24}"/>
    <cellStyle name="Table Cell 2 3 3 3 3 2 3" xfId="5367" xr:uid="{21D8F9CC-F315-4B0D-AB7F-C5E9D0C4E526}"/>
    <cellStyle name="Table Cell 2 3 3 3 3 3" xfId="3071" xr:uid="{00000000-0005-0000-0000-00008B070000}"/>
    <cellStyle name="Table Cell 2 3 3 3 3 3 2" xfId="9960" xr:uid="{44F01BEC-11CA-4BEF-A651-4EBDB1C6AA9A}"/>
    <cellStyle name="Table Cell 2 3 3 3 3 3 3" xfId="6498" xr:uid="{ABCDF05B-DD48-4AF2-9063-CD916ABFC4E7}"/>
    <cellStyle name="Table Cell 2 3 3 3 3 4" xfId="4205" xr:uid="{00000000-0005-0000-0000-00008C070000}"/>
    <cellStyle name="Table Cell 2 3 3 3 3 4 2" xfId="11094" xr:uid="{6800D532-DFD4-4D07-902B-340EF44547C2}"/>
    <cellStyle name="Table Cell 2 3 3 3 3 5" xfId="7646" xr:uid="{F336358A-2987-4B53-B71F-BDEB9349A9E0}"/>
    <cellStyle name="Table Cell 2 3 3 3 4" xfId="927" xr:uid="{00000000-0005-0000-0000-00008D070000}"/>
    <cellStyle name="Table Cell 2 3 3 3 4 2" xfId="2080" xr:uid="{00000000-0005-0000-0000-00008E070000}"/>
    <cellStyle name="Table Cell 2 3 3 3 4 2 2" xfId="8969" xr:uid="{703DE367-A524-4F43-B2D8-5BFB87B3CA2B}"/>
    <cellStyle name="Table Cell 2 3 3 3 4 2 3" xfId="5507" xr:uid="{B8079524-720C-44C3-B101-56DBFFFDE565}"/>
    <cellStyle name="Table Cell 2 3 3 3 4 3" xfId="3211" xr:uid="{00000000-0005-0000-0000-00008F070000}"/>
    <cellStyle name="Table Cell 2 3 3 3 4 3 2" xfId="10100" xr:uid="{92715819-A664-4E5D-905D-14897AB531A7}"/>
    <cellStyle name="Table Cell 2 3 3 3 4 3 3" xfId="6638" xr:uid="{AB85C3C7-C0EC-4322-8211-8162AC4A06C7}"/>
    <cellStyle name="Table Cell 2 3 3 3 4 4" xfId="4345" xr:uid="{00000000-0005-0000-0000-000090070000}"/>
    <cellStyle name="Table Cell 2 3 3 3 4 4 2" xfId="11234" xr:uid="{891EB7E1-5EC2-45B2-A903-8236304CD484}"/>
    <cellStyle name="Table Cell 2 3 3 3 4 5" xfId="7786" xr:uid="{29DC0D9C-1197-47C0-A44B-96438FD8835A}"/>
    <cellStyle name="Table Cell 2 3 3 3 5" xfId="1061" xr:uid="{00000000-0005-0000-0000-000091070000}"/>
    <cellStyle name="Table Cell 2 3 3 3 5 2" xfId="2214" xr:uid="{00000000-0005-0000-0000-000092070000}"/>
    <cellStyle name="Table Cell 2 3 3 3 5 2 2" xfId="9103" xr:uid="{4B4933ED-0AAA-4BFB-A58D-E335B12CF761}"/>
    <cellStyle name="Table Cell 2 3 3 3 5 2 3" xfId="5641" xr:uid="{5263BAB6-ABCC-4E71-AEB5-FF5437FA6B2A}"/>
    <cellStyle name="Table Cell 2 3 3 3 5 3" xfId="3345" xr:uid="{00000000-0005-0000-0000-000093070000}"/>
    <cellStyle name="Table Cell 2 3 3 3 5 3 2" xfId="10234" xr:uid="{C157980B-2A0F-4F6A-9601-F04C9C60EAC4}"/>
    <cellStyle name="Table Cell 2 3 3 3 5 3 3" xfId="6772" xr:uid="{8284A45C-0BFB-42C4-99F3-D4CB3908EC52}"/>
    <cellStyle name="Table Cell 2 3 3 3 5 4" xfId="4479" xr:uid="{00000000-0005-0000-0000-000094070000}"/>
    <cellStyle name="Table Cell 2 3 3 3 5 4 2" xfId="11368" xr:uid="{C0CD0134-E8B4-48C6-932F-B846C05608E8}"/>
    <cellStyle name="Table Cell 2 3 3 3 5 5" xfId="7920" xr:uid="{C8FCBE97-7CCF-4C61-AE79-17BB305A781A}"/>
    <cellStyle name="Table Cell 2 3 3 3 6" xfId="1192" xr:uid="{00000000-0005-0000-0000-000095070000}"/>
    <cellStyle name="Table Cell 2 3 3 3 6 2" xfId="2345" xr:uid="{00000000-0005-0000-0000-000096070000}"/>
    <cellStyle name="Table Cell 2 3 3 3 6 2 2" xfId="9234" xr:uid="{AECFDB85-20D1-4831-B792-C1B3E97B91FE}"/>
    <cellStyle name="Table Cell 2 3 3 3 6 2 3" xfId="5772" xr:uid="{1C8D663B-E5C8-4A9C-9EFB-BD2188B78271}"/>
    <cellStyle name="Table Cell 2 3 3 3 6 3" xfId="3476" xr:uid="{00000000-0005-0000-0000-000097070000}"/>
    <cellStyle name="Table Cell 2 3 3 3 6 3 2" xfId="10365" xr:uid="{235C5759-B1CF-465B-8D48-F0FF6AE291BC}"/>
    <cellStyle name="Table Cell 2 3 3 3 6 3 3" xfId="6903" xr:uid="{4EA5F6BB-6D33-4BE9-94AA-1D531CAAEE43}"/>
    <cellStyle name="Table Cell 2 3 3 3 6 4" xfId="4610" xr:uid="{00000000-0005-0000-0000-000098070000}"/>
    <cellStyle name="Table Cell 2 3 3 3 6 4 2" xfId="11499" xr:uid="{8B4878B7-9BB1-4674-89F9-7B70A663BE07}"/>
    <cellStyle name="Table Cell 2 3 3 3 6 5" xfId="8051" xr:uid="{2A52777E-5090-461F-83DF-6FCA89E23E40}"/>
    <cellStyle name="Table Cell 2 3 3 3 7" xfId="554" xr:uid="{00000000-0005-0000-0000-000099070000}"/>
    <cellStyle name="Table Cell 2 3 3 3 7 2" xfId="1707" xr:uid="{00000000-0005-0000-0000-00009A070000}"/>
    <cellStyle name="Table Cell 2 3 3 3 7 2 2" xfId="8596" xr:uid="{BFE56685-0441-45A9-A00B-F24E6B664DDD}"/>
    <cellStyle name="Table Cell 2 3 3 3 7 2 3" xfId="5134" xr:uid="{D7D1BC6F-BE80-492A-A23E-7538E4551A2E}"/>
    <cellStyle name="Table Cell 2 3 3 3 7 3" xfId="2838" xr:uid="{00000000-0005-0000-0000-00009B070000}"/>
    <cellStyle name="Table Cell 2 3 3 3 7 3 2" xfId="9727" xr:uid="{2C970693-0AD6-4103-8446-54AD29B87C06}"/>
    <cellStyle name="Table Cell 2 3 3 3 7 3 3" xfId="6265" xr:uid="{7F68D475-E4D0-4192-ADBB-F01B31235637}"/>
    <cellStyle name="Table Cell 2 3 3 3 7 4" xfId="3972" xr:uid="{00000000-0005-0000-0000-00009C070000}"/>
    <cellStyle name="Table Cell 2 3 3 3 7 4 2" xfId="10861" xr:uid="{D4E87D44-6DFF-411F-B706-AD6C4EB6415D}"/>
    <cellStyle name="Table Cell 2 3 3 3 7 5" xfId="7413" xr:uid="{8E775020-8E6D-4F35-8F95-EE7342E460B6}"/>
    <cellStyle name="Table Cell 2 3 3 3 8" xfId="1589" xr:uid="{00000000-0005-0000-0000-00009D070000}"/>
    <cellStyle name="Table Cell 2 3 3 3 8 2" xfId="8478" xr:uid="{869D8C0B-6297-4097-A426-91A1EAECD126}"/>
    <cellStyle name="Table Cell 2 3 3 3 8 3" xfId="5016" xr:uid="{46B26C3C-739F-4EF1-8106-1A3838A1D55C}"/>
    <cellStyle name="Table Cell 2 3 3 3 9" xfId="2720" xr:uid="{00000000-0005-0000-0000-00009E070000}"/>
    <cellStyle name="Table Cell 2 3 3 3 9 2" xfId="9609" xr:uid="{62DC559A-4A72-4C77-B626-223B2BAB7CDB}"/>
    <cellStyle name="Table Cell 2 3 3 3 9 3" xfId="6147" xr:uid="{72262982-9C2E-4565-A381-326349E44FA4}"/>
    <cellStyle name="Table Cell 2 3 3 4" xfId="472" xr:uid="{00000000-0005-0000-0000-00009F070000}"/>
    <cellStyle name="Table Cell 2 3 3 4 10" xfId="3890" xr:uid="{00000000-0005-0000-0000-0000A0070000}"/>
    <cellStyle name="Table Cell 2 3 3 4 10 2" xfId="10779" xr:uid="{6BF4C85E-4144-4946-9504-FCD69485D673}"/>
    <cellStyle name="Table Cell 2 3 3 4 11" xfId="7331" xr:uid="{8160994C-C528-46BC-9765-65586F51B2E6}"/>
    <cellStyle name="Table Cell 2 3 3 4 2" xfId="683" xr:uid="{00000000-0005-0000-0000-0000A1070000}"/>
    <cellStyle name="Table Cell 2 3 3 4 2 2" xfId="1836" xr:uid="{00000000-0005-0000-0000-0000A2070000}"/>
    <cellStyle name="Table Cell 2 3 3 4 2 2 2" xfId="8725" xr:uid="{DF882871-EB45-43B4-8E62-F86E3690C70B}"/>
    <cellStyle name="Table Cell 2 3 3 4 2 2 3" xfId="5263" xr:uid="{79FDF94F-B7DF-489F-8CEF-327610361976}"/>
    <cellStyle name="Table Cell 2 3 3 4 2 3" xfId="2967" xr:uid="{00000000-0005-0000-0000-0000A3070000}"/>
    <cellStyle name="Table Cell 2 3 3 4 2 3 2" xfId="9856" xr:uid="{4AB4A040-4FFB-476C-92DF-EA41C657EA08}"/>
    <cellStyle name="Table Cell 2 3 3 4 2 3 3" xfId="6394" xr:uid="{EFB8B307-C740-4DD9-AD90-D8C145F0D4CA}"/>
    <cellStyle name="Table Cell 2 3 3 4 2 4" xfId="4101" xr:uid="{00000000-0005-0000-0000-0000A4070000}"/>
    <cellStyle name="Table Cell 2 3 3 4 2 4 2" xfId="10990" xr:uid="{60973B09-40E9-433C-9866-3D94BE8E5519}"/>
    <cellStyle name="Table Cell 2 3 3 4 2 5" xfId="7542" xr:uid="{6FB06FC6-95B3-42FD-8CCF-8E3AE2DA9532}"/>
    <cellStyle name="Table Cell 2 3 3 4 3" xfId="823" xr:uid="{00000000-0005-0000-0000-0000A5070000}"/>
    <cellStyle name="Table Cell 2 3 3 4 3 2" xfId="1976" xr:uid="{00000000-0005-0000-0000-0000A6070000}"/>
    <cellStyle name="Table Cell 2 3 3 4 3 2 2" xfId="8865" xr:uid="{0867EEAC-55D9-4693-A622-A32394B94E79}"/>
    <cellStyle name="Table Cell 2 3 3 4 3 2 3" xfId="5403" xr:uid="{226BF556-FCA0-43AE-ABBE-2C1E6466A7C7}"/>
    <cellStyle name="Table Cell 2 3 3 4 3 3" xfId="3107" xr:uid="{00000000-0005-0000-0000-0000A7070000}"/>
    <cellStyle name="Table Cell 2 3 3 4 3 3 2" xfId="9996" xr:uid="{17E3336D-89C3-43EF-8B6C-F9E9314B9716}"/>
    <cellStyle name="Table Cell 2 3 3 4 3 3 3" xfId="6534" xr:uid="{2492E430-BAC8-457B-BF3D-DA32333A3FBB}"/>
    <cellStyle name="Table Cell 2 3 3 4 3 4" xfId="4241" xr:uid="{00000000-0005-0000-0000-0000A8070000}"/>
    <cellStyle name="Table Cell 2 3 3 4 3 4 2" xfId="11130" xr:uid="{B6017824-9C92-451C-AEB2-34D74336154C}"/>
    <cellStyle name="Table Cell 2 3 3 4 3 5" xfId="7682" xr:uid="{542CB721-D6ED-4156-97E5-CD2324A79846}"/>
    <cellStyle name="Table Cell 2 3 3 4 4" xfId="963" xr:uid="{00000000-0005-0000-0000-0000A9070000}"/>
    <cellStyle name="Table Cell 2 3 3 4 4 2" xfId="2116" xr:uid="{00000000-0005-0000-0000-0000AA070000}"/>
    <cellStyle name="Table Cell 2 3 3 4 4 2 2" xfId="9005" xr:uid="{74D01807-3C5B-409A-897E-5CACCF07AED6}"/>
    <cellStyle name="Table Cell 2 3 3 4 4 2 3" xfId="5543" xr:uid="{DFCC53F6-9FE0-4220-9832-28D8CECAA994}"/>
    <cellStyle name="Table Cell 2 3 3 4 4 3" xfId="3247" xr:uid="{00000000-0005-0000-0000-0000AB070000}"/>
    <cellStyle name="Table Cell 2 3 3 4 4 3 2" xfId="10136" xr:uid="{3B5E95CD-2202-4480-BADE-7E9623ADCD7C}"/>
    <cellStyle name="Table Cell 2 3 3 4 4 3 3" xfId="6674" xr:uid="{871706BD-28B3-4CC3-917A-46C47D965C51}"/>
    <cellStyle name="Table Cell 2 3 3 4 4 4" xfId="4381" xr:uid="{00000000-0005-0000-0000-0000AC070000}"/>
    <cellStyle name="Table Cell 2 3 3 4 4 4 2" xfId="11270" xr:uid="{765B1071-42B6-4BBC-AA01-E1828F0C0298}"/>
    <cellStyle name="Table Cell 2 3 3 4 4 5" xfId="7822" xr:uid="{8EF45727-CA2A-4C35-A475-75CB727D0B49}"/>
    <cellStyle name="Table Cell 2 3 3 4 5" xfId="1097" xr:uid="{00000000-0005-0000-0000-0000AD070000}"/>
    <cellStyle name="Table Cell 2 3 3 4 5 2" xfId="2250" xr:uid="{00000000-0005-0000-0000-0000AE070000}"/>
    <cellStyle name="Table Cell 2 3 3 4 5 2 2" xfId="9139" xr:uid="{20ABFE8A-0CFB-4894-8CA9-7130E172F479}"/>
    <cellStyle name="Table Cell 2 3 3 4 5 2 3" xfId="5677" xr:uid="{0227B54D-D385-4DE9-831C-E79A18EFA4C1}"/>
    <cellStyle name="Table Cell 2 3 3 4 5 3" xfId="3381" xr:uid="{00000000-0005-0000-0000-0000AF070000}"/>
    <cellStyle name="Table Cell 2 3 3 4 5 3 2" xfId="10270" xr:uid="{ABBC7F76-D984-4171-B506-7845C99B42CF}"/>
    <cellStyle name="Table Cell 2 3 3 4 5 3 3" xfId="6808" xr:uid="{702F1885-AA58-480A-A240-191B263E299D}"/>
    <cellStyle name="Table Cell 2 3 3 4 5 4" xfId="4515" xr:uid="{00000000-0005-0000-0000-0000B0070000}"/>
    <cellStyle name="Table Cell 2 3 3 4 5 4 2" xfId="11404" xr:uid="{42370F7C-374D-485C-B6F1-5D570F0377E9}"/>
    <cellStyle name="Table Cell 2 3 3 4 5 5" xfId="7956" xr:uid="{49A3026D-8FB4-4610-AFCD-F55E0FCDBEE8}"/>
    <cellStyle name="Table Cell 2 3 3 4 6" xfId="1228" xr:uid="{00000000-0005-0000-0000-0000B1070000}"/>
    <cellStyle name="Table Cell 2 3 3 4 6 2" xfId="2381" xr:uid="{00000000-0005-0000-0000-0000B2070000}"/>
    <cellStyle name="Table Cell 2 3 3 4 6 2 2" xfId="9270" xr:uid="{20993CBB-A27B-43BA-82DD-75EBA60CA45C}"/>
    <cellStyle name="Table Cell 2 3 3 4 6 2 3" xfId="5808" xr:uid="{E1DFE803-24A6-4706-9052-DC39A1DE6D44}"/>
    <cellStyle name="Table Cell 2 3 3 4 6 3" xfId="3512" xr:uid="{00000000-0005-0000-0000-0000B3070000}"/>
    <cellStyle name="Table Cell 2 3 3 4 6 3 2" xfId="10401" xr:uid="{789438E9-0395-4DE3-A207-11A8EAFB90AA}"/>
    <cellStyle name="Table Cell 2 3 3 4 6 3 3" xfId="6939" xr:uid="{886768B5-29ED-41F9-BE07-87B1C77E00F4}"/>
    <cellStyle name="Table Cell 2 3 3 4 6 4" xfId="4646" xr:uid="{00000000-0005-0000-0000-0000B4070000}"/>
    <cellStyle name="Table Cell 2 3 3 4 6 4 2" xfId="11535" xr:uid="{B98F72BF-69B5-4DDC-8A14-679BC4EE6552}"/>
    <cellStyle name="Table Cell 2 3 3 4 6 5" xfId="8087" xr:uid="{BC2BFC96-F13E-4A66-9F52-AF18E18F19D3}"/>
    <cellStyle name="Table Cell 2 3 3 4 7" xfId="542" xr:uid="{00000000-0005-0000-0000-0000B5070000}"/>
    <cellStyle name="Table Cell 2 3 3 4 7 2" xfId="1695" xr:uid="{00000000-0005-0000-0000-0000B6070000}"/>
    <cellStyle name="Table Cell 2 3 3 4 7 2 2" xfId="8584" xr:uid="{DE5EC3E4-3C0C-4755-BB4F-5F946A19EF08}"/>
    <cellStyle name="Table Cell 2 3 3 4 7 2 3" xfId="5122" xr:uid="{7D613D59-F7DE-4B4B-99C9-673BDE4B1E0D}"/>
    <cellStyle name="Table Cell 2 3 3 4 7 3" xfId="2826" xr:uid="{00000000-0005-0000-0000-0000B7070000}"/>
    <cellStyle name="Table Cell 2 3 3 4 7 3 2" xfId="9715" xr:uid="{73A7EFBD-7506-48F3-84D3-BF9D2B9EE263}"/>
    <cellStyle name="Table Cell 2 3 3 4 7 3 3" xfId="6253" xr:uid="{F0431D4A-9294-4E58-A9C7-32C14A8B6C89}"/>
    <cellStyle name="Table Cell 2 3 3 4 7 4" xfId="3960" xr:uid="{00000000-0005-0000-0000-0000B8070000}"/>
    <cellStyle name="Table Cell 2 3 3 4 7 4 2" xfId="10849" xr:uid="{91288C86-F793-4799-9E8F-48BC729B5542}"/>
    <cellStyle name="Table Cell 2 3 3 4 7 5" xfId="7401" xr:uid="{9B38583F-9467-413A-8C51-AD23E8F7D115}"/>
    <cellStyle name="Table Cell 2 3 3 4 8" xfId="1625" xr:uid="{00000000-0005-0000-0000-0000B9070000}"/>
    <cellStyle name="Table Cell 2 3 3 4 8 2" xfId="8514" xr:uid="{9DA8B737-EF6C-433D-8F44-6F45A6969133}"/>
    <cellStyle name="Table Cell 2 3 3 4 8 3" xfId="5052" xr:uid="{91DD8EE9-EB1E-4025-A13F-A49878DCC27F}"/>
    <cellStyle name="Table Cell 2 3 3 4 9" xfId="2756" xr:uid="{00000000-0005-0000-0000-0000BA070000}"/>
    <cellStyle name="Table Cell 2 3 3 4 9 2" xfId="9645" xr:uid="{F2E36A12-E3E6-4124-9D4A-FD2941483964}"/>
    <cellStyle name="Table Cell 2 3 3 4 9 3" xfId="6183" xr:uid="{C3FD0DC8-A31F-4C4E-9A09-0BDFCDDB9A27}"/>
    <cellStyle name="Table Cell 2 3 3 5" xfId="324" xr:uid="{00000000-0005-0000-0000-0000BB070000}"/>
    <cellStyle name="Table Cell 2 3 3 5 2" xfId="1477" xr:uid="{00000000-0005-0000-0000-0000BC070000}"/>
    <cellStyle name="Table Cell 2 3 3 5 2 2" xfId="8366" xr:uid="{FE586299-02E3-4572-B311-6B508CF349A5}"/>
    <cellStyle name="Table Cell 2 3 3 5 2 3" xfId="4904" xr:uid="{00D9105B-8054-445F-A44A-546997116BD7}"/>
    <cellStyle name="Table Cell 2 3 3 5 3" xfId="2608" xr:uid="{00000000-0005-0000-0000-0000BD070000}"/>
    <cellStyle name="Table Cell 2 3 3 5 3 2" xfId="9497" xr:uid="{2A88A415-4477-4A6A-B2E3-22A43E3FD8A7}"/>
    <cellStyle name="Table Cell 2 3 3 5 3 3" xfId="6035" xr:uid="{287FFE8B-1634-4122-B078-D0D29ABC3F1F}"/>
    <cellStyle name="Table Cell 2 3 3 5 4" xfId="3742" xr:uid="{00000000-0005-0000-0000-0000BE070000}"/>
    <cellStyle name="Table Cell 2 3 3 5 4 2" xfId="10631" xr:uid="{29E6D8AC-F0C7-4A97-95EB-E8D9996F00CC}"/>
    <cellStyle name="Table Cell 2 3 3 5 5" xfId="7183" xr:uid="{5D028A0F-E877-46CB-8F0B-FDFC698218AE}"/>
    <cellStyle name="Table Cell 2 3 3 6" xfId="1330" xr:uid="{00000000-0005-0000-0000-0000BF070000}"/>
    <cellStyle name="Table Cell 2 3 3 6 2" xfId="8219" xr:uid="{28914576-6C56-4919-8E66-793DD9BF6FA0}"/>
    <cellStyle name="Table Cell 2 3 3 6 3" xfId="4757" xr:uid="{2D273054-29A1-4F60-BF91-FFBAFB2F2EEB}"/>
    <cellStyle name="Table Cell 2 3 3 7" xfId="2461" xr:uid="{00000000-0005-0000-0000-0000C0070000}"/>
    <cellStyle name="Table Cell 2 3 3 7 2" xfId="9350" xr:uid="{BA213296-749B-47C3-A433-37F0E0D9876A}"/>
    <cellStyle name="Table Cell 2 3 3 7 3" xfId="5888" xr:uid="{8804C5D5-AB73-437A-B54E-511AF0225F4F}"/>
    <cellStyle name="Table Cell 2 3 3 8" xfId="3595" xr:uid="{00000000-0005-0000-0000-0000C1070000}"/>
    <cellStyle name="Table Cell 2 3 3 8 2" xfId="10484" xr:uid="{68FDF0AD-BEFD-4FB4-945E-A786B685E40C}"/>
    <cellStyle name="Table Cell 2 3 3 9" xfId="7034" xr:uid="{EE7F258E-69A6-4D7B-9206-1CBB8590DFDA}"/>
    <cellStyle name="Table Cell 2 3 4" xfId="157" xr:uid="{00000000-0005-0000-0000-0000C2070000}"/>
    <cellStyle name="Table Cell 2 3 4 2" xfId="418" xr:uid="{00000000-0005-0000-0000-0000C3070000}"/>
    <cellStyle name="Table Cell 2 3 4 2 10" xfId="3836" xr:uid="{00000000-0005-0000-0000-0000C4070000}"/>
    <cellStyle name="Table Cell 2 3 4 2 10 2" xfId="10725" xr:uid="{B56607E1-6CB8-4C81-98A7-99E062C7612F}"/>
    <cellStyle name="Table Cell 2 3 4 2 11" xfId="7277" xr:uid="{CE7D0A3A-4B46-4778-A32A-DE72B26A3F89}"/>
    <cellStyle name="Table Cell 2 3 4 2 2" xfId="629" xr:uid="{00000000-0005-0000-0000-0000C5070000}"/>
    <cellStyle name="Table Cell 2 3 4 2 2 2" xfId="1782" xr:uid="{00000000-0005-0000-0000-0000C6070000}"/>
    <cellStyle name="Table Cell 2 3 4 2 2 2 2" xfId="8671" xr:uid="{32E2511C-EB13-41A2-B896-7F35F7D268B8}"/>
    <cellStyle name="Table Cell 2 3 4 2 2 2 3" xfId="5209" xr:uid="{60D94AD6-C9C0-4CEB-8ABC-DEBC258A9422}"/>
    <cellStyle name="Table Cell 2 3 4 2 2 3" xfId="2913" xr:uid="{00000000-0005-0000-0000-0000C7070000}"/>
    <cellStyle name="Table Cell 2 3 4 2 2 3 2" xfId="9802" xr:uid="{FC62EA9F-164E-4BF1-887C-6F76373ADA7B}"/>
    <cellStyle name="Table Cell 2 3 4 2 2 3 3" xfId="6340" xr:uid="{A4676654-415E-4A4C-B728-A441F821B0BF}"/>
    <cellStyle name="Table Cell 2 3 4 2 2 4" xfId="4047" xr:uid="{00000000-0005-0000-0000-0000C8070000}"/>
    <cellStyle name="Table Cell 2 3 4 2 2 4 2" xfId="10936" xr:uid="{F494FDD9-B899-490A-8283-4A9EC9FCEB38}"/>
    <cellStyle name="Table Cell 2 3 4 2 2 5" xfId="7488" xr:uid="{37E2DB25-FD33-4786-8178-263A782DFDE8}"/>
    <cellStyle name="Table Cell 2 3 4 2 3" xfId="769" xr:uid="{00000000-0005-0000-0000-0000C9070000}"/>
    <cellStyle name="Table Cell 2 3 4 2 3 2" xfId="1922" xr:uid="{00000000-0005-0000-0000-0000CA070000}"/>
    <cellStyle name="Table Cell 2 3 4 2 3 2 2" xfId="8811" xr:uid="{27383CB2-6DBE-4F52-A4CB-8E201EBD0EE1}"/>
    <cellStyle name="Table Cell 2 3 4 2 3 2 3" xfId="5349" xr:uid="{6115FD6E-9322-480A-B9D8-0ED55487DFBC}"/>
    <cellStyle name="Table Cell 2 3 4 2 3 3" xfId="3053" xr:uid="{00000000-0005-0000-0000-0000CB070000}"/>
    <cellStyle name="Table Cell 2 3 4 2 3 3 2" xfId="9942" xr:uid="{AF96582C-5CA9-40D8-B46F-1038996833F2}"/>
    <cellStyle name="Table Cell 2 3 4 2 3 3 3" xfId="6480" xr:uid="{7B1718C1-5A93-4487-B415-2BB221D3A93F}"/>
    <cellStyle name="Table Cell 2 3 4 2 3 4" xfId="4187" xr:uid="{00000000-0005-0000-0000-0000CC070000}"/>
    <cellStyle name="Table Cell 2 3 4 2 3 4 2" xfId="11076" xr:uid="{E0CB2C76-56AD-44DE-9631-9F64FCF7A1DF}"/>
    <cellStyle name="Table Cell 2 3 4 2 3 5" xfId="7628" xr:uid="{68C605CF-7714-4906-9CA2-92C240221B52}"/>
    <cellStyle name="Table Cell 2 3 4 2 4" xfId="909" xr:uid="{00000000-0005-0000-0000-0000CD070000}"/>
    <cellStyle name="Table Cell 2 3 4 2 4 2" xfId="2062" xr:uid="{00000000-0005-0000-0000-0000CE070000}"/>
    <cellStyle name="Table Cell 2 3 4 2 4 2 2" xfId="8951" xr:uid="{0BCBD443-8DFD-4114-8402-C1B697D0B44A}"/>
    <cellStyle name="Table Cell 2 3 4 2 4 2 3" xfId="5489" xr:uid="{EB74DC4F-BC07-4B4B-8CDA-8B9E9385169C}"/>
    <cellStyle name="Table Cell 2 3 4 2 4 3" xfId="3193" xr:uid="{00000000-0005-0000-0000-0000CF070000}"/>
    <cellStyle name="Table Cell 2 3 4 2 4 3 2" xfId="10082" xr:uid="{278EE031-1B05-4515-B796-169635D9DA87}"/>
    <cellStyle name="Table Cell 2 3 4 2 4 3 3" xfId="6620" xr:uid="{47843217-CCB7-4345-9E57-E7C62CE7AFE8}"/>
    <cellStyle name="Table Cell 2 3 4 2 4 4" xfId="4327" xr:uid="{00000000-0005-0000-0000-0000D0070000}"/>
    <cellStyle name="Table Cell 2 3 4 2 4 4 2" xfId="11216" xr:uid="{D0A2BBEC-C48D-49F3-990A-A68C683EA643}"/>
    <cellStyle name="Table Cell 2 3 4 2 4 5" xfId="7768" xr:uid="{6792695A-69FA-4500-A715-BC30886D7C61}"/>
    <cellStyle name="Table Cell 2 3 4 2 5" xfId="1043" xr:uid="{00000000-0005-0000-0000-0000D1070000}"/>
    <cellStyle name="Table Cell 2 3 4 2 5 2" xfId="2196" xr:uid="{00000000-0005-0000-0000-0000D2070000}"/>
    <cellStyle name="Table Cell 2 3 4 2 5 2 2" xfId="9085" xr:uid="{7C78D969-A77B-42B1-9089-6F4ED42F7AFA}"/>
    <cellStyle name="Table Cell 2 3 4 2 5 2 3" xfId="5623" xr:uid="{4CD81B2C-B442-4E2D-8537-0EE0E728F410}"/>
    <cellStyle name="Table Cell 2 3 4 2 5 3" xfId="3327" xr:uid="{00000000-0005-0000-0000-0000D3070000}"/>
    <cellStyle name="Table Cell 2 3 4 2 5 3 2" xfId="10216" xr:uid="{277B9070-9641-463C-9B44-35A19A007604}"/>
    <cellStyle name="Table Cell 2 3 4 2 5 3 3" xfId="6754" xr:uid="{DFA38768-E44F-48A6-A08F-E29626FDEA6E}"/>
    <cellStyle name="Table Cell 2 3 4 2 5 4" xfId="4461" xr:uid="{00000000-0005-0000-0000-0000D4070000}"/>
    <cellStyle name="Table Cell 2 3 4 2 5 4 2" xfId="11350" xr:uid="{22C80B09-37EB-482F-AF97-51A1CE2F997F}"/>
    <cellStyle name="Table Cell 2 3 4 2 5 5" xfId="7902" xr:uid="{3B0B93D7-168E-462E-9E37-329BCBD79CF7}"/>
    <cellStyle name="Table Cell 2 3 4 2 6" xfId="1174" xr:uid="{00000000-0005-0000-0000-0000D5070000}"/>
    <cellStyle name="Table Cell 2 3 4 2 6 2" xfId="2327" xr:uid="{00000000-0005-0000-0000-0000D6070000}"/>
    <cellStyle name="Table Cell 2 3 4 2 6 2 2" xfId="9216" xr:uid="{F3570998-0629-4468-8258-DB8DB530EFAB}"/>
    <cellStyle name="Table Cell 2 3 4 2 6 2 3" xfId="5754" xr:uid="{B036CEB2-4B60-436D-B6B2-AF46A82CAA20}"/>
    <cellStyle name="Table Cell 2 3 4 2 6 3" xfId="3458" xr:uid="{00000000-0005-0000-0000-0000D7070000}"/>
    <cellStyle name="Table Cell 2 3 4 2 6 3 2" xfId="10347" xr:uid="{4994CF24-FED9-4A72-8EB0-68BE4D096FD8}"/>
    <cellStyle name="Table Cell 2 3 4 2 6 3 3" xfId="6885" xr:uid="{E6624B8E-A1FD-40AD-BA6E-4030986F8421}"/>
    <cellStyle name="Table Cell 2 3 4 2 6 4" xfId="4592" xr:uid="{00000000-0005-0000-0000-0000D8070000}"/>
    <cellStyle name="Table Cell 2 3 4 2 6 4 2" xfId="11481" xr:uid="{F4E086D4-9250-488C-8457-D7DB73EF29D5}"/>
    <cellStyle name="Table Cell 2 3 4 2 6 5" xfId="8033" xr:uid="{D5A632CE-8DE4-4B49-A1A9-6C543616570D}"/>
    <cellStyle name="Table Cell 2 3 4 2 7" xfId="526" xr:uid="{00000000-0005-0000-0000-0000D9070000}"/>
    <cellStyle name="Table Cell 2 3 4 2 7 2" xfId="1679" xr:uid="{00000000-0005-0000-0000-0000DA070000}"/>
    <cellStyle name="Table Cell 2 3 4 2 7 2 2" xfId="8568" xr:uid="{590612A6-998D-4D32-8469-CBDE5CEB1A7F}"/>
    <cellStyle name="Table Cell 2 3 4 2 7 2 3" xfId="5106" xr:uid="{3E9AC3E9-5AEE-41DC-9292-0CC0C83405C4}"/>
    <cellStyle name="Table Cell 2 3 4 2 7 3" xfId="2810" xr:uid="{00000000-0005-0000-0000-0000DB070000}"/>
    <cellStyle name="Table Cell 2 3 4 2 7 3 2" xfId="9699" xr:uid="{F1765649-9A86-4644-8F29-CCCB7B180A39}"/>
    <cellStyle name="Table Cell 2 3 4 2 7 3 3" xfId="6237" xr:uid="{F6C14977-1EB0-4298-B334-7F88927B4146}"/>
    <cellStyle name="Table Cell 2 3 4 2 7 4" xfId="3944" xr:uid="{00000000-0005-0000-0000-0000DC070000}"/>
    <cellStyle name="Table Cell 2 3 4 2 7 4 2" xfId="10833" xr:uid="{4EDF3C8C-7F43-4058-A280-74513D56E4D4}"/>
    <cellStyle name="Table Cell 2 3 4 2 7 5" xfId="7385" xr:uid="{968EF562-7712-4F2B-9382-48322007B8B7}"/>
    <cellStyle name="Table Cell 2 3 4 2 8" xfId="1571" xr:uid="{00000000-0005-0000-0000-0000DD070000}"/>
    <cellStyle name="Table Cell 2 3 4 2 8 2" xfId="8460" xr:uid="{505A9DE8-44D3-49B7-A8E6-93F88802750F}"/>
    <cellStyle name="Table Cell 2 3 4 2 8 3" xfId="4998" xr:uid="{DB949757-0711-4B85-AFF9-ABCEBC105A0A}"/>
    <cellStyle name="Table Cell 2 3 4 2 9" xfId="2702" xr:uid="{00000000-0005-0000-0000-0000DE070000}"/>
    <cellStyle name="Table Cell 2 3 4 2 9 2" xfId="9591" xr:uid="{2128822F-3F9D-4B57-BD7E-9161282AFE98}"/>
    <cellStyle name="Table Cell 2 3 4 2 9 3" xfId="6129" xr:uid="{6DA325AF-F684-4729-97A2-18BAD9C6C66F}"/>
    <cellStyle name="Table Cell 2 3 4 3" xfId="388" xr:uid="{00000000-0005-0000-0000-0000DF070000}"/>
    <cellStyle name="Table Cell 2 3 4 3 10" xfId="3806" xr:uid="{00000000-0005-0000-0000-0000E0070000}"/>
    <cellStyle name="Table Cell 2 3 4 3 10 2" xfId="10695" xr:uid="{99D03F58-DF7F-4CFE-97A9-A8EB3D1C0C4E}"/>
    <cellStyle name="Table Cell 2 3 4 3 11" xfId="7247" xr:uid="{F62EE8AB-6757-4FD2-AA21-0F686C7EEDE8}"/>
    <cellStyle name="Table Cell 2 3 4 3 2" xfId="599" xr:uid="{00000000-0005-0000-0000-0000E1070000}"/>
    <cellStyle name="Table Cell 2 3 4 3 2 2" xfId="1752" xr:uid="{00000000-0005-0000-0000-0000E2070000}"/>
    <cellStyle name="Table Cell 2 3 4 3 2 2 2" xfId="8641" xr:uid="{36B4167A-1448-42B4-96A3-F77D6814E5EE}"/>
    <cellStyle name="Table Cell 2 3 4 3 2 2 3" xfId="5179" xr:uid="{B177D9F9-8121-4476-ADFE-D7690E74CD81}"/>
    <cellStyle name="Table Cell 2 3 4 3 2 3" xfId="2883" xr:uid="{00000000-0005-0000-0000-0000E3070000}"/>
    <cellStyle name="Table Cell 2 3 4 3 2 3 2" xfId="9772" xr:uid="{5804804D-BDF2-4AB6-BDD5-55FCEABB6521}"/>
    <cellStyle name="Table Cell 2 3 4 3 2 3 3" xfId="6310" xr:uid="{413A8756-6CA1-4293-9C9C-299207751CB2}"/>
    <cellStyle name="Table Cell 2 3 4 3 2 4" xfId="4017" xr:uid="{00000000-0005-0000-0000-0000E4070000}"/>
    <cellStyle name="Table Cell 2 3 4 3 2 4 2" xfId="10906" xr:uid="{42FA8390-2141-4E2A-9855-8600762B2CF5}"/>
    <cellStyle name="Table Cell 2 3 4 3 2 5" xfId="7458" xr:uid="{75E74B46-4B27-4A68-B294-9D4A3E485A62}"/>
    <cellStyle name="Table Cell 2 3 4 3 3" xfId="742" xr:uid="{00000000-0005-0000-0000-0000E5070000}"/>
    <cellStyle name="Table Cell 2 3 4 3 3 2" xfId="1895" xr:uid="{00000000-0005-0000-0000-0000E6070000}"/>
    <cellStyle name="Table Cell 2 3 4 3 3 2 2" xfId="8784" xr:uid="{A968DA80-DD9C-47E7-92D7-2BF9C01675E7}"/>
    <cellStyle name="Table Cell 2 3 4 3 3 2 3" xfId="5322" xr:uid="{93DA09CA-BF4A-4768-A202-96A0DEF431A7}"/>
    <cellStyle name="Table Cell 2 3 4 3 3 3" xfId="3026" xr:uid="{00000000-0005-0000-0000-0000E7070000}"/>
    <cellStyle name="Table Cell 2 3 4 3 3 3 2" xfId="9915" xr:uid="{7458245C-6B2B-4773-8755-0C65B0692B2D}"/>
    <cellStyle name="Table Cell 2 3 4 3 3 3 3" xfId="6453" xr:uid="{F5A16B88-4C13-4795-91C1-7FB81628758A}"/>
    <cellStyle name="Table Cell 2 3 4 3 3 4" xfId="4160" xr:uid="{00000000-0005-0000-0000-0000E8070000}"/>
    <cellStyle name="Table Cell 2 3 4 3 3 4 2" xfId="11049" xr:uid="{D868728A-9324-44EC-93CD-B2167C8CD88F}"/>
    <cellStyle name="Table Cell 2 3 4 3 3 5" xfId="7601" xr:uid="{43CCB37D-33FD-4DEB-88A9-B7F756C48ABF}"/>
    <cellStyle name="Table Cell 2 3 4 3 4" xfId="879" xr:uid="{00000000-0005-0000-0000-0000E9070000}"/>
    <cellStyle name="Table Cell 2 3 4 3 4 2" xfId="2032" xr:uid="{00000000-0005-0000-0000-0000EA070000}"/>
    <cellStyle name="Table Cell 2 3 4 3 4 2 2" xfId="8921" xr:uid="{D1AF3486-7F13-449A-B5AE-9DC773F05E1C}"/>
    <cellStyle name="Table Cell 2 3 4 3 4 2 3" xfId="5459" xr:uid="{0F3222E8-270D-476C-90B3-6F319C1FBDC2}"/>
    <cellStyle name="Table Cell 2 3 4 3 4 3" xfId="3163" xr:uid="{00000000-0005-0000-0000-0000EB070000}"/>
    <cellStyle name="Table Cell 2 3 4 3 4 3 2" xfId="10052" xr:uid="{31A16017-C358-4DA7-B261-75B92B625F48}"/>
    <cellStyle name="Table Cell 2 3 4 3 4 3 3" xfId="6590" xr:uid="{27848D09-679E-44B8-91CA-C0AE0839BEF3}"/>
    <cellStyle name="Table Cell 2 3 4 3 4 4" xfId="4297" xr:uid="{00000000-0005-0000-0000-0000EC070000}"/>
    <cellStyle name="Table Cell 2 3 4 3 4 4 2" xfId="11186" xr:uid="{F8CC883D-05E6-4A29-B22B-D3EAAFF6860A}"/>
    <cellStyle name="Table Cell 2 3 4 3 4 5" xfId="7738" xr:uid="{F0EF4960-2DE3-468D-9180-F62660B396F2}"/>
    <cellStyle name="Table Cell 2 3 4 3 5" xfId="1020" xr:uid="{00000000-0005-0000-0000-0000ED070000}"/>
    <cellStyle name="Table Cell 2 3 4 3 5 2" xfId="2173" xr:uid="{00000000-0005-0000-0000-0000EE070000}"/>
    <cellStyle name="Table Cell 2 3 4 3 5 2 2" xfId="9062" xr:uid="{67DB7B4E-BA5F-4C9C-97FB-4D80BB91120A}"/>
    <cellStyle name="Table Cell 2 3 4 3 5 2 3" xfId="5600" xr:uid="{924FEE0A-F13D-4900-8FE2-673DE92BB679}"/>
    <cellStyle name="Table Cell 2 3 4 3 5 3" xfId="3304" xr:uid="{00000000-0005-0000-0000-0000EF070000}"/>
    <cellStyle name="Table Cell 2 3 4 3 5 3 2" xfId="10193" xr:uid="{BD304CDB-BA42-480A-85DF-CF271FE70838}"/>
    <cellStyle name="Table Cell 2 3 4 3 5 3 3" xfId="6731" xr:uid="{711B4D01-6069-4F5D-94FE-E2E2ACBB66FB}"/>
    <cellStyle name="Table Cell 2 3 4 3 5 4" xfId="4438" xr:uid="{00000000-0005-0000-0000-0000F0070000}"/>
    <cellStyle name="Table Cell 2 3 4 3 5 4 2" xfId="11327" xr:uid="{6C301D2A-ECBA-4E3A-BE7D-BB156CA3A7AB}"/>
    <cellStyle name="Table Cell 2 3 4 3 5 5" xfId="7879" xr:uid="{DA41951B-AF28-40AA-A3E9-0D437956DF98}"/>
    <cellStyle name="Table Cell 2 3 4 3 6" xfId="1147" xr:uid="{00000000-0005-0000-0000-0000F1070000}"/>
    <cellStyle name="Table Cell 2 3 4 3 6 2" xfId="2300" xr:uid="{00000000-0005-0000-0000-0000F2070000}"/>
    <cellStyle name="Table Cell 2 3 4 3 6 2 2" xfId="9189" xr:uid="{ABF7B808-BB40-453C-9779-734767789E43}"/>
    <cellStyle name="Table Cell 2 3 4 3 6 2 3" xfId="5727" xr:uid="{4F8F8CE9-5FBA-4C78-BEF7-3A2DF3DC22F2}"/>
    <cellStyle name="Table Cell 2 3 4 3 6 3" xfId="3431" xr:uid="{00000000-0005-0000-0000-0000F3070000}"/>
    <cellStyle name="Table Cell 2 3 4 3 6 3 2" xfId="10320" xr:uid="{A17D3EBD-18F4-4378-88FA-435750B6F47C}"/>
    <cellStyle name="Table Cell 2 3 4 3 6 3 3" xfId="6858" xr:uid="{2D7881FE-CBDA-4E3A-9409-8572FB3D25B8}"/>
    <cellStyle name="Table Cell 2 3 4 3 6 4" xfId="4565" xr:uid="{00000000-0005-0000-0000-0000F4070000}"/>
    <cellStyle name="Table Cell 2 3 4 3 6 4 2" xfId="11454" xr:uid="{E38A399E-9C35-480A-A29E-E97E16128DCC}"/>
    <cellStyle name="Table Cell 2 3 4 3 6 5" xfId="8006" xr:uid="{EA3BD606-6C42-4372-81DC-A5EB3191BD46}"/>
    <cellStyle name="Table Cell 2 3 4 3 7" xfId="232" xr:uid="{00000000-0005-0000-0000-0000F5070000}"/>
    <cellStyle name="Table Cell 2 3 4 3 7 2" xfId="1385" xr:uid="{00000000-0005-0000-0000-0000F6070000}"/>
    <cellStyle name="Table Cell 2 3 4 3 7 2 2" xfId="8274" xr:uid="{2A4C8F78-C83C-416B-9A63-78A390FF5B1D}"/>
    <cellStyle name="Table Cell 2 3 4 3 7 2 3" xfId="4812" xr:uid="{4DEA0B47-DA99-444A-AB76-921D85D04E0D}"/>
    <cellStyle name="Table Cell 2 3 4 3 7 3" xfId="2516" xr:uid="{00000000-0005-0000-0000-0000F7070000}"/>
    <cellStyle name="Table Cell 2 3 4 3 7 3 2" xfId="9405" xr:uid="{91371B20-CFC1-4F75-8CF0-BB50DA602878}"/>
    <cellStyle name="Table Cell 2 3 4 3 7 3 3" xfId="5943" xr:uid="{A1789590-F920-4D86-8CC3-598DCB317477}"/>
    <cellStyle name="Table Cell 2 3 4 3 7 4" xfId="3650" xr:uid="{00000000-0005-0000-0000-0000F8070000}"/>
    <cellStyle name="Table Cell 2 3 4 3 7 4 2" xfId="10539" xr:uid="{CC6D010F-7A66-443B-9068-5BB91BE372E3}"/>
    <cellStyle name="Table Cell 2 3 4 3 7 5" xfId="7091" xr:uid="{C2419210-41E9-4A67-B8B1-F4BF1939DC2B}"/>
    <cellStyle name="Table Cell 2 3 4 3 8" xfId="1541" xr:uid="{00000000-0005-0000-0000-0000F9070000}"/>
    <cellStyle name="Table Cell 2 3 4 3 8 2" xfId="8430" xr:uid="{A403626B-05EE-4AF5-A6B0-638856045FFB}"/>
    <cellStyle name="Table Cell 2 3 4 3 8 3" xfId="4968" xr:uid="{C7F67CF9-8E56-486F-BC56-DE1010BFE0C4}"/>
    <cellStyle name="Table Cell 2 3 4 3 9" xfId="2672" xr:uid="{00000000-0005-0000-0000-0000FA070000}"/>
    <cellStyle name="Table Cell 2 3 4 3 9 2" xfId="9561" xr:uid="{68401F6C-7668-480A-9E45-C122EACA4E2F}"/>
    <cellStyle name="Table Cell 2 3 4 3 9 3" xfId="6099" xr:uid="{3D425EBF-E991-4FFC-BE62-C37206E78579}"/>
    <cellStyle name="Table Cell 2 3 4 4" xfId="306" xr:uid="{00000000-0005-0000-0000-0000FB070000}"/>
    <cellStyle name="Table Cell 2 3 4 4 2" xfId="1459" xr:uid="{00000000-0005-0000-0000-0000FC070000}"/>
    <cellStyle name="Table Cell 2 3 4 4 2 2" xfId="8348" xr:uid="{3D4B7355-81EE-4A33-994A-B643F3408AA9}"/>
    <cellStyle name="Table Cell 2 3 4 4 2 3" xfId="4886" xr:uid="{70A8A732-DC28-4697-BB42-3F69C699F94E}"/>
    <cellStyle name="Table Cell 2 3 4 4 3" xfId="2590" xr:uid="{00000000-0005-0000-0000-0000FD070000}"/>
    <cellStyle name="Table Cell 2 3 4 4 3 2" xfId="9479" xr:uid="{FEE6D786-C71B-49C9-8CCC-1CC28A5562E9}"/>
    <cellStyle name="Table Cell 2 3 4 4 3 3" xfId="6017" xr:uid="{220143AB-D6E7-465C-AFC9-140ABCB843F2}"/>
    <cellStyle name="Table Cell 2 3 4 4 4" xfId="3724" xr:uid="{00000000-0005-0000-0000-0000FE070000}"/>
    <cellStyle name="Table Cell 2 3 4 4 4 2" xfId="10613" xr:uid="{C96166EE-3B6C-4E8E-AEAD-7789D83575B9}"/>
    <cellStyle name="Table Cell 2 3 4 4 5" xfId="7165" xr:uid="{8239E1CB-915B-4676-A390-B2E8C631E5D4}"/>
    <cellStyle name="Table Cell 2 3 4 5" xfId="1312" xr:uid="{00000000-0005-0000-0000-0000FF070000}"/>
    <cellStyle name="Table Cell 2 3 4 5 2" xfId="8201" xr:uid="{3AB95E1D-3031-4287-A668-0A9FB3A145DC}"/>
    <cellStyle name="Table Cell 2 3 4 5 3" xfId="4739" xr:uid="{307D8EB4-5D8C-4B6B-96B0-EBC3435CBFCE}"/>
    <cellStyle name="Table Cell 2 3 4 6" xfId="2443" xr:uid="{00000000-0005-0000-0000-000000080000}"/>
    <cellStyle name="Table Cell 2 3 4 6 2" xfId="9332" xr:uid="{CD219D52-C38F-4E80-B06C-900890AF65E3}"/>
    <cellStyle name="Table Cell 2 3 4 6 3" xfId="5870" xr:uid="{A6B27644-57E9-4229-83BC-A3DE1DF81EBE}"/>
    <cellStyle name="Table Cell 2 3 4 7" xfId="3577" xr:uid="{00000000-0005-0000-0000-000001080000}"/>
    <cellStyle name="Table Cell 2 3 4 7 2" xfId="10466" xr:uid="{23D0736C-5F36-42DC-BA6C-8092ED989B35}"/>
    <cellStyle name="Table Cell 2 3 4 8" xfId="7016" xr:uid="{BB749E92-7641-450C-9C62-1A496C74B613}"/>
    <cellStyle name="Table Cell 2 3 5" xfId="390" xr:uid="{00000000-0005-0000-0000-000002080000}"/>
    <cellStyle name="Table Cell 2 3 5 2" xfId="601" xr:uid="{00000000-0005-0000-0000-000003080000}"/>
    <cellStyle name="Table Cell 2 3 5 2 2" xfId="1754" xr:uid="{00000000-0005-0000-0000-000004080000}"/>
    <cellStyle name="Table Cell 2 3 5 2 2 2" xfId="8643" xr:uid="{8842F087-5438-489F-9E79-26D6DCE5FDCC}"/>
    <cellStyle name="Table Cell 2 3 5 2 2 3" xfId="5181" xr:uid="{138A6F76-4DB5-4883-B331-2404B75400EE}"/>
    <cellStyle name="Table Cell 2 3 5 2 3" xfId="2885" xr:uid="{00000000-0005-0000-0000-000005080000}"/>
    <cellStyle name="Table Cell 2 3 5 2 3 2" xfId="9774" xr:uid="{E768E808-33CD-4FC1-B8E2-63178D813723}"/>
    <cellStyle name="Table Cell 2 3 5 2 3 3" xfId="6312" xr:uid="{3503CBDD-F4EA-467E-BCBD-9D0BA30CEE12}"/>
    <cellStyle name="Table Cell 2 3 5 2 4" xfId="4019" xr:uid="{00000000-0005-0000-0000-000006080000}"/>
    <cellStyle name="Table Cell 2 3 5 2 4 2" xfId="10908" xr:uid="{0C422BE2-CDD8-4D74-B04E-B77163F61F72}"/>
    <cellStyle name="Table Cell 2 3 5 2 5" xfId="7460" xr:uid="{59AA4311-D38A-4EA3-97FA-94F921B02DDB}"/>
    <cellStyle name="Table Cell 2 3 5 3" xfId="881" xr:uid="{00000000-0005-0000-0000-000007080000}"/>
    <cellStyle name="Table Cell 2 3 5 3 2" xfId="2034" xr:uid="{00000000-0005-0000-0000-000008080000}"/>
    <cellStyle name="Table Cell 2 3 5 3 2 2" xfId="8923" xr:uid="{E1EDB46B-5564-4383-8B45-A496F736D903}"/>
    <cellStyle name="Table Cell 2 3 5 3 2 3" xfId="5461" xr:uid="{608CD0DC-3F5F-489A-92FF-2B30E5F6FD88}"/>
    <cellStyle name="Table Cell 2 3 5 3 3" xfId="3165" xr:uid="{00000000-0005-0000-0000-000009080000}"/>
    <cellStyle name="Table Cell 2 3 5 3 3 2" xfId="10054" xr:uid="{817FD8BA-1095-4A11-BC8F-631FD5E983BA}"/>
    <cellStyle name="Table Cell 2 3 5 3 3 3" xfId="6592" xr:uid="{F7094313-6D30-4141-9AC2-D8CFB50BB01B}"/>
    <cellStyle name="Table Cell 2 3 5 3 4" xfId="4299" xr:uid="{00000000-0005-0000-0000-00000A080000}"/>
    <cellStyle name="Table Cell 2 3 5 3 4 2" xfId="11188" xr:uid="{D92C2382-EAEC-48E5-BD6C-847325E96D58}"/>
    <cellStyle name="Table Cell 2 3 5 3 5" xfId="7740" xr:uid="{CDCDC3B8-9FFD-4D42-9A45-57E51321B77A}"/>
    <cellStyle name="Table Cell 2 3 5 4" xfId="1543" xr:uid="{00000000-0005-0000-0000-00000B080000}"/>
    <cellStyle name="Table Cell 2 3 5 4 2" xfId="8432" xr:uid="{7EED2AE9-D20B-40DD-ABD2-5FEB4C4E4190}"/>
    <cellStyle name="Table Cell 2 3 5 4 3" xfId="4970" xr:uid="{BF171891-EA7C-414A-B11C-3A6C36E88C53}"/>
    <cellStyle name="Table Cell 2 3 5 5" xfId="2674" xr:uid="{00000000-0005-0000-0000-00000C080000}"/>
    <cellStyle name="Table Cell 2 3 5 5 2" xfId="9563" xr:uid="{87FDE4F2-44B0-4E01-8132-D442162B8CFF}"/>
    <cellStyle name="Table Cell 2 3 5 5 3" xfId="6101" xr:uid="{DA505F71-77FD-4E7F-B2AA-FD0359C5A74A}"/>
    <cellStyle name="Table Cell 2 3 5 6" xfId="3808" xr:uid="{00000000-0005-0000-0000-00000D080000}"/>
    <cellStyle name="Table Cell 2 3 5 6 2" xfId="10697" xr:uid="{993FC7DE-B874-4945-89FA-4B44A33C7572}"/>
    <cellStyle name="Table Cell 2 3 5 7" xfId="7249" xr:uid="{5C36082D-9EC4-439F-9249-3B1696ECDA28}"/>
    <cellStyle name="Table Cell 2 3 6" xfId="278" xr:uid="{00000000-0005-0000-0000-00000E080000}"/>
    <cellStyle name="Table Cell 2 3 6 2" xfId="1431" xr:uid="{00000000-0005-0000-0000-00000F080000}"/>
    <cellStyle name="Table Cell 2 3 6 2 2" xfId="8320" xr:uid="{E4F835B9-7C92-4836-B263-814D32D355F0}"/>
    <cellStyle name="Table Cell 2 3 6 2 3" xfId="4858" xr:uid="{D3658DF2-7C26-4512-91AB-7203BD532F28}"/>
    <cellStyle name="Table Cell 2 3 6 3" xfId="2562" xr:uid="{00000000-0005-0000-0000-000010080000}"/>
    <cellStyle name="Table Cell 2 3 6 3 2" xfId="9451" xr:uid="{FD17ACDF-504A-4B3E-8DED-0BBD4C9820BB}"/>
    <cellStyle name="Table Cell 2 3 6 3 3" xfId="5989" xr:uid="{03022C30-DDF0-433E-B592-A6F54E087000}"/>
    <cellStyle name="Table Cell 2 3 6 4" xfId="3696" xr:uid="{00000000-0005-0000-0000-000011080000}"/>
    <cellStyle name="Table Cell 2 3 6 4 2" xfId="10585" xr:uid="{82039FED-78E9-4ECC-8ABF-4F6605FECF79}"/>
    <cellStyle name="Table Cell 2 3 6 5" xfId="7137" xr:uid="{CCF0ED3F-5AF3-410B-A030-7B747968A1E3}"/>
    <cellStyle name="Table Cell 2 3 7" xfId="1294" xr:uid="{00000000-0005-0000-0000-000012080000}"/>
    <cellStyle name="Table Cell 2 3 7 2" xfId="8183" xr:uid="{4F62CE8B-B9B9-4200-AA6A-4EDED26BB515}"/>
    <cellStyle name="Table Cell 2 3 7 3" xfId="4721" xr:uid="{116E16FA-210D-41F1-9CD7-A01412AE3B90}"/>
    <cellStyle name="Table Cell 2 3 8" xfId="8157" xr:uid="{F9886994-5704-4428-B0E5-328E9FC1FF92}"/>
    <cellStyle name="Table Cell 2 3 9" xfId="6990" xr:uid="{412A320B-686E-490B-B332-06BC89A1A9EC}"/>
    <cellStyle name="Table Cell 2 4" xfId="130" xr:uid="{00000000-0005-0000-0000-000013080000}"/>
    <cellStyle name="Table Cell 2 4 2" xfId="156" xr:uid="{00000000-0005-0000-0000-000014080000}"/>
    <cellStyle name="Table Cell 2 4 2 2" xfId="192" xr:uid="{00000000-0005-0000-0000-000015080000}"/>
    <cellStyle name="Table Cell 2 4 2 2 2" xfId="453" xr:uid="{00000000-0005-0000-0000-000016080000}"/>
    <cellStyle name="Table Cell 2 4 2 2 2 10" xfId="3871" xr:uid="{00000000-0005-0000-0000-000017080000}"/>
    <cellStyle name="Table Cell 2 4 2 2 2 10 2" xfId="10760" xr:uid="{77EBD88D-CB88-4B4E-AC3F-7A6F8D11990C}"/>
    <cellStyle name="Table Cell 2 4 2 2 2 11" xfId="7312" xr:uid="{D0224B25-F6F5-4AA4-B3D2-0009963FA6D0}"/>
    <cellStyle name="Table Cell 2 4 2 2 2 2" xfId="664" xr:uid="{00000000-0005-0000-0000-000018080000}"/>
    <cellStyle name="Table Cell 2 4 2 2 2 2 2" xfId="1817" xr:uid="{00000000-0005-0000-0000-000019080000}"/>
    <cellStyle name="Table Cell 2 4 2 2 2 2 2 2" xfId="8706" xr:uid="{D2C6012C-05DD-4019-9363-C2E7C46A6A0C}"/>
    <cellStyle name="Table Cell 2 4 2 2 2 2 2 3" xfId="5244" xr:uid="{4EC19FFB-8784-4AF9-9F10-FA20BE76F270}"/>
    <cellStyle name="Table Cell 2 4 2 2 2 2 3" xfId="2948" xr:uid="{00000000-0005-0000-0000-00001A080000}"/>
    <cellStyle name="Table Cell 2 4 2 2 2 2 3 2" xfId="9837" xr:uid="{EC695D7A-3ACD-4526-B4D0-036C85D9D554}"/>
    <cellStyle name="Table Cell 2 4 2 2 2 2 3 3" xfId="6375" xr:uid="{80419B76-7B44-4EE2-8BD5-52AFDB11761D}"/>
    <cellStyle name="Table Cell 2 4 2 2 2 2 4" xfId="4082" xr:uid="{00000000-0005-0000-0000-00001B080000}"/>
    <cellStyle name="Table Cell 2 4 2 2 2 2 4 2" xfId="10971" xr:uid="{9001CFB7-7B13-4BD0-B378-77B9D638F31D}"/>
    <cellStyle name="Table Cell 2 4 2 2 2 2 5" xfId="7523" xr:uid="{036A4804-BCC3-4DAC-8814-42A1D5B2A995}"/>
    <cellStyle name="Table Cell 2 4 2 2 2 3" xfId="804" xr:uid="{00000000-0005-0000-0000-00001C080000}"/>
    <cellStyle name="Table Cell 2 4 2 2 2 3 2" xfId="1957" xr:uid="{00000000-0005-0000-0000-00001D080000}"/>
    <cellStyle name="Table Cell 2 4 2 2 2 3 2 2" xfId="8846" xr:uid="{86190A5B-4A08-4DBF-BC80-5188DA26CB3C}"/>
    <cellStyle name="Table Cell 2 4 2 2 2 3 2 3" xfId="5384" xr:uid="{52346791-102D-49E5-AF04-CB0555F37359}"/>
    <cellStyle name="Table Cell 2 4 2 2 2 3 3" xfId="3088" xr:uid="{00000000-0005-0000-0000-00001E080000}"/>
    <cellStyle name="Table Cell 2 4 2 2 2 3 3 2" xfId="9977" xr:uid="{C6057F81-1607-4D02-BC78-695260B6FB1D}"/>
    <cellStyle name="Table Cell 2 4 2 2 2 3 3 3" xfId="6515" xr:uid="{F8545AFD-CA82-4BA1-B40A-146CA7ED7421}"/>
    <cellStyle name="Table Cell 2 4 2 2 2 3 4" xfId="4222" xr:uid="{00000000-0005-0000-0000-00001F080000}"/>
    <cellStyle name="Table Cell 2 4 2 2 2 3 4 2" xfId="11111" xr:uid="{2F44858C-47BE-4F64-938E-2EE426B1C164}"/>
    <cellStyle name="Table Cell 2 4 2 2 2 3 5" xfId="7663" xr:uid="{037373EB-5D4E-42B4-BCD9-6A1D358655BF}"/>
    <cellStyle name="Table Cell 2 4 2 2 2 4" xfId="944" xr:uid="{00000000-0005-0000-0000-000020080000}"/>
    <cellStyle name="Table Cell 2 4 2 2 2 4 2" xfId="2097" xr:uid="{00000000-0005-0000-0000-000021080000}"/>
    <cellStyle name="Table Cell 2 4 2 2 2 4 2 2" xfId="8986" xr:uid="{A57CE9E0-3C01-4937-A4FB-9857FBBC9B87}"/>
    <cellStyle name="Table Cell 2 4 2 2 2 4 2 3" xfId="5524" xr:uid="{3AD45EAB-C2C0-4BC5-BE65-CB8A8346CCB3}"/>
    <cellStyle name="Table Cell 2 4 2 2 2 4 3" xfId="3228" xr:uid="{00000000-0005-0000-0000-000022080000}"/>
    <cellStyle name="Table Cell 2 4 2 2 2 4 3 2" xfId="10117" xr:uid="{35BE85BE-B378-4B60-A9A8-5908E8438390}"/>
    <cellStyle name="Table Cell 2 4 2 2 2 4 3 3" xfId="6655" xr:uid="{5B15AD6B-C463-4FEC-82CC-15B15F37BFB3}"/>
    <cellStyle name="Table Cell 2 4 2 2 2 4 4" xfId="4362" xr:uid="{00000000-0005-0000-0000-000023080000}"/>
    <cellStyle name="Table Cell 2 4 2 2 2 4 4 2" xfId="11251" xr:uid="{98EC053F-F9BC-4F1B-B033-398D2E832C81}"/>
    <cellStyle name="Table Cell 2 4 2 2 2 4 5" xfId="7803" xr:uid="{06440B2C-3EC0-4EF1-979C-4FA304AF2E71}"/>
    <cellStyle name="Table Cell 2 4 2 2 2 5" xfId="1078" xr:uid="{00000000-0005-0000-0000-000024080000}"/>
    <cellStyle name="Table Cell 2 4 2 2 2 5 2" xfId="2231" xr:uid="{00000000-0005-0000-0000-000025080000}"/>
    <cellStyle name="Table Cell 2 4 2 2 2 5 2 2" xfId="9120" xr:uid="{CC79D8B1-559E-4744-A6DF-D370634C2563}"/>
    <cellStyle name="Table Cell 2 4 2 2 2 5 2 3" xfId="5658" xr:uid="{4EF86D81-1A4E-4E7B-BDB1-B56599954DE2}"/>
    <cellStyle name="Table Cell 2 4 2 2 2 5 3" xfId="3362" xr:uid="{00000000-0005-0000-0000-000026080000}"/>
    <cellStyle name="Table Cell 2 4 2 2 2 5 3 2" xfId="10251" xr:uid="{37B605E9-7B6D-478D-8C96-EF997896A6DD}"/>
    <cellStyle name="Table Cell 2 4 2 2 2 5 3 3" xfId="6789" xr:uid="{7F4FAFA6-8364-48E4-936C-6BD5263E3A69}"/>
    <cellStyle name="Table Cell 2 4 2 2 2 5 4" xfId="4496" xr:uid="{00000000-0005-0000-0000-000027080000}"/>
    <cellStyle name="Table Cell 2 4 2 2 2 5 4 2" xfId="11385" xr:uid="{0717F5ED-78C0-4E3F-A730-57A2D34E831C}"/>
    <cellStyle name="Table Cell 2 4 2 2 2 5 5" xfId="7937" xr:uid="{C4CDFD40-F859-4C5F-AD95-5E3027D1D033}"/>
    <cellStyle name="Table Cell 2 4 2 2 2 6" xfId="1209" xr:uid="{00000000-0005-0000-0000-000028080000}"/>
    <cellStyle name="Table Cell 2 4 2 2 2 6 2" xfId="2362" xr:uid="{00000000-0005-0000-0000-000029080000}"/>
    <cellStyle name="Table Cell 2 4 2 2 2 6 2 2" xfId="9251" xr:uid="{AFDB0EBA-D96C-4C81-9AF4-F7D0B9F86767}"/>
    <cellStyle name="Table Cell 2 4 2 2 2 6 2 3" xfId="5789" xr:uid="{5589BC4B-FAE4-428A-BE9F-ACA5FC0FB81F}"/>
    <cellStyle name="Table Cell 2 4 2 2 2 6 3" xfId="3493" xr:uid="{00000000-0005-0000-0000-00002A080000}"/>
    <cellStyle name="Table Cell 2 4 2 2 2 6 3 2" xfId="10382" xr:uid="{C7D4A5F6-85B4-4143-9E50-F9C9225486D6}"/>
    <cellStyle name="Table Cell 2 4 2 2 2 6 3 3" xfId="6920" xr:uid="{B9A9ECA4-471B-4C0A-9A25-DD41629C3B15}"/>
    <cellStyle name="Table Cell 2 4 2 2 2 6 4" xfId="4627" xr:uid="{00000000-0005-0000-0000-00002B080000}"/>
    <cellStyle name="Table Cell 2 4 2 2 2 6 4 2" xfId="11516" xr:uid="{D628C71D-DBB7-4C32-A6D5-7F071E1C51E0}"/>
    <cellStyle name="Table Cell 2 4 2 2 2 6 5" xfId="8068" xr:uid="{E7E98CF2-EDC0-43B4-A17C-B08D31F80267}"/>
    <cellStyle name="Table Cell 2 4 2 2 2 7" xfId="518" xr:uid="{00000000-0005-0000-0000-00002C080000}"/>
    <cellStyle name="Table Cell 2 4 2 2 2 7 2" xfId="1671" xr:uid="{00000000-0005-0000-0000-00002D080000}"/>
    <cellStyle name="Table Cell 2 4 2 2 2 7 2 2" xfId="8560" xr:uid="{F0B96AD7-B9AE-4999-91FA-28C825590689}"/>
    <cellStyle name="Table Cell 2 4 2 2 2 7 2 3" xfId="5098" xr:uid="{96447045-9F8C-410C-B6ED-46EBC4E62F41}"/>
    <cellStyle name="Table Cell 2 4 2 2 2 7 3" xfId="2802" xr:uid="{00000000-0005-0000-0000-00002E080000}"/>
    <cellStyle name="Table Cell 2 4 2 2 2 7 3 2" xfId="9691" xr:uid="{7BC2852A-0B8C-4164-A9C9-5BD15F12C236}"/>
    <cellStyle name="Table Cell 2 4 2 2 2 7 3 3" xfId="6229" xr:uid="{90BE1AFE-84CD-4741-8075-110ACCEF0275}"/>
    <cellStyle name="Table Cell 2 4 2 2 2 7 4" xfId="3936" xr:uid="{00000000-0005-0000-0000-00002F080000}"/>
    <cellStyle name="Table Cell 2 4 2 2 2 7 4 2" xfId="10825" xr:uid="{FD788FC6-3E02-4C90-93E6-7BA7A2CF78DB}"/>
    <cellStyle name="Table Cell 2 4 2 2 2 7 5" xfId="7377" xr:uid="{5C86EA5C-A1CC-4A6C-9A03-9E6F057852E1}"/>
    <cellStyle name="Table Cell 2 4 2 2 2 8" xfId="1606" xr:uid="{00000000-0005-0000-0000-000030080000}"/>
    <cellStyle name="Table Cell 2 4 2 2 2 8 2" xfId="8495" xr:uid="{0745F99C-9E33-4E25-BBD8-01D27761811C}"/>
    <cellStyle name="Table Cell 2 4 2 2 2 8 3" xfId="5033" xr:uid="{0F9BAFC3-6802-4523-9DE9-BD4E86EAE794}"/>
    <cellStyle name="Table Cell 2 4 2 2 2 9" xfId="2737" xr:uid="{00000000-0005-0000-0000-000031080000}"/>
    <cellStyle name="Table Cell 2 4 2 2 2 9 2" xfId="9626" xr:uid="{6F5A7B76-AF93-4F9F-84E3-8BEECB0A5264}"/>
    <cellStyle name="Table Cell 2 4 2 2 2 9 3" xfId="6164" xr:uid="{63DF6332-CDE2-49BF-B4BF-A0314B018222}"/>
    <cellStyle name="Table Cell 2 4 2 2 3" xfId="375" xr:uid="{00000000-0005-0000-0000-000032080000}"/>
    <cellStyle name="Table Cell 2 4 2 2 3 10" xfId="3793" xr:uid="{00000000-0005-0000-0000-000033080000}"/>
    <cellStyle name="Table Cell 2 4 2 2 3 10 2" xfId="10682" xr:uid="{D707050D-0B88-4FED-888E-2A0B25DE29A9}"/>
    <cellStyle name="Table Cell 2 4 2 2 3 11" xfId="7234" xr:uid="{2E217501-D4A6-419A-9CD4-CF8D8F45D80B}"/>
    <cellStyle name="Table Cell 2 4 2 2 3 2" xfId="586" xr:uid="{00000000-0005-0000-0000-000034080000}"/>
    <cellStyle name="Table Cell 2 4 2 2 3 2 2" xfId="1739" xr:uid="{00000000-0005-0000-0000-000035080000}"/>
    <cellStyle name="Table Cell 2 4 2 2 3 2 2 2" xfId="8628" xr:uid="{1B475805-C3E3-4C80-A305-78934980EDF7}"/>
    <cellStyle name="Table Cell 2 4 2 2 3 2 2 3" xfId="5166" xr:uid="{E4283C93-28F5-4F89-BA1C-B2F871C362D9}"/>
    <cellStyle name="Table Cell 2 4 2 2 3 2 3" xfId="2870" xr:uid="{00000000-0005-0000-0000-000036080000}"/>
    <cellStyle name="Table Cell 2 4 2 2 3 2 3 2" xfId="9759" xr:uid="{E95D6961-57EB-41E6-883C-FDD3475FA1C4}"/>
    <cellStyle name="Table Cell 2 4 2 2 3 2 3 3" xfId="6297" xr:uid="{7A748341-399E-4159-857E-590B2AB23107}"/>
    <cellStyle name="Table Cell 2 4 2 2 3 2 4" xfId="4004" xr:uid="{00000000-0005-0000-0000-000037080000}"/>
    <cellStyle name="Table Cell 2 4 2 2 3 2 4 2" xfId="10893" xr:uid="{497FC4D2-4F80-4E14-B1AD-3C4CB5B3BFB8}"/>
    <cellStyle name="Table Cell 2 4 2 2 3 2 5" xfId="7445" xr:uid="{7E8B40FC-CC13-49BF-BC56-A6682C25AC11}"/>
    <cellStyle name="Table Cell 2 4 2 2 3 3" xfId="731" xr:uid="{00000000-0005-0000-0000-000038080000}"/>
    <cellStyle name="Table Cell 2 4 2 2 3 3 2" xfId="1884" xr:uid="{00000000-0005-0000-0000-000039080000}"/>
    <cellStyle name="Table Cell 2 4 2 2 3 3 2 2" xfId="8773" xr:uid="{57FA64E2-72B4-41BA-BB4D-D1193A5DDE65}"/>
    <cellStyle name="Table Cell 2 4 2 2 3 3 2 3" xfId="5311" xr:uid="{8634C94E-93F1-471B-A85C-FB2EE817246A}"/>
    <cellStyle name="Table Cell 2 4 2 2 3 3 3" xfId="3015" xr:uid="{00000000-0005-0000-0000-00003A080000}"/>
    <cellStyle name="Table Cell 2 4 2 2 3 3 3 2" xfId="9904" xr:uid="{13A96E44-F3B5-4B08-9D3A-485BE4E8D9F7}"/>
    <cellStyle name="Table Cell 2 4 2 2 3 3 3 3" xfId="6442" xr:uid="{14FC972C-D7E5-45BF-A75A-DFD89F63CF72}"/>
    <cellStyle name="Table Cell 2 4 2 2 3 3 4" xfId="4149" xr:uid="{00000000-0005-0000-0000-00003B080000}"/>
    <cellStyle name="Table Cell 2 4 2 2 3 3 4 2" xfId="11038" xr:uid="{8A8546FA-3C2F-488E-91A7-C4C33F9B11C9}"/>
    <cellStyle name="Table Cell 2 4 2 2 3 3 5" xfId="7590" xr:uid="{2D12BF5D-2FAB-4320-9FE2-AF7BE0056435}"/>
    <cellStyle name="Table Cell 2 4 2 2 3 4" xfId="866" xr:uid="{00000000-0005-0000-0000-00003C080000}"/>
    <cellStyle name="Table Cell 2 4 2 2 3 4 2" xfId="2019" xr:uid="{00000000-0005-0000-0000-00003D080000}"/>
    <cellStyle name="Table Cell 2 4 2 2 3 4 2 2" xfId="8908" xr:uid="{CD2CCD35-797E-4479-804D-8A9A9D0089DB}"/>
    <cellStyle name="Table Cell 2 4 2 2 3 4 2 3" xfId="5446" xr:uid="{2143D34A-3207-4E18-80CE-9963A3DABD04}"/>
    <cellStyle name="Table Cell 2 4 2 2 3 4 3" xfId="3150" xr:uid="{00000000-0005-0000-0000-00003E080000}"/>
    <cellStyle name="Table Cell 2 4 2 2 3 4 3 2" xfId="10039" xr:uid="{6BA890F5-407A-4D83-AB87-838615644CBC}"/>
    <cellStyle name="Table Cell 2 4 2 2 3 4 3 3" xfId="6577" xr:uid="{82016EB3-6098-4083-BB7E-36970BE9AC63}"/>
    <cellStyle name="Table Cell 2 4 2 2 3 4 4" xfId="4284" xr:uid="{00000000-0005-0000-0000-00003F080000}"/>
    <cellStyle name="Table Cell 2 4 2 2 3 4 4 2" xfId="11173" xr:uid="{48E51353-3E04-4F6B-BFF5-D1D9A2C6251B}"/>
    <cellStyle name="Table Cell 2 4 2 2 3 4 5" xfId="7725" xr:uid="{8CFB1BF7-AFA9-41A2-817B-0C2EEC932CBA}"/>
    <cellStyle name="Table Cell 2 4 2 2 3 5" xfId="1009" xr:uid="{00000000-0005-0000-0000-000040080000}"/>
    <cellStyle name="Table Cell 2 4 2 2 3 5 2" xfId="2162" xr:uid="{00000000-0005-0000-0000-000041080000}"/>
    <cellStyle name="Table Cell 2 4 2 2 3 5 2 2" xfId="9051" xr:uid="{221A7915-890E-4998-A576-5EC36E5119C4}"/>
    <cellStyle name="Table Cell 2 4 2 2 3 5 2 3" xfId="5589" xr:uid="{317CD106-C13A-4AF3-8FC4-B478D0A1446E}"/>
    <cellStyle name="Table Cell 2 4 2 2 3 5 3" xfId="3293" xr:uid="{00000000-0005-0000-0000-000042080000}"/>
    <cellStyle name="Table Cell 2 4 2 2 3 5 3 2" xfId="10182" xr:uid="{502D22DB-6779-4ABE-8D10-DD960F1CFE97}"/>
    <cellStyle name="Table Cell 2 4 2 2 3 5 3 3" xfId="6720" xr:uid="{AE1CF3FB-E9DF-4DC8-B075-28FEF09DA7C4}"/>
    <cellStyle name="Table Cell 2 4 2 2 3 5 4" xfId="4427" xr:uid="{00000000-0005-0000-0000-000043080000}"/>
    <cellStyle name="Table Cell 2 4 2 2 3 5 4 2" xfId="11316" xr:uid="{4ADD3551-593C-49FE-9B1F-1930D1432135}"/>
    <cellStyle name="Table Cell 2 4 2 2 3 5 5" xfId="7868" xr:uid="{B580639F-5B75-448C-A3CC-9A888743144B}"/>
    <cellStyle name="Table Cell 2 4 2 2 3 6" xfId="1135" xr:uid="{00000000-0005-0000-0000-000044080000}"/>
    <cellStyle name="Table Cell 2 4 2 2 3 6 2" xfId="2288" xr:uid="{00000000-0005-0000-0000-000045080000}"/>
    <cellStyle name="Table Cell 2 4 2 2 3 6 2 2" xfId="9177" xr:uid="{01643227-C628-4E3E-9F8E-15D6A3DF5F80}"/>
    <cellStyle name="Table Cell 2 4 2 2 3 6 2 3" xfId="5715" xr:uid="{93E21C6E-396B-4E0A-B935-B0591710EB89}"/>
    <cellStyle name="Table Cell 2 4 2 2 3 6 3" xfId="3419" xr:uid="{00000000-0005-0000-0000-000046080000}"/>
    <cellStyle name="Table Cell 2 4 2 2 3 6 3 2" xfId="10308" xr:uid="{1BBF835B-EA41-469B-A391-5037E7CB8B72}"/>
    <cellStyle name="Table Cell 2 4 2 2 3 6 3 3" xfId="6846" xr:uid="{22575D98-2060-48B5-8F97-777D9A259BA3}"/>
    <cellStyle name="Table Cell 2 4 2 2 3 6 4" xfId="4553" xr:uid="{00000000-0005-0000-0000-000047080000}"/>
    <cellStyle name="Table Cell 2 4 2 2 3 6 4 2" xfId="11442" xr:uid="{F6731E9B-72A3-410B-B52B-593DE087DEC2}"/>
    <cellStyle name="Table Cell 2 4 2 2 3 6 5" xfId="7994" xr:uid="{306DD85C-77BC-4E2F-B506-1A4506CE60F6}"/>
    <cellStyle name="Table Cell 2 4 2 2 3 7" xfId="1270" xr:uid="{00000000-0005-0000-0000-000048080000}"/>
    <cellStyle name="Table Cell 2 4 2 2 3 7 2" xfId="2423" xr:uid="{00000000-0005-0000-0000-000049080000}"/>
    <cellStyle name="Table Cell 2 4 2 2 3 7 2 2" xfId="9312" xr:uid="{9E6D687A-50BE-49C9-A512-89FDC1569D5B}"/>
    <cellStyle name="Table Cell 2 4 2 2 3 7 2 3" xfId="5850" xr:uid="{A6F7774A-B23C-45BE-BA0C-77BF0FCB1929}"/>
    <cellStyle name="Table Cell 2 4 2 2 3 7 3" xfId="3554" xr:uid="{00000000-0005-0000-0000-00004A080000}"/>
    <cellStyle name="Table Cell 2 4 2 2 3 7 3 2" xfId="10443" xr:uid="{341FD14F-CE91-4841-875F-21D078AB3273}"/>
    <cellStyle name="Table Cell 2 4 2 2 3 7 3 3" xfId="6981" xr:uid="{C15FEDB5-5CC4-438E-8125-BB40AC4CF097}"/>
    <cellStyle name="Table Cell 2 4 2 2 3 7 4" xfId="4688" xr:uid="{00000000-0005-0000-0000-00004B080000}"/>
    <cellStyle name="Table Cell 2 4 2 2 3 7 4 2" xfId="11577" xr:uid="{C90C7E80-8BB3-430E-B544-627AF2FF1BAB}"/>
    <cellStyle name="Table Cell 2 4 2 2 3 7 5" xfId="8129" xr:uid="{76E2A229-7AB2-4398-95D1-D88858F4EB24}"/>
    <cellStyle name="Table Cell 2 4 2 2 3 8" xfId="1528" xr:uid="{00000000-0005-0000-0000-00004C080000}"/>
    <cellStyle name="Table Cell 2 4 2 2 3 8 2" xfId="8417" xr:uid="{3F928DB6-AF8E-4D12-B8C4-62DFB42A8622}"/>
    <cellStyle name="Table Cell 2 4 2 2 3 8 3" xfId="4955" xr:uid="{A39148BC-F56D-4101-A7F7-E318722C0551}"/>
    <cellStyle name="Table Cell 2 4 2 2 3 9" xfId="2659" xr:uid="{00000000-0005-0000-0000-00004D080000}"/>
    <cellStyle name="Table Cell 2 4 2 2 3 9 2" xfId="9548" xr:uid="{B5D45DE4-C2DD-4B14-8887-E93456CCF048}"/>
    <cellStyle name="Table Cell 2 4 2 2 3 9 3" xfId="6086" xr:uid="{DF22F52D-3F5E-49C7-91AB-F97A788A305F}"/>
    <cellStyle name="Table Cell 2 4 2 2 4" xfId="341" xr:uid="{00000000-0005-0000-0000-00004E080000}"/>
    <cellStyle name="Table Cell 2 4 2 2 4 2" xfId="1494" xr:uid="{00000000-0005-0000-0000-00004F080000}"/>
    <cellStyle name="Table Cell 2 4 2 2 4 2 2" xfId="8383" xr:uid="{07455CD5-80B4-416D-BBA6-C01108BF4FE2}"/>
    <cellStyle name="Table Cell 2 4 2 2 4 2 3" xfId="4921" xr:uid="{796323C9-5919-4184-A635-329B6F7F04FD}"/>
    <cellStyle name="Table Cell 2 4 2 2 4 3" xfId="2625" xr:uid="{00000000-0005-0000-0000-000050080000}"/>
    <cellStyle name="Table Cell 2 4 2 2 4 3 2" xfId="9514" xr:uid="{FBEED665-81B9-4172-BAF9-2D28D2A91FBB}"/>
    <cellStyle name="Table Cell 2 4 2 2 4 3 3" xfId="6052" xr:uid="{F580F99E-062A-4C57-AE3C-77C0EDE4EF88}"/>
    <cellStyle name="Table Cell 2 4 2 2 4 4" xfId="3759" xr:uid="{00000000-0005-0000-0000-000051080000}"/>
    <cellStyle name="Table Cell 2 4 2 2 4 4 2" xfId="10648" xr:uid="{47A8EA1D-643E-455C-A223-1F9390CF0086}"/>
    <cellStyle name="Table Cell 2 4 2 2 4 5" xfId="7200" xr:uid="{23733582-278F-408B-9D20-F0DB6EEDAB71}"/>
    <cellStyle name="Table Cell 2 4 2 2 5" xfId="1347" xr:uid="{00000000-0005-0000-0000-000052080000}"/>
    <cellStyle name="Table Cell 2 4 2 2 5 2" xfId="8236" xr:uid="{6DB79ADF-220C-4D08-A6F4-9AFC78668DEE}"/>
    <cellStyle name="Table Cell 2 4 2 2 5 3" xfId="4774" xr:uid="{DAA9358A-9D1D-42FB-8A6B-9EB208E88D43}"/>
    <cellStyle name="Table Cell 2 4 2 2 6" xfId="2478" xr:uid="{00000000-0005-0000-0000-000053080000}"/>
    <cellStyle name="Table Cell 2 4 2 2 6 2" xfId="9367" xr:uid="{765399E2-174B-4B12-964B-D2939AFF3CDA}"/>
    <cellStyle name="Table Cell 2 4 2 2 6 3" xfId="5905" xr:uid="{1F24D2DF-B8F7-4D0F-A8ED-C66F8F882A2C}"/>
    <cellStyle name="Table Cell 2 4 2 2 7" xfId="3612" xr:uid="{00000000-0005-0000-0000-000054080000}"/>
    <cellStyle name="Table Cell 2 4 2 2 7 2" xfId="10501" xr:uid="{BE5C140D-83CC-482F-B493-9700735A860F}"/>
    <cellStyle name="Table Cell 2 4 2 2 8" xfId="7051" xr:uid="{3ABCB4DC-2195-487A-86B4-545E31A90298}"/>
    <cellStyle name="Table Cell 2 4 2 3" xfId="417" xr:uid="{00000000-0005-0000-0000-000055080000}"/>
    <cellStyle name="Table Cell 2 4 2 3 10" xfId="3835" xr:uid="{00000000-0005-0000-0000-000056080000}"/>
    <cellStyle name="Table Cell 2 4 2 3 10 2" xfId="10724" xr:uid="{F7CC0B71-B486-4E5E-B0F0-83BDA772528E}"/>
    <cellStyle name="Table Cell 2 4 2 3 11" xfId="7276" xr:uid="{EDD1A727-542D-4548-AE65-101312E156AC}"/>
    <cellStyle name="Table Cell 2 4 2 3 2" xfId="628" xr:uid="{00000000-0005-0000-0000-000057080000}"/>
    <cellStyle name="Table Cell 2 4 2 3 2 2" xfId="1781" xr:uid="{00000000-0005-0000-0000-000058080000}"/>
    <cellStyle name="Table Cell 2 4 2 3 2 2 2" xfId="8670" xr:uid="{A65E3476-A7E5-478D-8EEB-AB13CC3F3FC5}"/>
    <cellStyle name="Table Cell 2 4 2 3 2 2 3" xfId="5208" xr:uid="{CCCD9DC7-58B1-49B8-B7E7-D88B05631F6F}"/>
    <cellStyle name="Table Cell 2 4 2 3 2 3" xfId="2912" xr:uid="{00000000-0005-0000-0000-000059080000}"/>
    <cellStyle name="Table Cell 2 4 2 3 2 3 2" xfId="9801" xr:uid="{365C426C-78AA-4663-B60E-5A6C0923E321}"/>
    <cellStyle name="Table Cell 2 4 2 3 2 3 3" xfId="6339" xr:uid="{ED7BD199-A612-40CA-ADBF-F1DDBC3E9AE8}"/>
    <cellStyle name="Table Cell 2 4 2 3 2 4" xfId="4046" xr:uid="{00000000-0005-0000-0000-00005A080000}"/>
    <cellStyle name="Table Cell 2 4 2 3 2 4 2" xfId="10935" xr:uid="{6251701B-8953-4AB6-AADA-873A8FB86424}"/>
    <cellStyle name="Table Cell 2 4 2 3 2 5" xfId="7487" xr:uid="{7EE8B520-00D2-413D-94C4-DE9976E9DDA7}"/>
    <cellStyle name="Table Cell 2 4 2 3 3" xfId="768" xr:uid="{00000000-0005-0000-0000-00005B080000}"/>
    <cellStyle name="Table Cell 2 4 2 3 3 2" xfId="1921" xr:uid="{00000000-0005-0000-0000-00005C080000}"/>
    <cellStyle name="Table Cell 2 4 2 3 3 2 2" xfId="8810" xr:uid="{B9644732-54C0-4E20-93CA-92ABD8DE0756}"/>
    <cellStyle name="Table Cell 2 4 2 3 3 2 3" xfId="5348" xr:uid="{9162031C-3FA9-4D70-952C-45D182407639}"/>
    <cellStyle name="Table Cell 2 4 2 3 3 3" xfId="3052" xr:uid="{00000000-0005-0000-0000-00005D080000}"/>
    <cellStyle name="Table Cell 2 4 2 3 3 3 2" xfId="9941" xr:uid="{B9A0535B-BE23-414D-9ED6-C44A28DFFAAB}"/>
    <cellStyle name="Table Cell 2 4 2 3 3 3 3" xfId="6479" xr:uid="{2217DDA2-371A-45ED-9C4A-EFDCE3D02634}"/>
    <cellStyle name="Table Cell 2 4 2 3 3 4" xfId="4186" xr:uid="{00000000-0005-0000-0000-00005E080000}"/>
    <cellStyle name="Table Cell 2 4 2 3 3 4 2" xfId="11075" xr:uid="{DC22D1BC-610A-44AF-92F5-926BDEEFC084}"/>
    <cellStyle name="Table Cell 2 4 2 3 3 5" xfId="7627" xr:uid="{B61FF798-85D3-4780-A5F2-DF36675C750B}"/>
    <cellStyle name="Table Cell 2 4 2 3 4" xfId="908" xr:uid="{00000000-0005-0000-0000-00005F080000}"/>
    <cellStyle name="Table Cell 2 4 2 3 4 2" xfId="2061" xr:uid="{00000000-0005-0000-0000-000060080000}"/>
    <cellStyle name="Table Cell 2 4 2 3 4 2 2" xfId="8950" xr:uid="{26E86FCC-FD0A-4E97-AEA2-E16213808E58}"/>
    <cellStyle name="Table Cell 2 4 2 3 4 2 3" xfId="5488" xr:uid="{403A3D64-D667-45A0-ABDD-B8B74A203C9D}"/>
    <cellStyle name="Table Cell 2 4 2 3 4 3" xfId="3192" xr:uid="{00000000-0005-0000-0000-000061080000}"/>
    <cellStyle name="Table Cell 2 4 2 3 4 3 2" xfId="10081" xr:uid="{8FDE78D8-996C-4AD6-A8AA-D61E3B5E003C}"/>
    <cellStyle name="Table Cell 2 4 2 3 4 3 3" xfId="6619" xr:uid="{8DDF9108-E613-48F9-9A3B-1C48234E30D6}"/>
    <cellStyle name="Table Cell 2 4 2 3 4 4" xfId="4326" xr:uid="{00000000-0005-0000-0000-000062080000}"/>
    <cellStyle name="Table Cell 2 4 2 3 4 4 2" xfId="11215" xr:uid="{F0F62593-4E54-4AF0-9407-B9C0B6E1FDD4}"/>
    <cellStyle name="Table Cell 2 4 2 3 4 5" xfId="7767" xr:uid="{8C7474B7-E8F7-4FC8-B7CE-9A192FC21396}"/>
    <cellStyle name="Table Cell 2 4 2 3 5" xfId="1042" xr:uid="{00000000-0005-0000-0000-000063080000}"/>
    <cellStyle name="Table Cell 2 4 2 3 5 2" xfId="2195" xr:uid="{00000000-0005-0000-0000-000064080000}"/>
    <cellStyle name="Table Cell 2 4 2 3 5 2 2" xfId="9084" xr:uid="{AD0B2D24-E3EF-4B9E-88E8-4A422B45BA9A}"/>
    <cellStyle name="Table Cell 2 4 2 3 5 2 3" xfId="5622" xr:uid="{5F38077D-4AD2-4728-96F1-E6E22F99C8D6}"/>
    <cellStyle name="Table Cell 2 4 2 3 5 3" xfId="3326" xr:uid="{00000000-0005-0000-0000-000065080000}"/>
    <cellStyle name="Table Cell 2 4 2 3 5 3 2" xfId="10215" xr:uid="{E9AF4F04-F3A1-4B97-BBD9-5400A707A3A3}"/>
    <cellStyle name="Table Cell 2 4 2 3 5 3 3" xfId="6753" xr:uid="{929A63F4-19B9-4BAE-B555-83ED3F2A7B18}"/>
    <cellStyle name="Table Cell 2 4 2 3 5 4" xfId="4460" xr:uid="{00000000-0005-0000-0000-000066080000}"/>
    <cellStyle name="Table Cell 2 4 2 3 5 4 2" xfId="11349" xr:uid="{630E2B4F-12BA-45C4-94B8-BA76E3F1B3FD}"/>
    <cellStyle name="Table Cell 2 4 2 3 5 5" xfId="7901" xr:uid="{127CF1F6-0C15-4BC9-B79E-751503AA9460}"/>
    <cellStyle name="Table Cell 2 4 2 3 6" xfId="1173" xr:uid="{00000000-0005-0000-0000-000067080000}"/>
    <cellStyle name="Table Cell 2 4 2 3 6 2" xfId="2326" xr:uid="{00000000-0005-0000-0000-000068080000}"/>
    <cellStyle name="Table Cell 2 4 2 3 6 2 2" xfId="9215" xr:uid="{1B4AD7F5-A9A6-4147-92C8-DB34C2904DD9}"/>
    <cellStyle name="Table Cell 2 4 2 3 6 2 3" xfId="5753" xr:uid="{EAB93596-D15B-4E7F-B392-AC2B87C4B884}"/>
    <cellStyle name="Table Cell 2 4 2 3 6 3" xfId="3457" xr:uid="{00000000-0005-0000-0000-000069080000}"/>
    <cellStyle name="Table Cell 2 4 2 3 6 3 2" xfId="10346" xr:uid="{DD7FB5C3-9E2C-496A-B19D-C73478815336}"/>
    <cellStyle name="Table Cell 2 4 2 3 6 3 3" xfId="6884" xr:uid="{2C54E039-DA6D-44C7-BFA2-CB7FA31FD4AD}"/>
    <cellStyle name="Table Cell 2 4 2 3 6 4" xfId="4591" xr:uid="{00000000-0005-0000-0000-00006A080000}"/>
    <cellStyle name="Table Cell 2 4 2 3 6 4 2" xfId="11480" xr:uid="{05FC625C-E94D-430B-8C1B-5B30A53070EB}"/>
    <cellStyle name="Table Cell 2 4 2 3 6 5" xfId="8032" xr:uid="{E3EE223B-5046-42B8-A479-9130404AF155}"/>
    <cellStyle name="Table Cell 2 4 2 3 7" xfId="711" xr:uid="{00000000-0005-0000-0000-00006B080000}"/>
    <cellStyle name="Table Cell 2 4 2 3 7 2" xfId="1864" xr:uid="{00000000-0005-0000-0000-00006C080000}"/>
    <cellStyle name="Table Cell 2 4 2 3 7 2 2" xfId="8753" xr:uid="{157EA07C-F2E0-4D72-A7C3-317516048EAF}"/>
    <cellStyle name="Table Cell 2 4 2 3 7 2 3" xfId="5291" xr:uid="{CCDD7504-C53B-4D64-BA95-1C3BA806B3D4}"/>
    <cellStyle name="Table Cell 2 4 2 3 7 3" xfId="2995" xr:uid="{00000000-0005-0000-0000-00006D080000}"/>
    <cellStyle name="Table Cell 2 4 2 3 7 3 2" xfId="9884" xr:uid="{04D680F9-00F5-42BC-AC55-41EC67069C0C}"/>
    <cellStyle name="Table Cell 2 4 2 3 7 3 3" xfId="6422" xr:uid="{4EDCC7BD-2CCF-4165-9CEA-CCBB6B7BBFE3}"/>
    <cellStyle name="Table Cell 2 4 2 3 7 4" xfId="4129" xr:uid="{00000000-0005-0000-0000-00006E080000}"/>
    <cellStyle name="Table Cell 2 4 2 3 7 4 2" xfId="11018" xr:uid="{8ADC9124-7E36-4BED-9C26-CCF543A70274}"/>
    <cellStyle name="Table Cell 2 4 2 3 7 5" xfId="7570" xr:uid="{88E3AB23-36C8-49CE-BABA-1A71E502DE0F}"/>
    <cellStyle name="Table Cell 2 4 2 3 8" xfId="1570" xr:uid="{00000000-0005-0000-0000-00006F080000}"/>
    <cellStyle name="Table Cell 2 4 2 3 8 2" xfId="8459" xr:uid="{EA4B6544-3950-4961-BE3B-614BEE3A5FF8}"/>
    <cellStyle name="Table Cell 2 4 2 3 8 3" xfId="4997" xr:uid="{9053194B-CED0-4ED9-914E-4AABB8D20F7A}"/>
    <cellStyle name="Table Cell 2 4 2 3 9" xfId="2701" xr:uid="{00000000-0005-0000-0000-000070080000}"/>
    <cellStyle name="Table Cell 2 4 2 3 9 2" xfId="9590" xr:uid="{B42A977D-9249-40E6-93BE-F1EEBD87504A}"/>
    <cellStyle name="Table Cell 2 4 2 3 9 3" xfId="6128" xr:uid="{971C9E8A-6A00-45FC-AA60-85C831848442}"/>
    <cellStyle name="Table Cell 2 4 2 4" xfId="392" xr:uid="{00000000-0005-0000-0000-000071080000}"/>
    <cellStyle name="Table Cell 2 4 2 4 10" xfId="3810" xr:uid="{00000000-0005-0000-0000-000072080000}"/>
    <cellStyle name="Table Cell 2 4 2 4 10 2" xfId="10699" xr:uid="{2D93D169-43CC-48A5-A19C-CF89C6E86B4F}"/>
    <cellStyle name="Table Cell 2 4 2 4 11" xfId="7251" xr:uid="{0213B123-6E9E-4D4B-BA98-2C9D644E53C4}"/>
    <cellStyle name="Table Cell 2 4 2 4 2" xfId="603" xr:uid="{00000000-0005-0000-0000-000073080000}"/>
    <cellStyle name="Table Cell 2 4 2 4 2 2" xfId="1756" xr:uid="{00000000-0005-0000-0000-000074080000}"/>
    <cellStyle name="Table Cell 2 4 2 4 2 2 2" xfId="8645" xr:uid="{FD664509-BB61-4070-8B20-D729C7A3EAFA}"/>
    <cellStyle name="Table Cell 2 4 2 4 2 2 3" xfId="5183" xr:uid="{E268C61E-D908-4FD9-B86C-DD89147E476E}"/>
    <cellStyle name="Table Cell 2 4 2 4 2 3" xfId="2887" xr:uid="{00000000-0005-0000-0000-000075080000}"/>
    <cellStyle name="Table Cell 2 4 2 4 2 3 2" xfId="9776" xr:uid="{061A8CFC-F583-45C1-9FA4-746C3CA04200}"/>
    <cellStyle name="Table Cell 2 4 2 4 2 3 3" xfId="6314" xr:uid="{8A0873CB-07F5-460A-AD7A-8CD09EF23DF7}"/>
    <cellStyle name="Table Cell 2 4 2 4 2 4" xfId="4021" xr:uid="{00000000-0005-0000-0000-000076080000}"/>
    <cellStyle name="Table Cell 2 4 2 4 2 4 2" xfId="10910" xr:uid="{36C7E704-0EB2-4A28-9538-EBBB81682870}"/>
    <cellStyle name="Table Cell 2 4 2 4 2 5" xfId="7462" xr:uid="{37B601DA-BCC2-412A-B371-594055A3EADD}"/>
    <cellStyle name="Table Cell 2 4 2 4 3" xfId="745" xr:uid="{00000000-0005-0000-0000-000077080000}"/>
    <cellStyle name="Table Cell 2 4 2 4 3 2" xfId="1898" xr:uid="{00000000-0005-0000-0000-000078080000}"/>
    <cellStyle name="Table Cell 2 4 2 4 3 2 2" xfId="8787" xr:uid="{91552908-7F39-49BC-A7B8-19E51DB34650}"/>
    <cellStyle name="Table Cell 2 4 2 4 3 2 3" xfId="5325" xr:uid="{70B12558-B025-4DC5-BBD3-79E0F5C72D1D}"/>
    <cellStyle name="Table Cell 2 4 2 4 3 3" xfId="3029" xr:uid="{00000000-0005-0000-0000-000079080000}"/>
    <cellStyle name="Table Cell 2 4 2 4 3 3 2" xfId="9918" xr:uid="{8BDDD5EA-CA2D-47FA-9D7F-7A1D49FE609D}"/>
    <cellStyle name="Table Cell 2 4 2 4 3 3 3" xfId="6456" xr:uid="{1E2BA45E-062E-4E6D-A4EA-6A92D0922972}"/>
    <cellStyle name="Table Cell 2 4 2 4 3 4" xfId="4163" xr:uid="{00000000-0005-0000-0000-00007A080000}"/>
    <cellStyle name="Table Cell 2 4 2 4 3 4 2" xfId="11052" xr:uid="{CE29BB68-20AB-4F9F-9196-129A6841BBC6}"/>
    <cellStyle name="Table Cell 2 4 2 4 3 5" xfId="7604" xr:uid="{5B8CDB33-960F-4870-9990-FEC9B64773D8}"/>
    <cellStyle name="Table Cell 2 4 2 4 4" xfId="883" xr:uid="{00000000-0005-0000-0000-00007B080000}"/>
    <cellStyle name="Table Cell 2 4 2 4 4 2" xfId="2036" xr:uid="{00000000-0005-0000-0000-00007C080000}"/>
    <cellStyle name="Table Cell 2 4 2 4 4 2 2" xfId="8925" xr:uid="{E2665D87-57BC-4F43-9083-E09788DFD2B5}"/>
    <cellStyle name="Table Cell 2 4 2 4 4 2 3" xfId="5463" xr:uid="{820D91D0-5A1D-459E-B513-B73A72929956}"/>
    <cellStyle name="Table Cell 2 4 2 4 4 3" xfId="3167" xr:uid="{00000000-0005-0000-0000-00007D080000}"/>
    <cellStyle name="Table Cell 2 4 2 4 4 3 2" xfId="10056" xr:uid="{B37541D5-3224-4684-89F7-950E66EA2B30}"/>
    <cellStyle name="Table Cell 2 4 2 4 4 3 3" xfId="6594" xr:uid="{D41DA2DD-406A-4780-9B12-CCB6AF46F275}"/>
    <cellStyle name="Table Cell 2 4 2 4 4 4" xfId="4301" xr:uid="{00000000-0005-0000-0000-00007E080000}"/>
    <cellStyle name="Table Cell 2 4 2 4 4 4 2" xfId="11190" xr:uid="{DADE5C06-813F-4958-9CB7-73045E254FF8}"/>
    <cellStyle name="Table Cell 2 4 2 4 4 5" xfId="7742" xr:uid="{FB957D22-0386-416F-BE60-46A482DD46CA}"/>
    <cellStyle name="Table Cell 2 4 2 4 5" xfId="1021" xr:uid="{00000000-0005-0000-0000-00007F080000}"/>
    <cellStyle name="Table Cell 2 4 2 4 5 2" xfId="2174" xr:uid="{00000000-0005-0000-0000-000080080000}"/>
    <cellStyle name="Table Cell 2 4 2 4 5 2 2" xfId="9063" xr:uid="{AF9E79EB-3965-4D53-A675-3A422F56BC97}"/>
    <cellStyle name="Table Cell 2 4 2 4 5 2 3" xfId="5601" xr:uid="{BC871924-412E-4E50-AA4B-8592075DDB24}"/>
    <cellStyle name="Table Cell 2 4 2 4 5 3" xfId="3305" xr:uid="{00000000-0005-0000-0000-000081080000}"/>
    <cellStyle name="Table Cell 2 4 2 4 5 3 2" xfId="10194" xr:uid="{FBC502A7-C250-4A34-BDCF-50F9EAC42C7A}"/>
    <cellStyle name="Table Cell 2 4 2 4 5 3 3" xfId="6732" xr:uid="{90F9F4D3-0AF8-4E10-B5F8-B567BEB85C5A}"/>
    <cellStyle name="Table Cell 2 4 2 4 5 4" xfId="4439" xr:uid="{00000000-0005-0000-0000-000082080000}"/>
    <cellStyle name="Table Cell 2 4 2 4 5 4 2" xfId="11328" xr:uid="{A0DA8327-B880-4B9E-A23E-D05EDDAA29E6}"/>
    <cellStyle name="Table Cell 2 4 2 4 5 5" xfId="7880" xr:uid="{101125A7-F6DD-42B0-8608-8ADA7C4FC46C}"/>
    <cellStyle name="Table Cell 2 4 2 4 6" xfId="1151" xr:uid="{00000000-0005-0000-0000-000083080000}"/>
    <cellStyle name="Table Cell 2 4 2 4 6 2" xfId="2304" xr:uid="{00000000-0005-0000-0000-000084080000}"/>
    <cellStyle name="Table Cell 2 4 2 4 6 2 2" xfId="9193" xr:uid="{039C5E20-0D24-4BDA-A506-A794F03D7370}"/>
    <cellStyle name="Table Cell 2 4 2 4 6 2 3" xfId="5731" xr:uid="{C1F05209-7461-45F2-B42B-53144F842291}"/>
    <cellStyle name="Table Cell 2 4 2 4 6 3" xfId="3435" xr:uid="{00000000-0005-0000-0000-000085080000}"/>
    <cellStyle name="Table Cell 2 4 2 4 6 3 2" xfId="10324" xr:uid="{E2BD558E-94F0-4B56-ADA7-4BE22436A881}"/>
    <cellStyle name="Table Cell 2 4 2 4 6 3 3" xfId="6862" xr:uid="{C33210B2-2B37-49B7-BCC8-2C515CC3D01D}"/>
    <cellStyle name="Table Cell 2 4 2 4 6 4" xfId="4569" xr:uid="{00000000-0005-0000-0000-000086080000}"/>
    <cellStyle name="Table Cell 2 4 2 4 6 4 2" xfId="11458" xr:uid="{F7238EA2-952B-4743-AF17-F382D3ABCDAA}"/>
    <cellStyle name="Table Cell 2 4 2 4 6 5" xfId="8010" xr:uid="{302A056F-3779-4C7E-AA3C-25287DCA1FA0}"/>
    <cellStyle name="Table Cell 2 4 2 4 7" xfId="228" xr:uid="{00000000-0005-0000-0000-000087080000}"/>
    <cellStyle name="Table Cell 2 4 2 4 7 2" xfId="1381" xr:uid="{00000000-0005-0000-0000-000088080000}"/>
    <cellStyle name="Table Cell 2 4 2 4 7 2 2" xfId="8270" xr:uid="{C987E08B-6350-4D93-BFE7-3799A2744EA0}"/>
    <cellStyle name="Table Cell 2 4 2 4 7 2 3" xfId="4808" xr:uid="{4F61DA63-8449-4377-8F6F-D9C423B07141}"/>
    <cellStyle name="Table Cell 2 4 2 4 7 3" xfId="2512" xr:uid="{00000000-0005-0000-0000-000089080000}"/>
    <cellStyle name="Table Cell 2 4 2 4 7 3 2" xfId="9401" xr:uid="{9EBB6B5E-E37A-4AB4-B9E1-C68A49F91677}"/>
    <cellStyle name="Table Cell 2 4 2 4 7 3 3" xfId="5939" xr:uid="{21CCAF1B-95D4-4DEA-9853-2F6BDB0F0FB7}"/>
    <cellStyle name="Table Cell 2 4 2 4 7 4" xfId="3646" xr:uid="{00000000-0005-0000-0000-00008A080000}"/>
    <cellStyle name="Table Cell 2 4 2 4 7 4 2" xfId="10535" xr:uid="{C1738F40-39D2-434F-882A-7208692B6E71}"/>
    <cellStyle name="Table Cell 2 4 2 4 7 5" xfId="7087" xr:uid="{8EBD496D-2552-4A60-B9A4-A412F82CDF58}"/>
    <cellStyle name="Table Cell 2 4 2 4 8" xfId="1545" xr:uid="{00000000-0005-0000-0000-00008B080000}"/>
    <cellStyle name="Table Cell 2 4 2 4 8 2" xfId="8434" xr:uid="{C0120996-B0AD-4EEF-BB54-E39AC41A3AAB}"/>
    <cellStyle name="Table Cell 2 4 2 4 8 3" xfId="4972" xr:uid="{DB20B8BE-4126-4DEA-9EF9-5B8415BC810D}"/>
    <cellStyle name="Table Cell 2 4 2 4 9" xfId="2676" xr:uid="{00000000-0005-0000-0000-00008C080000}"/>
    <cellStyle name="Table Cell 2 4 2 4 9 2" xfId="9565" xr:uid="{2C357C43-1302-4C2E-9F59-DB97A3572138}"/>
    <cellStyle name="Table Cell 2 4 2 4 9 3" xfId="6103" xr:uid="{330A38C6-349E-4845-B20D-6458AFF48B7F}"/>
    <cellStyle name="Table Cell 2 4 2 5" xfId="305" xr:uid="{00000000-0005-0000-0000-00008D080000}"/>
    <cellStyle name="Table Cell 2 4 2 5 2" xfId="1458" xr:uid="{00000000-0005-0000-0000-00008E080000}"/>
    <cellStyle name="Table Cell 2 4 2 5 2 2" xfId="8347" xr:uid="{D1AF13EC-4800-47F6-80B7-067DE8C750E3}"/>
    <cellStyle name="Table Cell 2 4 2 5 2 3" xfId="4885" xr:uid="{C76EAC82-BB33-48B5-9373-99CE0C052741}"/>
    <cellStyle name="Table Cell 2 4 2 5 3" xfId="2589" xr:uid="{00000000-0005-0000-0000-00008F080000}"/>
    <cellStyle name="Table Cell 2 4 2 5 3 2" xfId="9478" xr:uid="{9F0ED5C0-F503-4921-9E9A-2B5AB18CF507}"/>
    <cellStyle name="Table Cell 2 4 2 5 3 3" xfId="6016" xr:uid="{94A67720-F778-483A-893B-6483755B77ED}"/>
    <cellStyle name="Table Cell 2 4 2 5 4" xfId="3723" xr:uid="{00000000-0005-0000-0000-000090080000}"/>
    <cellStyle name="Table Cell 2 4 2 5 4 2" xfId="10612" xr:uid="{463CBC8B-8715-4942-A4A6-08B0410FA2F0}"/>
    <cellStyle name="Table Cell 2 4 2 5 5" xfId="7164" xr:uid="{9E9C924B-623E-4421-BAB6-88D0C697F855}"/>
    <cellStyle name="Table Cell 2 4 2 6" xfId="1311" xr:uid="{00000000-0005-0000-0000-000091080000}"/>
    <cellStyle name="Table Cell 2 4 2 6 2" xfId="8200" xr:uid="{E861774C-A442-4A8A-9D31-84C282BF3627}"/>
    <cellStyle name="Table Cell 2 4 2 6 3" xfId="4738" xr:uid="{33EBAAC0-5899-4268-8B09-9A8A5D954FD1}"/>
    <cellStyle name="Table Cell 2 4 2 7" xfId="2442" xr:uid="{00000000-0005-0000-0000-000092080000}"/>
    <cellStyle name="Table Cell 2 4 2 7 2" xfId="9331" xr:uid="{DB24DECC-A39A-4663-96C3-ADC0249B5D34}"/>
    <cellStyle name="Table Cell 2 4 2 7 3" xfId="5869" xr:uid="{94BE0688-30AE-4497-A49B-603584FB8D3B}"/>
    <cellStyle name="Table Cell 2 4 2 8" xfId="3576" xr:uid="{00000000-0005-0000-0000-000093080000}"/>
    <cellStyle name="Table Cell 2 4 2 8 2" xfId="10465" xr:uid="{736B5C10-FF6C-4909-AE26-9CAA11EAB933}"/>
    <cellStyle name="Table Cell 2 4 2 9" xfId="7015" xr:uid="{4B425FF1-3E15-4E58-9832-4D7E73DE1253}"/>
    <cellStyle name="Table Cell 2 4 3" xfId="144" xr:uid="{00000000-0005-0000-0000-000094080000}"/>
    <cellStyle name="Table Cell 2 4 3 2" xfId="405" xr:uid="{00000000-0005-0000-0000-000095080000}"/>
    <cellStyle name="Table Cell 2 4 3 2 10" xfId="3823" xr:uid="{00000000-0005-0000-0000-000096080000}"/>
    <cellStyle name="Table Cell 2 4 3 2 10 2" xfId="10712" xr:uid="{FE75889F-8C99-4321-B8B9-070CC1EFA580}"/>
    <cellStyle name="Table Cell 2 4 3 2 11" xfId="7264" xr:uid="{E6938283-540F-42D6-B7D6-79EADB4DAB35}"/>
    <cellStyle name="Table Cell 2 4 3 2 2" xfId="616" xr:uid="{00000000-0005-0000-0000-000097080000}"/>
    <cellStyle name="Table Cell 2 4 3 2 2 2" xfId="1769" xr:uid="{00000000-0005-0000-0000-000098080000}"/>
    <cellStyle name="Table Cell 2 4 3 2 2 2 2" xfId="8658" xr:uid="{D4769EA1-9D82-4F8E-B443-8001612F9F3F}"/>
    <cellStyle name="Table Cell 2 4 3 2 2 2 3" xfId="5196" xr:uid="{05280FB8-25D4-4955-A8E7-F4927C731E3B}"/>
    <cellStyle name="Table Cell 2 4 3 2 2 3" xfId="2900" xr:uid="{00000000-0005-0000-0000-000099080000}"/>
    <cellStyle name="Table Cell 2 4 3 2 2 3 2" xfId="9789" xr:uid="{8C3B1ADA-E8E5-4496-BAEB-F150C98F9BE7}"/>
    <cellStyle name="Table Cell 2 4 3 2 2 3 3" xfId="6327" xr:uid="{5BBF4169-2073-4B0D-AE2B-A11E3FD70244}"/>
    <cellStyle name="Table Cell 2 4 3 2 2 4" xfId="4034" xr:uid="{00000000-0005-0000-0000-00009A080000}"/>
    <cellStyle name="Table Cell 2 4 3 2 2 4 2" xfId="10923" xr:uid="{525BD57C-27A3-4E2F-B857-3CC43FF71216}"/>
    <cellStyle name="Table Cell 2 4 3 2 2 5" xfId="7475" xr:uid="{12C6F4E3-2FC9-4B5B-AFE9-0047A75244FC}"/>
    <cellStyle name="Table Cell 2 4 3 2 3" xfId="756" xr:uid="{00000000-0005-0000-0000-00009B080000}"/>
    <cellStyle name="Table Cell 2 4 3 2 3 2" xfId="1909" xr:uid="{00000000-0005-0000-0000-00009C080000}"/>
    <cellStyle name="Table Cell 2 4 3 2 3 2 2" xfId="8798" xr:uid="{263B0A69-DF54-4EA0-B06E-11283B111EF2}"/>
    <cellStyle name="Table Cell 2 4 3 2 3 2 3" xfId="5336" xr:uid="{E56E0F7B-09D0-42B1-9D82-A68EFEA34AC1}"/>
    <cellStyle name="Table Cell 2 4 3 2 3 3" xfId="3040" xr:uid="{00000000-0005-0000-0000-00009D080000}"/>
    <cellStyle name="Table Cell 2 4 3 2 3 3 2" xfId="9929" xr:uid="{7612260F-94D6-4E8D-9089-D598EB5E020D}"/>
    <cellStyle name="Table Cell 2 4 3 2 3 3 3" xfId="6467" xr:uid="{40990E66-DD32-42CC-BA39-8FFEB93DF544}"/>
    <cellStyle name="Table Cell 2 4 3 2 3 4" xfId="4174" xr:uid="{00000000-0005-0000-0000-00009E080000}"/>
    <cellStyle name="Table Cell 2 4 3 2 3 4 2" xfId="11063" xr:uid="{DD069D4C-9B86-4EF2-8D2D-8498F0C8F879}"/>
    <cellStyle name="Table Cell 2 4 3 2 3 5" xfId="7615" xr:uid="{8A638790-F315-4871-AF45-8E8469C93858}"/>
    <cellStyle name="Table Cell 2 4 3 2 4" xfId="896" xr:uid="{00000000-0005-0000-0000-00009F080000}"/>
    <cellStyle name="Table Cell 2 4 3 2 4 2" xfId="2049" xr:uid="{00000000-0005-0000-0000-0000A0080000}"/>
    <cellStyle name="Table Cell 2 4 3 2 4 2 2" xfId="8938" xr:uid="{B9932E34-6DEC-47FF-A97D-EF8FB52342AE}"/>
    <cellStyle name="Table Cell 2 4 3 2 4 2 3" xfId="5476" xr:uid="{FAEDA1C2-FDC4-485D-AC86-9137411E4E46}"/>
    <cellStyle name="Table Cell 2 4 3 2 4 3" xfId="3180" xr:uid="{00000000-0005-0000-0000-0000A1080000}"/>
    <cellStyle name="Table Cell 2 4 3 2 4 3 2" xfId="10069" xr:uid="{FA1E653A-9135-4213-A4A2-214612AC9ED0}"/>
    <cellStyle name="Table Cell 2 4 3 2 4 3 3" xfId="6607" xr:uid="{C81D097E-7C54-4941-936D-A79B627AB3CA}"/>
    <cellStyle name="Table Cell 2 4 3 2 4 4" xfId="4314" xr:uid="{00000000-0005-0000-0000-0000A2080000}"/>
    <cellStyle name="Table Cell 2 4 3 2 4 4 2" xfId="11203" xr:uid="{C51321DC-948E-4B9D-A136-8B9119E44CF2}"/>
    <cellStyle name="Table Cell 2 4 3 2 4 5" xfId="7755" xr:uid="{225366A6-774D-437E-815F-9D53424306E9}"/>
    <cellStyle name="Table Cell 2 4 3 2 5" xfId="1032" xr:uid="{00000000-0005-0000-0000-0000A3080000}"/>
    <cellStyle name="Table Cell 2 4 3 2 5 2" xfId="2185" xr:uid="{00000000-0005-0000-0000-0000A4080000}"/>
    <cellStyle name="Table Cell 2 4 3 2 5 2 2" xfId="9074" xr:uid="{725C7081-589D-45D1-A47A-2E255A1F0799}"/>
    <cellStyle name="Table Cell 2 4 3 2 5 2 3" xfId="5612" xr:uid="{AA263E4B-68A5-49C5-AB26-A37FD0550F67}"/>
    <cellStyle name="Table Cell 2 4 3 2 5 3" xfId="3316" xr:uid="{00000000-0005-0000-0000-0000A5080000}"/>
    <cellStyle name="Table Cell 2 4 3 2 5 3 2" xfId="10205" xr:uid="{7A816FAD-85C3-41EC-BFCF-516DB7E1D154}"/>
    <cellStyle name="Table Cell 2 4 3 2 5 3 3" xfId="6743" xr:uid="{7577D17A-AD6F-431B-9542-4FD631BB1C74}"/>
    <cellStyle name="Table Cell 2 4 3 2 5 4" xfId="4450" xr:uid="{00000000-0005-0000-0000-0000A6080000}"/>
    <cellStyle name="Table Cell 2 4 3 2 5 4 2" xfId="11339" xr:uid="{CD197796-6A81-4162-9A16-1B36919C6858}"/>
    <cellStyle name="Table Cell 2 4 3 2 5 5" xfId="7891" xr:uid="{ECB92D12-436E-4971-82E1-C4B717498F4D}"/>
    <cellStyle name="Table Cell 2 4 3 2 6" xfId="1161" xr:uid="{00000000-0005-0000-0000-0000A7080000}"/>
    <cellStyle name="Table Cell 2 4 3 2 6 2" xfId="2314" xr:uid="{00000000-0005-0000-0000-0000A8080000}"/>
    <cellStyle name="Table Cell 2 4 3 2 6 2 2" xfId="9203" xr:uid="{B049AC0A-959F-4D33-936C-535FBDE71B45}"/>
    <cellStyle name="Table Cell 2 4 3 2 6 2 3" xfId="5741" xr:uid="{44F317D8-E1DB-4129-B84C-348F7D850210}"/>
    <cellStyle name="Table Cell 2 4 3 2 6 3" xfId="3445" xr:uid="{00000000-0005-0000-0000-0000A9080000}"/>
    <cellStyle name="Table Cell 2 4 3 2 6 3 2" xfId="10334" xr:uid="{CDEBD198-BBCF-47B7-8982-4B0F00B55556}"/>
    <cellStyle name="Table Cell 2 4 3 2 6 3 3" xfId="6872" xr:uid="{5C2F90CB-F53A-4B80-BE4F-6B78F6CFFE11}"/>
    <cellStyle name="Table Cell 2 4 3 2 6 4" xfId="4579" xr:uid="{00000000-0005-0000-0000-0000AA080000}"/>
    <cellStyle name="Table Cell 2 4 3 2 6 4 2" xfId="11468" xr:uid="{DDFFBEAF-D943-4BF5-A404-93543AAED9B3}"/>
    <cellStyle name="Table Cell 2 4 3 2 6 5" xfId="8020" xr:uid="{85203CFF-E60D-4BA3-91F3-0D908CD93CB8}"/>
    <cellStyle name="Table Cell 2 4 3 2 7" xfId="241" xr:uid="{00000000-0005-0000-0000-0000AB080000}"/>
    <cellStyle name="Table Cell 2 4 3 2 7 2" xfId="1394" xr:uid="{00000000-0005-0000-0000-0000AC080000}"/>
    <cellStyle name="Table Cell 2 4 3 2 7 2 2" xfId="8283" xr:uid="{6C01450C-0F5C-42B9-B007-295CAC863D54}"/>
    <cellStyle name="Table Cell 2 4 3 2 7 2 3" xfId="4821" xr:uid="{9399C85F-B282-49FD-A3C8-E8765B4B8807}"/>
    <cellStyle name="Table Cell 2 4 3 2 7 3" xfId="2525" xr:uid="{00000000-0005-0000-0000-0000AD080000}"/>
    <cellStyle name="Table Cell 2 4 3 2 7 3 2" xfId="9414" xr:uid="{190EE235-DC57-44F9-A28C-63A2D7087704}"/>
    <cellStyle name="Table Cell 2 4 3 2 7 3 3" xfId="5952" xr:uid="{4D3CB232-FE51-4E2B-946D-4EA95676CDB6}"/>
    <cellStyle name="Table Cell 2 4 3 2 7 4" xfId="3659" xr:uid="{00000000-0005-0000-0000-0000AE080000}"/>
    <cellStyle name="Table Cell 2 4 3 2 7 4 2" xfId="10548" xr:uid="{AFC3C09C-0B93-4852-B854-5B42AB403861}"/>
    <cellStyle name="Table Cell 2 4 3 2 7 5" xfId="7100" xr:uid="{BA9CD387-14B6-40A3-A611-3AED2626DBE5}"/>
    <cellStyle name="Table Cell 2 4 3 2 8" xfId="1558" xr:uid="{00000000-0005-0000-0000-0000AF080000}"/>
    <cellStyle name="Table Cell 2 4 3 2 8 2" xfId="8447" xr:uid="{FBBC029F-5A7C-463A-B075-60458C2A5207}"/>
    <cellStyle name="Table Cell 2 4 3 2 8 3" xfId="4985" xr:uid="{C075556A-EA98-4C24-84CD-BA960B9629CF}"/>
    <cellStyle name="Table Cell 2 4 3 2 9" xfId="2689" xr:uid="{00000000-0005-0000-0000-0000B0080000}"/>
    <cellStyle name="Table Cell 2 4 3 2 9 2" xfId="9578" xr:uid="{C094D857-F01B-4092-8222-7857D8853895}"/>
    <cellStyle name="Table Cell 2 4 3 2 9 3" xfId="6116" xr:uid="{F2648F83-0E2B-4630-AB05-C95572E1ABE9}"/>
    <cellStyle name="Table Cell 2 4 3 3" xfId="383" xr:uid="{00000000-0005-0000-0000-0000B1080000}"/>
    <cellStyle name="Table Cell 2 4 3 3 10" xfId="3801" xr:uid="{00000000-0005-0000-0000-0000B2080000}"/>
    <cellStyle name="Table Cell 2 4 3 3 10 2" xfId="10690" xr:uid="{CAC17DA1-ED30-411A-A9FA-999CF0576732}"/>
    <cellStyle name="Table Cell 2 4 3 3 11" xfId="7242" xr:uid="{DCE0595F-E7BE-4BFA-ADB7-7EA85F3BBFEE}"/>
    <cellStyle name="Table Cell 2 4 3 3 2" xfId="594" xr:uid="{00000000-0005-0000-0000-0000B3080000}"/>
    <cellStyle name="Table Cell 2 4 3 3 2 2" xfId="1747" xr:uid="{00000000-0005-0000-0000-0000B4080000}"/>
    <cellStyle name="Table Cell 2 4 3 3 2 2 2" xfId="8636" xr:uid="{C600E2E4-00C5-4713-AAD1-8991CCADFE66}"/>
    <cellStyle name="Table Cell 2 4 3 3 2 2 3" xfId="5174" xr:uid="{55901C69-1769-43DC-8895-E781BCD94B50}"/>
    <cellStyle name="Table Cell 2 4 3 3 2 3" xfId="2878" xr:uid="{00000000-0005-0000-0000-0000B5080000}"/>
    <cellStyle name="Table Cell 2 4 3 3 2 3 2" xfId="9767" xr:uid="{E12A88CC-3D7C-458B-9385-82C3AA0F06DB}"/>
    <cellStyle name="Table Cell 2 4 3 3 2 3 3" xfId="6305" xr:uid="{95FEEC5A-3E3A-4A38-B0A6-1BC51F2EA159}"/>
    <cellStyle name="Table Cell 2 4 3 3 2 4" xfId="4012" xr:uid="{00000000-0005-0000-0000-0000B6080000}"/>
    <cellStyle name="Table Cell 2 4 3 3 2 4 2" xfId="10901" xr:uid="{354F8EC3-D97A-4428-80FC-EC74B5AC0A40}"/>
    <cellStyle name="Table Cell 2 4 3 3 2 5" xfId="7453" xr:uid="{B60DA4DB-A06D-432E-9768-1579CDA3A556}"/>
    <cellStyle name="Table Cell 2 4 3 3 3" xfId="737" xr:uid="{00000000-0005-0000-0000-0000B7080000}"/>
    <cellStyle name="Table Cell 2 4 3 3 3 2" xfId="1890" xr:uid="{00000000-0005-0000-0000-0000B8080000}"/>
    <cellStyle name="Table Cell 2 4 3 3 3 2 2" xfId="8779" xr:uid="{79F48359-8B70-4B94-A64D-43AA70F8A391}"/>
    <cellStyle name="Table Cell 2 4 3 3 3 2 3" xfId="5317" xr:uid="{8904BD17-BBD4-47AA-81A6-17C91A5A1902}"/>
    <cellStyle name="Table Cell 2 4 3 3 3 3" xfId="3021" xr:uid="{00000000-0005-0000-0000-0000B9080000}"/>
    <cellStyle name="Table Cell 2 4 3 3 3 3 2" xfId="9910" xr:uid="{8E9E5B12-BA25-48D4-BAD1-6A990F5E4EBC}"/>
    <cellStyle name="Table Cell 2 4 3 3 3 3 3" xfId="6448" xr:uid="{B31165A2-54A1-4FF5-A998-144F2953676C}"/>
    <cellStyle name="Table Cell 2 4 3 3 3 4" xfId="4155" xr:uid="{00000000-0005-0000-0000-0000BA080000}"/>
    <cellStyle name="Table Cell 2 4 3 3 3 4 2" xfId="11044" xr:uid="{98FFEB36-BAB5-48C9-B63C-1CE8026AB595}"/>
    <cellStyle name="Table Cell 2 4 3 3 3 5" xfId="7596" xr:uid="{49083409-E3DB-460F-9B85-5D0130476F5E}"/>
    <cellStyle name="Table Cell 2 4 3 3 4" xfId="874" xr:uid="{00000000-0005-0000-0000-0000BB080000}"/>
    <cellStyle name="Table Cell 2 4 3 3 4 2" xfId="2027" xr:uid="{00000000-0005-0000-0000-0000BC080000}"/>
    <cellStyle name="Table Cell 2 4 3 3 4 2 2" xfId="8916" xr:uid="{11E0FCE6-3F1B-4E2A-A22D-AAF494D1A1B2}"/>
    <cellStyle name="Table Cell 2 4 3 3 4 2 3" xfId="5454" xr:uid="{02913272-EC86-4680-822C-FD8B6ACA0127}"/>
    <cellStyle name="Table Cell 2 4 3 3 4 3" xfId="3158" xr:uid="{00000000-0005-0000-0000-0000BD080000}"/>
    <cellStyle name="Table Cell 2 4 3 3 4 3 2" xfId="10047" xr:uid="{41494BC8-74C1-4173-9918-5F8A94C42EA2}"/>
    <cellStyle name="Table Cell 2 4 3 3 4 3 3" xfId="6585" xr:uid="{37C275A7-F558-4B3F-A6E4-1EE1B73F91E5}"/>
    <cellStyle name="Table Cell 2 4 3 3 4 4" xfId="4292" xr:uid="{00000000-0005-0000-0000-0000BE080000}"/>
    <cellStyle name="Table Cell 2 4 3 3 4 4 2" xfId="11181" xr:uid="{C97E2310-51B2-47E3-9AD2-1269199A5023}"/>
    <cellStyle name="Table Cell 2 4 3 3 4 5" xfId="7733" xr:uid="{A2246AB2-196A-4C03-8E23-C514DACE35DC}"/>
    <cellStyle name="Table Cell 2 4 3 3 5" xfId="1015" xr:uid="{00000000-0005-0000-0000-0000BF080000}"/>
    <cellStyle name="Table Cell 2 4 3 3 5 2" xfId="2168" xr:uid="{00000000-0005-0000-0000-0000C0080000}"/>
    <cellStyle name="Table Cell 2 4 3 3 5 2 2" xfId="9057" xr:uid="{42B88000-3F79-48EF-A00F-4ECE08C80A24}"/>
    <cellStyle name="Table Cell 2 4 3 3 5 2 3" xfId="5595" xr:uid="{EBFED2A7-9675-49E5-BEA5-87CA754A1EAF}"/>
    <cellStyle name="Table Cell 2 4 3 3 5 3" xfId="3299" xr:uid="{00000000-0005-0000-0000-0000C1080000}"/>
    <cellStyle name="Table Cell 2 4 3 3 5 3 2" xfId="10188" xr:uid="{B486F795-98ED-4CA1-8253-536E26794494}"/>
    <cellStyle name="Table Cell 2 4 3 3 5 3 3" xfId="6726" xr:uid="{69CEC7D3-A466-458E-9E18-95DB713FB6BA}"/>
    <cellStyle name="Table Cell 2 4 3 3 5 4" xfId="4433" xr:uid="{00000000-0005-0000-0000-0000C2080000}"/>
    <cellStyle name="Table Cell 2 4 3 3 5 4 2" xfId="11322" xr:uid="{1089E99F-027E-45DF-BE5E-B3CD1A019952}"/>
    <cellStyle name="Table Cell 2 4 3 3 5 5" xfId="7874" xr:uid="{CBA74AE9-EBEB-4FA1-8870-F595FBB71F78}"/>
    <cellStyle name="Table Cell 2 4 3 3 6" xfId="1142" xr:uid="{00000000-0005-0000-0000-0000C3080000}"/>
    <cellStyle name="Table Cell 2 4 3 3 6 2" xfId="2295" xr:uid="{00000000-0005-0000-0000-0000C4080000}"/>
    <cellStyle name="Table Cell 2 4 3 3 6 2 2" xfId="9184" xr:uid="{37370928-191F-4C8D-8ED1-A8A1A51DB018}"/>
    <cellStyle name="Table Cell 2 4 3 3 6 2 3" xfId="5722" xr:uid="{8093F206-8209-4A8B-B342-2DC8345DC4EF}"/>
    <cellStyle name="Table Cell 2 4 3 3 6 3" xfId="3426" xr:uid="{00000000-0005-0000-0000-0000C5080000}"/>
    <cellStyle name="Table Cell 2 4 3 3 6 3 2" xfId="10315" xr:uid="{0C307597-8B0E-4915-BB3A-64FC2C32BDE8}"/>
    <cellStyle name="Table Cell 2 4 3 3 6 3 3" xfId="6853" xr:uid="{97AF2FD2-49CD-4E89-828B-8EE2487B116A}"/>
    <cellStyle name="Table Cell 2 4 3 3 6 4" xfId="4560" xr:uid="{00000000-0005-0000-0000-0000C6080000}"/>
    <cellStyle name="Table Cell 2 4 3 3 6 4 2" xfId="11449" xr:uid="{71FFDD92-116A-46D1-8FB0-A417BDB36064}"/>
    <cellStyle name="Table Cell 2 4 3 3 6 5" xfId="8001" xr:uid="{3D20D81E-F0DA-43CE-AD15-EA66CCC976D4}"/>
    <cellStyle name="Table Cell 2 4 3 3 7" xfId="229" xr:uid="{00000000-0005-0000-0000-0000C7080000}"/>
    <cellStyle name="Table Cell 2 4 3 3 7 2" xfId="1382" xr:uid="{00000000-0005-0000-0000-0000C8080000}"/>
    <cellStyle name="Table Cell 2 4 3 3 7 2 2" xfId="8271" xr:uid="{58B00CE2-0F1C-492C-BFDC-CBC31F06F06E}"/>
    <cellStyle name="Table Cell 2 4 3 3 7 2 3" xfId="4809" xr:uid="{06D89A06-1C2E-4EB8-9C6F-2475EF1243A9}"/>
    <cellStyle name="Table Cell 2 4 3 3 7 3" xfId="2513" xr:uid="{00000000-0005-0000-0000-0000C9080000}"/>
    <cellStyle name="Table Cell 2 4 3 3 7 3 2" xfId="9402" xr:uid="{6174452D-6B31-453B-B84E-EED2E09ED472}"/>
    <cellStyle name="Table Cell 2 4 3 3 7 3 3" xfId="5940" xr:uid="{3ADC974A-B743-444E-933D-AB1A14395824}"/>
    <cellStyle name="Table Cell 2 4 3 3 7 4" xfId="3647" xr:uid="{00000000-0005-0000-0000-0000CA080000}"/>
    <cellStyle name="Table Cell 2 4 3 3 7 4 2" xfId="10536" xr:uid="{BD069F39-CB3B-4A74-9C4C-B3B273AD9302}"/>
    <cellStyle name="Table Cell 2 4 3 3 7 5" xfId="7088" xr:uid="{150DBC7A-5A88-4982-AF03-C87656B8D666}"/>
    <cellStyle name="Table Cell 2 4 3 3 8" xfId="1536" xr:uid="{00000000-0005-0000-0000-0000CB080000}"/>
    <cellStyle name="Table Cell 2 4 3 3 8 2" xfId="8425" xr:uid="{7DD13ED5-2969-45A8-8ACC-B1F3EEA6849B}"/>
    <cellStyle name="Table Cell 2 4 3 3 8 3" xfId="4963" xr:uid="{BDD5F455-E20A-4583-A655-DE51A65BFF04}"/>
    <cellStyle name="Table Cell 2 4 3 3 9" xfId="2667" xr:uid="{00000000-0005-0000-0000-0000CC080000}"/>
    <cellStyle name="Table Cell 2 4 3 3 9 2" xfId="9556" xr:uid="{4AC777C8-7FCA-46FC-AE21-1ED6BEE98EC8}"/>
    <cellStyle name="Table Cell 2 4 3 3 9 3" xfId="6094" xr:uid="{E399C048-315A-4E8F-8954-F716D0485764}"/>
    <cellStyle name="Table Cell 2 4 3 4" xfId="293" xr:uid="{00000000-0005-0000-0000-0000CD080000}"/>
    <cellStyle name="Table Cell 2 4 3 4 2" xfId="1446" xr:uid="{00000000-0005-0000-0000-0000CE080000}"/>
    <cellStyle name="Table Cell 2 4 3 4 2 2" xfId="8335" xr:uid="{ABC0CC71-EAFC-4D84-88CC-6EE3FDFDB966}"/>
    <cellStyle name="Table Cell 2 4 3 4 2 3" xfId="4873" xr:uid="{ED0930E6-3CA0-4291-BC7C-E39AE5825593}"/>
    <cellStyle name="Table Cell 2 4 3 4 3" xfId="2577" xr:uid="{00000000-0005-0000-0000-0000CF080000}"/>
    <cellStyle name="Table Cell 2 4 3 4 3 2" xfId="9466" xr:uid="{503FF102-8BA5-4ECB-859A-69A8AA02E7DA}"/>
    <cellStyle name="Table Cell 2 4 3 4 3 3" xfId="6004" xr:uid="{E2AF37B8-BE86-4878-93FB-8094A7BE064A}"/>
    <cellStyle name="Table Cell 2 4 3 4 4" xfId="3711" xr:uid="{00000000-0005-0000-0000-0000D0080000}"/>
    <cellStyle name="Table Cell 2 4 3 4 4 2" xfId="10600" xr:uid="{F83089C3-4783-48C9-8F22-24C0BA50D289}"/>
    <cellStyle name="Table Cell 2 4 3 4 5" xfId="7152" xr:uid="{54B10C70-F820-4698-A496-5411B8CACEEC}"/>
    <cellStyle name="Table Cell 2 4 3 5" xfId="1302" xr:uid="{00000000-0005-0000-0000-0000D1080000}"/>
    <cellStyle name="Table Cell 2 4 3 5 2" xfId="8191" xr:uid="{B90E4D38-4609-415C-8B8E-515635E81591}"/>
    <cellStyle name="Table Cell 2 4 3 5 3" xfId="4729" xr:uid="{A064B1DE-97B8-4187-A5D5-69826B597769}"/>
    <cellStyle name="Table Cell 2 4 3 6" xfId="1279" xr:uid="{00000000-0005-0000-0000-0000D2080000}"/>
    <cellStyle name="Table Cell 2 4 3 6 2" xfId="8168" xr:uid="{938F0469-BD52-463A-B50E-27B87B88A9CE}"/>
    <cellStyle name="Table Cell 2 4 3 6 3" xfId="4706" xr:uid="{3826D458-C65B-4438-9C29-C0B2392830BC}"/>
    <cellStyle name="Table Cell 2 4 3 7" xfId="3567" xr:uid="{00000000-0005-0000-0000-0000D3080000}"/>
    <cellStyle name="Table Cell 2 4 3 7 2" xfId="10456" xr:uid="{B53ACC12-A27A-4EE5-879E-31790F5B45CE}"/>
    <cellStyle name="Table Cell 2 4 3 8" xfId="7006" xr:uid="{2BC4ADB1-E05C-4277-B91F-74DC5822A4AF}"/>
    <cellStyle name="Table Cell 2 4 4" xfId="147" xr:uid="{00000000-0005-0000-0000-0000D4080000}"/>
    <cellStyle name="Table Cell 2 4 4 2" xfId="408" xr:uid="{00000000-0005-0000-0000-0000D5080000}"/>
    <cellStyle name="Table Cell 2 4 4 2 10" xfId="3826" xr:uid="{00000000-0005-0000-0000-0000D6080000}"/>
    <cellStyle name="Table Cell 2 4 4 2 10 2" xfId="10715" xr:uid="{C1103E0F-EB10-4320-9903-8368975FE207}"/>
    <cellStyle name="Table Cell 2 4 4 2 11" xfId="7267" xr:uid="{0301E847-051C-4472-9A2D-FA3039EE0510}"/>
    <cellStyle name="Table Cell 2 4 4 2 2" xfId="619" xr:uid="{00000000-0005-0000-0000-0000D7080000}"/>
    <cellStyle name="Table Cell 2 4 4 2 2 2" xfId="1772" xr:uid="{00000000-0005-0000-0000-0000D8080000}"/>
    <cellStyle name="Table Cell 2 4 4 2 2 2 2" xfId="8661" xr:uid="{427AEBD1-C9BE-4711-884A-965F5680AFA3}"/>
    <cellStyle name="Table Cell 2 4 4 2 2 2 3" xfId="5199" xr:uid="{216A280D-9171-49B6-8162-78950B022FF6}"/>
    <cellStyle name="Table Cell 2 4 4 2 2 3" xfId="2903" xr:uid="{00000000-0005-0000-0000-0000D9080000}"/>
    <cellStyle name="Table Cell 2 4 4 2 2 3 2" xfId="9792" xr:uid="{3E4B872D-73AF-4065-A5F4-9C945EEDB885}"/>
    <cellStyle name="Table Cell 2 4 4 2 2 3 3" xfId="6330" xr:uid="{C2CC6A12-20F4-488D-BE21-EAF372E26C17}"/>
    <cellStyle name="Table Cell 2 4 4 2 2 4" xfId="4037" xr:uid="{00000000-0005-0000-0000-0000DA080000}"/>
    <cellStyle name="Table Cell 2 4 4 2 2 4 2" xfId="10926" xr:uid="{DDA1E055-E40A-480D-96C0-1B8CD527B83C}"/>
    <cellStyle name="Table Cell 2 4 4 2 2 5" xfId="7478" xr:uid="{3923113D-A0DD-40B6-9DC4-1927B8A82817}"/>
    <cellStyle name="Table Cell 2 4 4 2 3" xfId="759" xr:uid="{00000000-0005-0000-0000-0000DB080000}"/>
    <cellStyle name="Table Cell 2 4 4 2 3 2" xfId="1912" xr:uid="{00000000-0005-0000-0000-0000DC080000}"/>
    <cellStyle name="Table Cell 2 4 4 2 3 2 2" xfId="8801" xr:uid="{A01C9FF5-598B-4B03-A406-419FD23EE060}"/>
    <cellStyle name="Table Cell 2 4 4 2 3 2 3" xfId="5339" xr:uid="{4FCAA2AA-5B3F-4194-B88E-A2D131146EFA}"/>
    <cellStyle name="Table Cell 2 4 4 2 3 3" xfId="3043" xr:uid="{00000000-0005-0000-0000-0000DD080000}"/>
    <cellStyle name="Table Cell 2 4 4 2 3 3 2" xfId="9932" xr:uid="{959A6B2E-B5FC-4460-A72B-A5D0265A97D5}"/>
    <cellStyle name="Table Cell 2 4 4 2 3 3 3" xfId="6470" xr:uid="{30259A23-BB55-4FE5-A5CC-E83FAD175508}"/>
    <cellStyle name="Table Cell 2 4 4 2 3 4" xfId="4177" xr:uid="{00000000-0005-0000-0000-0000DE080000}"/>
    <cellStyle name="Table Cell 2 4 4 2 3 4 2" xfId="11066" xr:uid="{8FF8EB5D-93ED-4D81-94A6-48DFB81D84B6}"/>
    <cellStyle name="Table Cell 2 4 4 2 3 5" xfId="7618" xr:uid="{078D4A1E-FCFB-46F7-83BE-03CF97BE223D}"/>
    <cellStyle name="Table Cell 2 4 4 2 4" xfId="899" xr:uid="{00000000-0005-0000-0000-0000DF080000}"/>
    <cellStyle name="Table Cell 2 4 4 2 4 2" xfId="2052" xr:uid="{00000000-0005-0000-0000-0000E0080000}"/>
    <cellStyle name="Table Cell 2 4 4 2 4 2 2" xfId="8941" xr:uid="{960DE17D-7863-4F87-A01F-9AE7F91973FB}"/>
    <cellStyle name="Table Cell 2 4 4 2 4 2 3" xfId="5479" xr:uid="{56882AFE-C637-4CCB-B3A3-75746B27D904}"/>
    <cellStyle name="Table Cell 2 4 4 2 4 3" xfId="3183" xr:uid="{00000000-0005-0000-0000-0000E1080000}"/>
    <cellStyle name="Table Cell 2 4 4 2 4 3 2" xfId="10072" xr:uid="{A03DEF95-B3BC-42F5-92A9-07E2A4F87AC4}"/>
    <cellStyle name="Table Cell 2 4 4 2 4 3 3" xfId="6610" xr:uid="{772CCF63-21A7-4863-A5C8-7AEF189E6AFD}"/>
    <cellStyle name="Table Cell 2 4 4 2 4 4" xfId="4317" xr:uid="{00000000-0005-0000-0000-0000E2080000}"/>
    <cellStyle name="Table Cell 2 4 4 2 4 4 2" xfId="11206" xr:uid="{DB9728C8-3D55-45C8-9C6C-754BF86EBEAA}"/>
    <cellStyle name="Table Cell 2 4 4 2 4 5" xfId="7758" xr:uid="{AA703251-B563-4FAD-93C7-E2753A9FB07A}"/>
    <cellStyle name="Table Cell 2 4 4 2 5" xfId="1035" xr:uid="{00000000-0005-0000-0000-0000E3080000}"/>
    <cellStyle name="Table Cell 2 4 4 2 5 2" xfId="2188" xr:uid="{00000000-0005-0000-0000-0000E4080000}"/>
    <cellStyle name="Table Cell 2 4 4 2 5 2 2" xfId="9077" xr:uid="{8C5B8DDE-F1C7-4965-835C-B057E7B611DA}"/>
    <cellStyle name="Table Cell 2 4 4 2 5 2 3" xfId="5615" xr:uid="{FDD2D0F2-067C-4C06-B62B-F9832F227E15}"/>
    <cellStyle name="Table Cell 2 4 4 2 5 3" xfId="3319" xr:uid="{00000000-0005-0000-0000-0000E5080000}"/>
    <cellStyle name="Table Cell 2 4 4 2 5 3 2" xfId="10208" xr:uid="{E9261902-3DDC-4C6C-95DD-870DD5959158}"/>
    <cellStyle name="Table Cell 2 4 4 2 5 3 3" xfId="6746" xr:uid="{1BF76CEF-F4BD-46A1-8474-9DDE67B17FAA}"/>
    <cellStyle name="Table Cell 2 4 4 2 5 4" xfId="4453" xr:uid="{00000000-0005-0000-0000-0000E6080000}"/>
    <cellStyle name="Table Cell 2 4 4 2 5 4 2" xfId="11342" xr:uid="{24E0B1A5-8594-4DD3-BE7A-886D8515868C}"/>
    <cellStyle name="Table Cell 2 4 4 2 5 5" xfId="7894" xr:uid="{CCF840DD-2444-41AE-9B23-B3F361A49EF3}"/>
    <cellStyle name="Table Cell 2 4 4 2 6" xfId="1164" xr:uid="{00000000-0005-0000-0000-0000E7080000}"/>
    <cellStyle name="Table Cell 2 4 4 2 6 2" xfId="2317" xr:uid="{00000000-0005-0000-0000-0000E8080000}"/>
    <cellStyle name="Table Cell 2 4 4 2 6 2 2" xfId="9206" xr:uid="{2F32BEDD-9B62-4C4B-9954-EF4910BCF4CB}"/>
    <cellStyle name="Table Cell 2 4 4 2 6 2 3" xfId="5744" xr:uid="{D6CBDA4B-976F-403B-A563-892FE7DDB36C}"/>
    <cellStyle name="Table Cell 2 4 4 2 6 3" xfId="3448" xr:uid="{00000000-0005-0000-0000-0000E9080000}"/>
    <cellStyle name="Table Cell 2 4 4 2 6 3 2" xfId="10337" xr:uid="{4489883C-3BE7-4060-8FFB-F6C70CE282A8}"/>
    <cellStyle name="Table Cell 2 4 4 2 6 3 3" xfId="6875" xr:uid="{18094F02-FBF2-483E-AC6F-5CBEB2DDD2A8}"/>
    <cellStyle name="Table Cell 2 4 4 2 6 4" xfId="4582" xr:uid="{00000000-0005-0000-0000-0000EA080000}"/>
    <cellStyle name="Table Cell 2 4 4 2 6 4 2" xfId="11471" xr:uid="{D66B9B93-CF35-4356-BDAF-12DB919E8682}"/>
    <cellStyle name="Table Cell 2 4 4 2 6 5" xfId="8023" xr:uid="{44047237-F7DA-4258-AD37-0EC652E50359}"/>
    <cellStyle name="Table Cell 2 4 4 2 7" xfId="1170" xr:uid="{00000000-0005-0000-0000-0000EB080000}"/>
    <cellStyle name="Table Cell 2 4 4 2 7 2" xfId="2323" xr:uid="{00000000-0005-0000-0000-0000EC080000}"/>
    <cellStyle name="Table Cell 2 4 4 2 7 2 2" xfId="9212" xr:uid="{3203C762-ECBD-4ACC-AC5C-0F7A99E45013}"/>
    <cellStyle name="Table Cell 2 4 4 2 7 2 3" xfId="5750" xr:uid="{0F0AA546-4F72-4372-ACF4-2906BDA07E24}"/>
    <cellStyle name="Table Cell 2 4 4 2 7 3" xfId="3454" xr:uid="{00000000-0005-0000-0000-0000ED080000}"/>
    <cellStyle name="Table Cell 2 4 4 2 7 3 2" xfId="10343" xr:uid="{851E73E7-D2C2-4ADE-AD53-99CE1669F752}"/>
    <cellStyle name="Table Cell 2 4 4 2 7 3 3" xfId="6881" xr:uid="{7594250D-D2CA-4E55-8786-D44C454DAA4E}"/>
    <cellStyle name="Table Cell 2 4 4 2 7 4" xfId="4588" xr:uid="{00000000-0005-0000-0000-0000EE080000}"/>
    <cellStyle name="Table Cell 2 4 4 2 7 4 2" xfId="11477" xr:uid="{447A1485-9705-46CE-B9CF-B9517B63FFD4}"/>
    <cellStyle name="Table Cell 2 4 4 2 7 5" xfId="8029" xr:uid="{C07F370D-E246-40BA-9A52-A816E07C4811}"/>
    <cellStyle name="Table Cell 2 4 4 2 8" xfId="1561" xr:uid="{00000000-0005-0000-0000-0000EF080000}"/>
    <cellStyle name="Table Cell 2 4 4 2 8 2" xfId="8450" xr:uid="{3D5091C9-79E4-4D80-B181-33DD0300EF51}"/>
    <cellStyle name="Table Cell 2 4 4 2 8 3" xfId="4988" xr:uid="{97EBE84A-8663-40A3-82AA-C4491828BA0C}"/>
    <cellStyle name="Table Cell 2 4 4 2 9" xfId="2692" xr:uid="{00000000-0005-0000-0000-0000F0080000}"/>
    <cellStyle name="Table Cell 2 4 4 2 9 2" xfId="9581" xr:uid="{96967143-5AFE-433A-954A-4F3F4AE5834E}"/>
    <cellStyle name="Table Cell 2 4 4 2 9 3" xfId="6119" xr:uid="{65D03A28-1DEA-4A61-8CCF-93DC60A56243}"/>
    <cellStyle name="Table Cell 2 4 4 3" xfId="480" xr:uid="{00000000-0005-0000-0000-0000F1080000}"/>
    <cellStyle name="Table Cell 2 4 4 3 10" xfId="3898" xr:uid="{00000000-0005-0000-0000-0000F2080000}"/>
    <cellStyle name="Table Cell 2 4 4 3 10 2" xfId="10787" xr:uid="{300EA549-64CA-45F9-9C33-A20556BCE40A}"/>
    <cellStyle name="Table Cell 2 4 4 3 11" xfId="7339" xr:uid="{DC9CA27A-5923-48CB-991A-042DB474016F}"/>
    <cellStyle name="Table Cell 2 4 4 3 2" xfId="691" xr:uid="{00000000-0005-0000-0000-0000F3080000}"/>
    <cellStyle name="Table Cell 2 4 4 3 2 2" xfId="1844" xr:uid="{00000000-0005-0000-0000-0000F4080000}"/>
    <cellStyle name="Table Cell 2 4 4 3 2 2 2" xfId="8733" xr:uid="{EEA52B04-A263-477A-931A-EE136B6A2D8A}"/>
    <cellStyle name="Table Cell 2 4 4 3 2 2 3" xfId="5271" xr:uid="{E87BD9FE-0615-4149-B7A0-AA082A41C865}"/>
    <cellStyle name="Table Cell 2 4 4 3 2 3" xfId="2975" xr:uid="{00000000-0005-0000-0000-0000F5080000}"/>
    <cellStyle name="Table Cell 2 4 4 3 2 3 2" xfId="9864" xr:uid="{9F087CD2-85C0-4F88-BA9E-CAA45FF4034B}"/>
    <cellStyle name="Table Cell 2 4 4 3 2 3 3" xfId="6402" xr:uid="{3850ACC5-28D5-4339-9EF7-F65B135A926E}"/>
    <cellStyle name="Table Cell 2 4 4 3 2 4" xfId="4109" xr:uid="{00000000-0005-0000-0000-0000F6080000}"/>
    <cellStyle name="Table Cell 2 4 4 3 2 4 2" xfId="10998" xr:uid="{056FE507-FB8A-4819-91C9-ED3378CEBF04}"/>
    <cellStyle name="Table Cell 2 4 4 3 2 5" xfId="7550" xr:uid="{A2D5BA09-C95B-4BCB-96D7-689A034E046C}"/>
    <cellStyle name="Table Cell 2 4 4 3 3" xfId="831" xr:uid="{00000000-0005-0000-0000-0000F7080000}"/>
    <cellStyle name="Table Cell 2 4 4 3 3 2" xfId="1984" xr:uid="{00000000-0005-0000-0000-0000F8080000}"/>
    <cellStyle name="Table Cell 2 4 4 3 3 2 2" xfId="8873" xr:uid="{FEE16187-59D7-4F6F-908A-EEA92ACDFA06}"/>
    <cellStyle name="Table Cell 2 4 4 3 3 2 3" xfId="5411" xr:uid="{34A032E6-F006-45F9-97CE-18A12E5DE76A}"/>
    <cellStyle name="Table Cell 2 4 4 3 3 3" xfId="3115" xr:uid="{00000000-0005-0000-0000-0000F9080000}"/>
    <cellStyle name="Table Cell 2 4 4 3 3 3 2" xfId="10004" xr:uid="{B339E4B3-7B90-4936-8797-96AB2B52A4A5}"/>
    <cellStyle name="Table Cell 2 4 4 3 3 3 3" xfId="6542" xr:uid="{06D3E630-F828-4C4A-B8E7-D3103B9AD981}"/>
    <cellStyle name="Table Cell 2 4 4 3 3 4" xfId="4249" xr:uid="{00000000-0005-0000-0000-0000FA080000}"/>
    <cellStyle name="Table Cell 2 4 4 3 3 4 2" xfId="11138" xr:uid="{2C173F84-7A8A-4A4D-B87F-B17BD48A4DB4}"/>
    <cellStyle name="Table Cell 2 4 4 3 3 5" xfId="7690" xr:uid="{34E3F15C-DF0C-4271-BBA9-C14EFDF0583E}"/>
    <cellStyle name="Table Cell 2 4 4 3 4" xfId="971" xr:uid="{00000000-0005-0000-0000-0000FB080000}"/>
    <cellStyle name="Table Cell 2 4 4 3 4 2" xfId="2124" xr:uid="{00000000-0005-0000-0000-0000FC080000}"/>
    <cellStyle name="Table Cell 2 4 4 3 4 2 2" xfId="9013" xr:uid="{7328EBA1-2FF9-4328-A30C-32B5F1B571D1}"/>
    <cellStyle name="Table Cell 2 4 4 3 4 2 3" xfId="5551" xr:uid="{43DA1415-470E-40E6-A019-47406B09E66A}"/>
    <cellStyle name="Table Cell 2 4 4 3 4 3" xfId="3255" xr:uid="{00000000-0005-0000-0000-0000FD080000}"/>
    <cellStyle name="Table Cell 2 4 4 3 4 3 2" xfId="10144" xr:uid="{A4766CEF-B6C2-45EB-9E25-253CD739D248}"/>
    <cellStyle name="Table Cell 2 4 4 3 4 3 3" xfId="6682" xr:uid="{BF90B654-16A8-4C96-BE71-B78ADA60A7E4}"/>
    <cellStyle name="Table Cell 2 4 4 3 4 4" xfId="4389" xr:uid="{00000000-0005-0000-0000-0000FE080000}"/>
    <cellStyle name="Table Cell 2 4 4 3 4 4 2" xfId="11278" xr:uid="{8EBFFA8D-DA2F-40E5-AF42-26D7E3D0F4CA}"/>
    <cellStyle name="Table Cell 2 4 4 3 4 5" xfId="7830" xr:uid="{19ACEDF4-EA1E-4373-9919-636258591BA3}"/>
    <cellStyle name="Table Cell 2 4 4 3 5" xfId="1105" xr:uid="{00000000-0005-0000-0000-0000FF080000}"/>
    <cellStyle name="Table Cell 2 4 4 3 5 2" xfId="2258" xr:uid="{00000000-0005-0000-0000-000000090000}"/>
    <cellStyle name="Table Cell 2 4 4 3 5 2 2" xfId="9147" xr:uid="{A2A0D036-4DE4-4DBD-A821-59523B9EB26B}"/>
    <cellStyle name="Table Cell 2 4 4 3 5 2 3" xfId="5685" xr:uid="{69CE1C71-393F-4995-851F-7CC545DBF023}"/>
    <cellStyle name="Table Cell 2 4 4 3 5 3" xfId="3389" xr:uid="{00000000-0005-0000-0000-000001090000}"/>
    <cellStyle name="Table Cell 2 4 4 3 5 3 2" xfId="10278" xr:uid="{6ED1E0A9-CE92-49BC-B094-A4AC83205B14}"/>
    <cellStyle name="Table Cell 2 4 4 3 5 3 3" xfId="6816" xr:uid="{322ACA1D-3F4F-4B12-ADDE-0265289CB4A7}"/>
    <cellStyle name="Table Cell 2 4 4 3 5 4" xfId="4523" xr:uid="{00000000-0005-0000-0000-000002090000}"/>
    <cellStyle name="Table Cell 2 4 4 3 5 4 2" xfId="11412" xr:uid="{E9DE82EB-7CA1-4A59-A220-528A5F4E467E}"/>
    <cellStyle name="Table Cell 2 4 4 3 5 5" xfId="7964" xr:uid="{1D88B5A3-D324-4F15-976D-D51EBD54C752}"/>
    <cellStyle name="Table Cell 2 4 4 3 6" xfId="1236" xr:uid="{00000000-0005-0000-0000-000003090000}"/>
    <cellStyle name="Table Cell 2 4 4 3 6 2" xfId="2389" xr:uid="{00000000-0005-0000-0000-000004090000}"/>
    <cellStyle name="Table Cell 2 4 4 3 6 2 2" xfId="9278" xr:uid="{89247C47-306E-4954-B6A2-60B948E3FA43}"/>
    <cellStyle name="Table Cell 2 4 4 3 6 2 3" xfId="5816" xr:uid="{F4C0166C-8D07-44F4-BEFB-66551B74AC62}"/>
    <cellStyle name="Table Cell 2 4 4 3 6 3" xfId="3520" xr:uid="{00000000-0005-0000-0000-000005090000}"/>
    <cellStyle name="Table Cell 2 4 4 3 6 3 2" xfId="10409" xr:uid="{3AE448D3-8C83-4732-B8BE-DBBD3ED092C7}"/>
    <cellStyle name="Table Cell 2 4 4 3 6 3 3" xfId="6947" xr:uid="{41AB54C7-57C6-476E-A1C2-777F47FEAA45}"/>
    <cellStyle name="Table Cell 2 4 4 3 6 4" xfId="4654" xr:uid="{00000000-0005-0000-0000-000006090000}"/>
    <cellStyle name="Table Cell 2 4 4 3 6 4 2" xfId="11543" xr:uid="{0274A548-18B6-417F-93B5-CA2FC416490A}"/>
    <cellStyle name="Table Cell 2 4 4 3 6 5" xfId="8095" xr:uid="{6D506993-CFD3-4DB3-B577-E9B6374DC406}"/>
    <cellStyle name="Table Cell 2 4 4 3 7" xfId="1152" xr:uid="{00000000-0005-0000-0000-000007090000}"/>
    <cellStyle name="Table Cell 2 4 4 3 7 2" xfId="2305" xr:uid="{00000000-0005-0000-0000-000008090000}"/>
    <cellStyle name="Table Cell 2 4 4 3 7 2 2" xfId="9194" xr:uid="{EFD5202C-9C9E-4431-BE12-011162868F56}"/>
    <cellStyle name="Table Cell 2 4 4 3 7 2 3" xfId="5732" xr:uid="{F4DF3464-468E-4B7F-BA71-2027A3365E4C}"/>
    <cellStyle name="Table Cell 2 4 4 3 7 3" xfId="3436" xr:uid="{00000000-0005-0000-0000-000009090000}"/>
    <cellStyle name="Table Cell 2 4 4 3 7 3 2" xfId="10325" xr:uid="{EA71B193-CD26-47B5-B931-A96743063CD9}"/>
    <cellStyle name="Table Cell 2 4 4 3 7 3 3" xfId="6863" xr:uid="{4E1C4C47-02F6-4088-90C0-A8F1F300E5F5}"/>
    <cellStyle name="Table Cell 2 4 4 3 7 4" xfId="4570" xr:uid="{00000000-0005-0000-0000-00000A090000}"/>
    <cellStyle name="Table Cell 2 4 4 3 7 4 2" xfId="11459" xr:uid="{25876E06-3ECC-4962-A3E3-F718DDE26158}"/>
    <cellStyle name="Table Cell 2 4 4 3 7 5" xfId="8011" xr:uid="{EA1AA0A1-1541-43E2-966F-5BA0894AE15B}"/>
    <cellStyle name="Table Cell 2 4 4 3 8" xfId="1633" xr:uid="{00000000-0005-0000-0000-00000B090000}"/>
    <cellStyle name="Table Cell 2 4 4 3 8 2" xfId="8522" xr:uid="{F9C36A0C-A424-44EB-92CF-310C1EAEDCB9}"/>
    <cellStyle name="Table Cell 2 4 4 3 8 3" xfId="5060" xr:uid="{9F2DBB05-3CDB-4259-A303-950558C3BC7D}"/>
    <cellStyle name="Table Cell 2 4 4 3 9" xfId="2764" xr:uid="{00000000-0005-0000-0000-00000C090000}"/>
    <cellStyle name="Table Cell 2 4 4 3 9 2" xfId="9653" xr:uid="{8EC4ABC7-E581-4B34-AF5B-DB9C28896228}"/>
    <cellStyle name="Table Cell 2 4 4 3 9 3" xfId="6191" xr:uid="{A7415796-1E6F-4A4B-8C05-D677C5DCDBF7}"/>
    <cellStyle name="Table Cell 2 4 4 4" xfId="296" xr:uid="{00000000-0005-0000-0000-00000D090000}"/>
    <cellStyle name="Table Cell 2 4 4 4 2" xfId="1449" xr:uid="{00000000-0005-0000-0000-00000E090000}"/>
    <cellStyle name="Table Cell 2 4 4 4 2 2" xfId="8338" xr:uid="{2736465D-F6AD-4E06-B48A-EC4023B63BEE}"/>
    <cellStyle name="Table Cell 2 4 4 4 2 3" xfId="4876" xr:uid="{10A1BE94-922B-4DA0-B4D1-26770A637926}"/>
    <cellStyle name="Table Cell 2 4 4 4 3" xfId="2580" xr:uid="{00000000-0005-0000-0000-00000F090000}"/>
    <cellStyle name="Table Cell 2 4 4 4 3 2" xfId="9469" xr:uid="{033F84AB-0B47-43E2-BE60-E9692641DF5F}"/>
    <cellStyle name="Table Cell 2 4 4 4 3 3" xfId="6007" xr:uid="{7BF5B7D8-7739-4D0C-A21A-8F8588064211}"/>
    <cellStyle name="Table Cell 2 4 4 4 4" xfId="3714" xr:uid="{00000000-0005-0000-0000-000010090000}"/>
    <cellStyle name="Table Cell 2 4 4 4 4 2" xfId="10603" xr:uid="{EBE519C5-792A-4171-BC79-FA197F10465A}"/>
    <cellStyle name="Table Cell 2 4 4 4 5" xfId="7155" xr:uid="{DF7A7F24-64C5-4B7F-8B3D-AE3A9914DA37}"/>
    <cellStyle name="Table Cell 2 4 4 5" xfId="1305" xr:uid="{00000000-0005-0000-0000-000011090000}"/>
    <cellStyle name="Table Cell 2 4 4 5 2" xfId="8194" xr:uid="{E15C86A1-78EB-4B2A-8D85-5C948A9B4C84}"/>
    <cellStyle name="Table Cell 2 4 4 5 3" xfId="4732" xr:uid="{4486CC7E-6A12-46C7-B3B2-FE145A402754}"/>
    <cellStyle name="Table Cell 2 4 4 6" xfId="2433" xr:uid="{00000000-0005-0000-0000-000012090000}"/>
    <cellStyle name="Table Cell 2 4 4 6 2" xfId="9322" xr:uid="{076C138E-9B71-4B16-AA5C-E0D871161768}"/>
    <cellStyle name="Table Cell 2 4 4 6 3" xfId="5860" xr:uid="{441E8396-9AE2-4747-A416-29893C14B45C}"/>
    <cellStyle name="Table Cell 2 4 4 7" xfId="3570" xr:uid="{00000000-0005-0000-0000-000013090000}"/>
    <cellStyle name="Table Cell 2 4 4 7 2" xfId="10459" xr:uid="{9A8BD15D-38E0-4F75-9BC8-98FA3EB16C8B}"/>
    <cellStyle name="Table Cell 2 4 4 8" xfId="7009" xr:uid="{6DE98DF0-950B-46CE-8877-590E7D29749F}"/>
    <cellStyle name="Table Cell 2 4 5" xfId="393" xr:uid="{00000000-0005-0000-0000-000014090000}"/>
    <cellStyle name="Table Cell 2 4 5 2" xfId="604" xr:uid="{00000000-0005-0000-0000-000015090000}"/>
    <cellStyle name="Table Cell 2 4 5 2 2" xfId="1757" xr:uid="{00000000-0005-0000-0000-000016090000}"/>
    <cellStyle name="Table Cell 2 4 5 2 2 2" xfId="8646" xr:uid="{A4F6397C-7FED-497B-A231-43B6A72DE526}"/>
    <cellStyle name="Table Cell 2 4 5 2 2 3" xfId="5184" xr:uid="{49A0D10D-11BD-4130-99B0-9E4C5DC1C659}"/>
    <cellStyle name="Table Cell 2 4 5 2 3" xfId="2888" xr:uid="{00000000-0005-0000-0000-000017090000}"/>
    <cellStyle name="Table Cell 2 4 5 2 3 2" xfId="9777" xr:uid="{808279A7-29C9-4014-97A3-3B82CDD9C7F9}"/>
    <cellStyle name="Table Cell 2 4 5 2 3 3" xfId="6315" xr:uid="{7854DE11-0D06-4A68-95CF-5BA1DE36DB59}"/>
    <cellStyle name="Table Cell 2 4 5 2 4" xfId="4022" xr:uid="{00000000-0005-0000-0000-000018090000}"/>
    <cellStyle name="Table Cell 2 4 5 2 4 2" xfId="10911" xr:uid="{14132F3C-DC45-4885-AD32-630AE3E4E494}"/>
    <cellStyle name="Table Cell 2 4 5 2 5" xfId="7463" xr:uid="{3D86BBDF-6B35-49B9-8BCC-AC304089E079}"/>
    <cellStyle name="Table Cell 2 4 5 3" xfId="884" xr:uid="{00000000-0005-0000-0000-000019090000}"/>
    <cellStyle name="Table Cell 2 4 5 3 2" xfId="2037" xr:uid="{00000000-0005-0000-0000-00001A090000}"/>
    <cellStyle name="Table Cell 2 4 5 3 2 2" xfId="8926" xr:uid="{84C4688C-005D-47F5-9BF1-AF885B51F8BE}"/>
    <cellStyle name="Table Cell 2 4 5 3 2 3" xfId="5464" xr:uid="{7DD9250D-C83A-4FF3-8E2B-B724D8EA0D30}"/>
    <cellStyle name="Table Cell 2 4 5 3 3" xfId="3168" xr:uid="{00000000-0005-0000-0000-00001B090000}"/>
    <cellStyle name="Table Cell 2 4 5 3 3 2" xfId="10057" xr:uid="{539D7BCC-F479-4CA8-8332-48439BA79D56}"/>
    <cellStyle name="Table Cell 2 4 5 3 3 3" xfId="6595" xr:uid="{4CD7A66D-BF41-4616-94A2-A2B9FE4A7F75}"/>
    <cellStyle name="Table Cell 2 4 5 3 4" xfId="4302" xr:uid="{00000000-0005-0000-0000-00001C090000}"/>
    <cellStyle name="Table Cell 2 4 5 3 4 2" xfId="11191" xr:uid="{1C1AD4E6-3D9B-41BA-8E84-DA948656DC1A}"/>
    <cellStyle name="Table Cell 2 4 5 3 5" xfId="7743" xr:uid="{094B63B5-C037-4478-A7CA-C255C6520ED9}"/>
    <cellStyle name="Table Cell 2 4 5 4" xfId="1546" xr:uid="{00000000-0005-0000-0000-00001D090000}"/>
    <cellStyle name="Table Cell 2 4 5 4 2" xfId="8435" xr:uid="{B402E92B-52A4-4ABA-92E1-B49D7DB55339}"/>
    <cellStyle name="Table Cell 2 4 5 4 3" xfId="4973" xr:uid="{E3F3A6C7-C89F-48F0-BA7A-4F211200FD6C}"/>
    <cellStyle name="Table Cell 2 4 5 5" xfId="2677" xr:uid="{00000000-0005-0000-0000-00001E090000}"/>
    <cellStyle name="Table Cell 2 4 5 5 2" xfId="9566" xr:uid="{FC2B8F5B-6092-455B-AB6E-46632DF2570A}"/>
    <cellStyle name="Table Cell 2 4 5 5 3" xfId="6104" xr:uid="{CB042F05-418B-4DF3-9F33-6AE802AE5FAA}"/>
    <cellStyle name="Table Cell 2 4 5 6" xfId="3811" xr:uid="{00000000-0005-0000-0000-00001F090000}"/>
    <cellStyle name="Table Cell 2 4 5 6 2" xfId="10700" xr:uid="{7158DA99-60A9-4246-BF43-2CB67544A2A8}"/>
    <cellStyle name="Table Cell 2 4 5 7" xfId="7252" xr:uid="{039CAB1B-1A9C-475E-9582-6935C68AA2BE}"/>
    <cellStyle name="Table Cell 2 4 6" xfId="280" xr:uid="{00000000-0005-0000-0000-000020090000}"/>
    <cellStyle name="Table Cell 2 4 6 2" xfId="1433" xr:uid="{00000000-0005-0000-0000-000021090000}"/>
    <cellStyle name="Table Cell 2 4 6 2 2" xfId="8322" xr:uid="{9B519FB4-2269-455D-AF20-385B001EE222}"/>
    <cellStyle name="Table Cell 2 4 6 2 3" xfId="4860" xr:uid="{F0F2D1A0-E943-458D-9797-79B1516D0ACA}"/>
    <cellStyle name="Table Cell 2 4 6 3" xfId="2564" xr:uid="{00000000-0005-0000-0000-000022090000}"/>
    <cellStyle name="Table Cell 2 4 6 3 2" xfId="9453" xr:uid="{A14739FA-BF5B-4B85-906F-5BDCC2F56053}"/>
    <cellStyle name="Table Cell 2 4 6 3 3" xfId="5991" xr:uid="{4E558410-2BF0-4BA9-832F-DDB739DEF734}"/>
    <cellStyle name="Table Cell 2 4 6 4" xfId="3698" xr:uid="{00000000-0005-0000-0000-000023090000}"/>
    <cellStyle name="Table Cell 2 4 6 4 2" xfId="10587" xr:uid="{D53389C3-F515-419E-8A28-655F4EFE15B8}"/>
    <cellStyle name="Table Cell 2 4 6 5" xfId="7139" xr:uid="{0304807C-D2CD-4C79-838E-2D8D1A57EC4A}"/>
    <cellStyle name="Table Cell 2 4 7" xfId="1283" xr:uid="{00000000-0005-0000-0000-000024090000}"/>
    <cellStyle name="Table Cell 2 4 7 2" xfId="8172" xr:uid="{9476A951-E874-434D-93E6-F912DDCF1D2B}"/>
    <cellStyle name="Table Cell 2 4 7 3" xfId="4710" xr:uid="{4F255164-8828-4479-B8BD-203ABB8BA412}"/>
    <cellStyle name="Table Cell 2 4 8" xfId="8159" xr:uid="{723F41BF-426E-4651-8019-6C0C8C15DFCC}"/>
    <cellStyle name="Table Cell 2 4 9" xfId="8137" xr:uid="{4BE6CC62-E511-4938-9732-69A24E770244}"/>
    <cellStyle name="Table Cell 2 5" xfId="136" xr:uid="{00000000-0005-0000-0000-000025090000}"/>
    <cellStyle name="Table Cell 2 5 2" xfId="162" xr:uid="{00000000-0005-0000-0000-000026090000}"/>
    <cellStyle name="Table Cell 2 5 2 2" xfId="197" xr:uid="{00000000-0005-0000-0000-000027090000}"/>
    <cellStyle name="Table Cell 2 5 2 2 2" xfId="458" xr:uid="{00000000-0005-0000-0000-000028090000}"/>
    <cellStyle name="Table Cell 2 5 2 2 2 10" xfId="3876" xr:uid="{00000000-0005-0000-0000-000029090000}"/>
    <cellStyle name="Table Cell 2 5 2 2 2 10 2" xfId="10765" xr:uid="{DB8F8381-B526-4D78-990A-A06A47C7C608}"/>
    <cellStyle name="Table Cell 2 5 2 2 2 11" xfId="7317" xr:uid="{EFCD55F8-2DC5-4120-976A-C8977382A0FE}"/>
    <cellStyle name="Table Cell 2 5 2 2 2 2" xfId="669" xr:uid="{00000000-0005-0000-0000-00002A090000}"/>
    <cellStyle name="Table Cell 2 5 2 2 2 2 2" xfId="1822" xr:uid="{00000000-0005-0000-0000-00002B090000}"/>
    <cellStyle name="Table Cell 2 5 2 2 2 2 2 2" xfId="8711" xr:uid="{718C79CA-70F9-41B1-BD02-C69C1E944471}"/>
    <cellStyle name="Table Cell 2 5 2 2 2 2 2 3" xfId="5249" xr:uid="{EA6FA8D8-7985-4DD0-96B9-6891B9DEFA28}"/>
    <cellStyle name="Table Cell 2 5 2 2 2 2 3" xfId="2953" xr:uid="{00000000-0005-0000-0000-00002C090000}"/>
    <cellStyle name="Table Cell 2 5 2 2 2 2 3 2" xfId="9842" xr:uid="{2A617373-2778-4437-B8F0-D11E7D778362}"/>
    <cellStyle name="Table Cell 2 5 2 2 2 2 3 3" xfId="6380" xr:uid="{215B8106-0793-499C-880F-2690282F3C6D}"/>
    <cellStyle name="Table Cell 2 5 2 2 2 2 4" xfId="4087" xr:uid="{00000000-0005-0000-0000-00002D090000}"/>
    <cellStyle name="Table Cell 2 5 2 2 2 2 4 2" xfId="10976" xr:uid="{11068CE0-B8D4-4080-82D2-C6440F925AC8}"/>
    <cellStyle name="Table Cell 2 5 2 2 2 2 5" xfId="7528" xr:uid="{AD521473-CEA2-47D2-B510-33C40A28FBFD}"/>
    <cellStyle name="Table Cell 2 5 2 2 2 3" xfId="809" xr:uid="{00000000-0005-0000-0000-00002E090000}"/>
    <cellStyle name="Table Cell 2 5 2 2 2 3 2" xfId="1962" xr:uid="{00000000-0005-0000-0000-00002F090000}"/>
    <cellStyle name="Table Cell 2 5 2 2 2 3 2 2" xfId="8851" xr:uid="{24F1F898-0632-4FB7-BF82-9B3FE5DB39C3}"/>
    <cellStyle name="Table Cell 2 5 2 2 2 3 2 3" xfId="5389" xr:uid="{96D5680A-6BE7-440D-999E-EE73C3513AFF}"/>
    <cellStyle name="Table Cell 2 5 2 2 2 3 3" xfId="3093" xr:uid="{00000000-0005-0000-0000-000030090000}"/>
    <cellStyle name="Table Cell 2 5 2 2 2 3 3 2" xfId="9982" xr:uid="{0E80E1D4-7C2F-4A9F-914A-39933CBAB1B4}"/>
    <cellStyle name="Table Cell 2 5 2 2 2 3 3 3" xfId="6520" xr:uid="{FBD1EF05-77F2-484D-9319-2F98E733763A}"/>
    <cellStyle name="Table Cell 2 5 2 2 2 3 4" xfId="4227" xr:uid="{00000000-0005-0000-0000-000031090000}"/>
    <cellStyle name="Table Cell 2 5 2 2 2 3 4 2" xfId="11116" xr:uid="{7F1F2280-8D61-4A27-A6D3-38B3F5C19198}"/>
    <cellStyle name="Table Cell 2 5 2 2 2 3 5" xfId="7668" xr:uid="{53D63794-412F-48C0-88FB-C241AE9F92D7}"/>
    <cellStyle name="Table Cell 2 5 2 2 2 4" xfId="949" xr:uid="{00000000-0005-0000-0000-000032090000}"/>
    <cellStyle name="Table Cell 2 5 2 2 2 4 2" xfId="2102" xr:uid="{00000000-0005-0000-0000-000033090000}"/>
    <cellStyle name="Table Cell 2 5 2 2 2 4 2 2" xfId="8991" xr:uid="{07909CA7-5243-4D87-8397-6397DF3686F2}"/>
    <cellStyle name="Table Cell 2 5 2 2 2 4 2 3" xfId="5529" xr:uid="{4A1E23D4-9FEF-4B38-9715-E3F3486E78E6}"/>
    <cellStyle name="Table Cell 2 5 2 2 2 4 3" xfId="3233" xr:uid="{00000000-0005-0000-0000-000034090000}"/>
    <cellStyle name="Table Cell 2 5 2 2 2 4 3 2" xfId="10122" xr:uid="{9EFEFD25-7440-4D87-B9A8-6DA6E146FF99}"/>
    <cellStyle name="Table Cell 2 5 2 2 2 4 3 3" xfId="6660" xr:uid="{970A7A40-3D17-492E-B07E-1EA4F1BF5F41}"/>
    <cellStyle name="Table Cell 2 5 2 2 2 4 4" xfId="4367" xr:uid="{00000000-0005-0000-0000-000035090000}"/>
    <cellStyle name="Table Cell 2 5 2 2 2 4 4 2" xfId="11256" xr:uid="{11E5C61D-00BF-45A4-BADB-B1F1EFFA21B9}"/>
    <cellStyle name="Table Cell 2 5 2 2 2 4 5" xfId="7808" xr:uid="{670C79BD-E2D4-4F4A-8F23-A7AC7272DC5A}"/>
    <cellStyle name="Table Cell 2 5 2 2 2 5" xfId="1083" xr:uid="{00000000-0005-0000-0000-000036090000}"/>
    <cellStyle name="Table Cell 2 5 2 2 2 5 2" xfId="2236" xr:uid="{00000000-0005-0000-0000-000037090000}"/>
    <cellStyle name="Table Cell 2 5 2 2 2 5 2 2" xfId="9125" xr:uid="{9806F58D-D50F-4893-840E-0403589F0A9C}"/>
    <cellStyle name="Table Cell 2 5 2 2 2 5 2 3" xfId="5663" xr:uid="{796D50D3-3B6A-49A9-8A97-1C05A568A2EF}"/>
    <cellStyle name="Table Cell 2 5 2 2 2 5 3" xfId="3367" xr:uid="{00000000-0005-0000-0000-000038090000}"/>
    <cellStyle name="Table Cell 2 5 2 2 2 5 3 2" xfId="10256" xr:uid="{0AB62BDA-8954-4207-886E-F2A336DEC9A1}"/>
    <cellStyle name="Table Cell 2 5 2 2 2 5 3 3" xfId="6794" xr:uid="{BE585B12-82D5-44D7-AE2C-B6D2EE47F3E7}"/>
    <cellStyle name="Table Cell 2 5 2 2 2 5 4" xfId="4501" xr:uid="{00000000-0005-0000-0000-000039090000}"/>
    <cellStyle name="Table Cell 2 5 2 2 2 5 4 2" xfId="11390" xr:uid="{50965FD2-48A2-4BDC-993B-B338E85AC7E4}"/>
    <cellStyle name="Table Cell 2 5 2 2 2 5 5" xfId="7942" xr:uid="{0DA71F05-3278-4EF1-A2AD-ABA248767EC2}"/>
    <cellStyle name="Table Cell 2 5 2 2 2 6" xfId="1214" xr:uid="{00000000-0005-0000-0000-00003A090000}"/>
    <cellStyle name="Table Cell 2 5 2 2 2 6 2" xfId="2367" xr:uid="{00000000-0005-0000-0000-00003B090000}"/>
    <cellStyle name="Table Cell 2 5 2 2 2 6 2 2" xfId="9256" xr:uid="{20748096-B799-4944-AE49-2FD501E03099}"/>
    <cellStyle name="Table Cell 2 5 2 2 2 6 2 3" xfId="5794" xr:uid="{4742F5E8-02A1-4113-8987-F2B9821E3E97}"/>
    <cellStyle name="Table Cell 2 5 2 2 2 6 3" xfId="3498" xr:uid="{00000000-0005-0000-0000-00003C090000}"/>
    <cellStyle name="Table Cell 2 5 2 2 2 6 3 2" xfId="10387" xr:uid="{2E882D09-2597-41FA-A6E1-8C9B7C960B3E}"/>
    <cellStyle name="Table Cell 2 5 2 2 2 6 3 3" xfId="6925" xr:uid="{8EA97211-94AB-470E-9423-BEBCB13ABDD8}"/>
    <cellStyle name="Table Cell 2 5 2 2 2 6 4" xfId="4632" xr:uid="{00000000-0005-0000-0000-00003D090000}"/>
    <cellStyle name="Table Cell 2 5 2 2 2 6 4 2" xfId="11521" xr:uid="{44DA8B96-1EBB-4488-A9E6-F16E0CC8D72B}"/>
    <cellStyle name="Table Cell 2 5 2 2 2 6 5" xfId="8073" xr:uid="{F7C14694-53A3-4D6C-8650-4035FA8CB1A7}"/>
    <cellStyle name="Table Cell 2 5 2 2 2 7" xfId="1155" xr:uid="{00000000-0005-0000-0000-00003E090000}"/>
    <cellStyle name="Table Cell 2 5 2 2 2 7 2" xfId="2308" xr:uid="{00000000-0005-0000-0000-00003F090000}"/>
    <cellStyle name="Table Cell 2 5 2 2 2 7 2 2" xfId="9197" xr:uid="{5257351B-2898-4398-B261-1BB5E87CEC60}"/>
    <cellStyle name="Table Cell 2 5 2 2 2 7 2 3" xfId="5735" xr:uid="{3DD090E9-05A3-4695-A599-DEE98E7047CF}"/>
    <cellStyle name="Table Cell 2 5 2 2 2 7 3" xfId="3439" xr:uid="{00000000-0005-0000-0000-000040090000}"/>
    <cellStyle name="Table Cell 2 5 2 2 2 7 3 2" xfId="10328" xr:uid="{8155BFC5-3740-4854-8A6E-175EFD7C4FCF}"/>
    <cellStyle name="Table Cell 2 5 2 2 2 7 3 3" xfId="6866" xr:uid="{378FC78F-124B-4457-BF89-BF029CD791B4}"/>
    <cellStyle name="Table Cell 2 5 2 2 2 7 4" xfId="4573" xr:uid="{00000000-0005-0000-0000-000041090000}"/>
    <cellStyle name="Table Cell 2 5 2 2 2 7 4 2" xfId="11462" xr:uid="{3AFC52A8-DD95-4B39-92A3-3EE7E64FA53C}"/>
    <cellStyle name="Table Cell 2 5 2 2 2 7 5" xfId="8014" xr:uid="{5C927A60-A5B6-41BF-B407-741431F72026}"/>
    <cellStyle name="Table Cell 2 5 2 2 2 8" xfId="1611" xr:uid="{00000000-0005-0000-0000-000042090000}"/>
    <cellStyle name="Table Cell 2 5 2 2 2 8 2" xfId="8500" xr:uid="{6ED2C2C4-A20A-47C3-AFFD-4EBA1A99ABBF}"/>
    <cellStyle name="Table Cell 2 5 2 2 2 8 3" xfId="5038" xr:uid="{B1F7E97A-08B4-4CE1-99A7-4B631A12A3F4}"/>
    <cellStyle name="Table Cell 2 5 2 2 2 9" xfId="2742" xr:uid="{00000000-0005-0000-0000-000043090000}"/>
    <cellStyle name="Table Cell 2 5 2 2 2 9 2" xfId="9631" xr:uid="{7324B47D-7BD5-423A-A175-B3119E57A7A0}"/>
    <cellStyle name="Table Cell 2 5 2 2 2 9 3" xfId="6169" xr:uid="{93ACCE81-1191-4253-A555-771E2CD6D2D2}"/>
    <cellStyle name="Table Cell 2 5 2 2 3" xfId="487" xr:uid="{00000000-0005-0000-0000-000044090000}"/>
    <cellStyle name="Table Cell 2 5 2 2 3 10" xfId="3905" xr:uid="{00000000-0005-0000-0000-000045090000}"/>
    <cellStyle name="Table Cell 2 5 2 2 3 10 2" xfId="10794" xr:uid="{FEE40A8F-C013-4272-983E-6ED25B4A4A90}"/>
    <cellStyle name="Table Cell 2 5 2 2 3 11" xfId="7346" xr:uid="{E17F0C64-7B3D-4B69-A90B-2C5B3D785358}"/>
    <cellStyle name="Table Cell 2 5 2 2 3 2" xfId="698" xr:uid="{00000000-0005-0000-0000-000046090000}"/>
    <cellStyle name="Table Cell 2 5 2 2 3 2 2" xfId="1851" xr:uid="{00000000-0005-0000-0000-000047090000}"/>
    <cellStyle name="Table Cell 2 5 2 2 3 2 2 2" xfId="8740" xr:uid="{B2EEC8DD-438B-49C2-A8C3-47830EEB1014}"/>
    <cellStyle name="Table Cell 2 5 2 2 3 2 2 3" xfId="5278" xr:uid="{2A793F86-998A-4344-ADBE-31BA8256CB9F}"/>
    <cellStyle name="Table Cell 2 5 2 2 3 2 3" xfId="2982" xr:uid="{00000000-0005-0000-0000-000048090000}"/>
    <cellStyle name="Table Cell 2 5 2 2 3 2 3 2" xfId="9871" xr:uid="{DE54A9C4-FEA8-4A57-8FD9-62C5A8DA7915}"/>
    <cellStyle name="Table Cell 2 5 2 2 3 2 3 3" xfId="6409" xr:uid="{FB01BF9A-BFB0-4817-AF61-F512F27B6A57}"/>
    <cellStyle name="Table Cell 2 5 2 2 3 2 4" xfId="4116" xr:uid="{00000000-0005-0000-0000-000049090000}"/>
    <cellStyle name="Table Cell 2 5 2 2 3 2 4 2" xfId="11005" xr:uid="{DBC0BCD7-B69E-4BAC-8D94-F6591FC65BF9}"/>
    <cellStyle name="Table Cell 2 5 2 2 3 2 5" xfId="7557" xr:uid="{73EBE67F-EEF3-43ED-B70C-4191968F70A4}"/>
    <cellStyle name="Table Cell 2 5 2 2 3 3" xfId="838" xr:uid="{00000000-0005-0000-0000-00004A090000}"/>
    <cellStyle name="Table Cell 2 5 2 2 3 3 2" xfId="1991" xr:uid="{00000000-0005-0000-0000-00004B090000}"/>
    <cellStyle name="Table Cell 2 5 2 2 3 3 2 2" xfId="8880" xr:uid="{10938E80-5BD1-42D4-8F74-2B0C81B25198}"/>
    <cellStyle name="Table Cell 2 5 2 2 3 3 2 3" xfId="5418" xr:uid="{AB062975-A7B7-4520-9CBE-A3841C954876}"/>
    <cellStyle name="Table Cell 2 5 2 2 3 3 3" xfId="3122" xr:uid="{00000000-0005-0000-0000-00004C090000}"/>
    <cellStyle name="Table Cell 2 5 2 2 3 3 3 2" xfId="10011" xr:uid="{ADBA0735-B4A2-41CF-8BF4-503BD5F0D8A6}"/>
    <cellStyle name="Table Cell 2 5 2 2 3 3 3 3" xfId="6549" xr:uid="{1648BF4D-F711-4138-B6B2-A7C7E1E806C3}"/>
    <cellStyle name="Table Cell 2 5 2 2 3 3 4" xfId="4256" xr:uid="{00000000-0005-0000-0000-00004D090000}"/>
    <cellStyle name="Table Cell 2 5 2 2 3 3 4 2" xfId="11145" xr:uid="{7458D1A6-AEA7-4B36-BBFB-EAAD19A0C27E}"/>
    <cellStyle name="Table Cell 2 5 2 2 3 3 5" xfId="7697" xr:uid="{5AA675C3-18D5-4E84-BBDD-46B23907E97B}"/>
    <cellStyle name="Table Cell 2 5 2 2 3 4" xfId="978" xr:uid="{00000000-0005-0000-0000-00004E090000}"/>
    <cellStyle name="Table Cell 2 5 2 2 3 4 2" xfId="2131" xr:uid="{00000000-0005-0000-0000-00004F090000}"/>
    <cellStyle name="Table Cell 2 5 2 2 3 4 2 2" xfId="9020" xr:uid="{A67C041E-B7AC-4AF0-A569-3FDA7DF41F6A}"/>
    <cellStyle name="Table Cell 2 5 2 2 3 4 2 3" xfId="5558" xr:uid="{9AC286F3-175C-4CFA-A02B-947B2D6434B3}"/>
    <cellStyle name="Table Cell 2 5 2 2 3 4 3" xfId="3262" xr:uid="{00000000-0005-0000-0000-000050090000}"/>
    <cellStyle name="Table Cell 2 5 2 2 3 4 3 2" xfId="10151" xr:uid="{77C0C987-ADC7-4F16-8AA8-EA19856A852C}"/>
    <cellStyle name="Table Cell 2 5 2 2 3 4 3 3" xfId="6689" xr:uid="{1E978A2B-E4FC-481D-964A-96DCFF49761B}"/>
    <cellStyle name="Table Cell 2 5 2 2 3 4 4" xfId="4396" xr:uid="{00000000-0005-0000-0000-000051090000}"/>
    <cellStyle name="Table Cell 2 5 2 2 3 4 4 2" xfId="11285" xr:uid="{37D435C9-3029-4AC1-8781-8F38A56F54EB}"/>
    <cellStyle name="Table Cell 2 5 2 2 3 4 5" xfId="7837" xr:uid="{20CC317F-AC6E-4774-A124-64BB0E27550F}"/>
    <cellStyle name="Table Cell 2 5 2 2 3 5" xfId="1112" xr:uid="{00000000-0005-0000-0000-000052090000}"/>
    <cellStyle name="Table Cell 2 5 2 2 3 5 2" xfId="2265" xr:uid="{00000000-0005-0000-0000-000053090000}"/>
    <cellStyle name="Table Cell 2 5 2 2 3 5 2 2" xfId="9154" xr:uid="{6BFF457B-C1AD-439C-9BDC-3840C15D57E0}"/>
    <cellStyle name="Table Cell 2 5 2 2 3 5 2 3" xfId="5692" xr:uid="{0C319E8B-21C7-4AFE-A121-CED55A92D569}"/>
    <cellStyle name="Table Cell 2 5 2 2 3 5 3" xfId="3396" xr:uid="{00000000-0005-0000-0000-000054090000}"/>
    <cellStyle name="Table Cell 2 5 2 2 3 5 3 2" xfId="10285" xr:uid="{1E5004C0-1B3F-473E-8F8C-23C08BED07F6}"/>
    <cellStyle name="Table Cell 2 5 2 2 3 5 3 3" xfId="6823" xr:uid="{1055BA00-837A-467E-B5CA-C4B28005A6C2}"/>
    <cellStyle name="Table Cell 2 5 2 2 3 5 4" xfId="4530" xr:uid="{00000000-0005-0000-0000-000055090000}"/>
    <cellStyle name="Table Cell 2 5 2 2 3 5 4 2" xfId="11419" xr:uid="{17A94372-9652-4123-9C7A-C862F4176081}"/>
    <cellStyle name="Table Cell 2 5 2 2 3 5 5" xfId="7971" xr:uid="{7107F0FB-6546-4273-9001-DFE9CDC7C4E5}"/>
    <cellStyle name="Table Cell 2 5 2 2 3 6" xfId="1243" xr:uid="{00000000-0005-0000-0000-000056090000}"/>
    <cellStyle name="Table Cell 2 5 2 2 3 6 2" xfId="2396" xr:uid="{00000000-0005-0000-0000-000057090000}"/>
    <cellStyle name="Table Cell 2 5 2 2 3 6 2 2" xfId="9285" xr:uid="{90539D8D-6CED-4653-A1CF-3259FE239270}"/>
    <cellStyle name="Table Cell 2 5 2 2 3 6 2 3" xfId="5823" xr:uid="{AA6EABDF-F143-44E9-A424-43E84C463922}"/>
    <cellStyle name="Table Cell 2 5 2 2 3 6 3" xfId="3527" xr:uid="{00000000-0005-0000-0000-000058090000}"/>
    <cellStyle name="Table Cell 2 5 2 2 3 6 3 2" xfId="10416" xr:uid="{395FB4E9-D431-4316-B84F-C7D44ED7A798}"/>
    <cellStyle name="Table Cell 2 5 2 2 3 6 3 3" xfId="6954" xr:uid="{2D12CF58-8329-419B-B4DF-1D4DFC213BED}"/>
    <cellStyle name="Table Cell 2 5 2 2 3 6 4" xfId="4661" xr:uid="{00000000-0005-0000-0000-000059090000}"/>
    <cellStyle name="Table Cell 2 5 2 2 3 6 4 2" xfId="11550" xr:uid="{09D74665-0640-42FB-80F3-F0E4D65E4016}"/>
    <cellStyle name="Table Cell 2 5 2 2 3 6 5" xfId="8102" xr:uid="{7D048AAB-19AC-4C90-9FAB-47764619CCDA}"/>
    <cellStyle name="Table Cell 2 5 2 2 3 7" xfId="1169" xr:uid="{00000000-0005-0000-0000-00005A090000}"/>
    <cellStyle name="Table Cell 2 5 2 2 3 7 2" xfId="2322" xr:uid="{00000000-0005-0000-0000-00005B090000}"/>
    <cellStyle name="Table Cell 2 5 2 2 3 7 2 2" xfId="9211" xr:uid="{B1552611-1B7E-4384-8322-DE8B01CE439E}"/>
    <cellStyle name="Table Cell 2 5 2 2 3 7 2 3" xfId="5749" xr:uid="{DD96695C-97EC-4476-A15B-F013331B66C7}"/>
    <cellStyle name="Table Cell 2 5 2 2 3 7 3" xfId="3453" xr:uid="{00000000-0005-0000-0000-00005C090000}"/>
    <cellStyle name="Table Cell 2 5 2 2 3 7 3 2" xfId="10342" xr:uid="{25ED5953-A623-455D-B5A9-8F9DD6E9411C}"/>
    <cellStyle name="Table Cell 2 5 2 2 3 7 3 3" xfId="6880" xr:uid="{25AE6077-2DC5-44A4-B0CC-23ADF5044786}"/>
    <cellStyle name="Table Cell 2 5 2 2 3 7 4" xfId="4587" xr:uid="{00000000-0005-0000-0000-00005D090000}"/>
    <cellStyle name="Table Cell 2 5 2 2 3 7 4 2" xfId="11476" xr:uid="{82F24FAA-6A75-4AD0-AA8B-245B8C61DA8B}"/>
    <cellStyle name="Table Cell 2 5 2 2 3 7 5" xfId="8028" xr:uid="{1E82D434-B934-46C6-B29B-1BDFDC9382D5}"/>
    <cellStyle name="Table Cell 2 5 2 2 3 8" xfId="1640" xr:uid="{00000000-0005-0000-0000-00005E090000}"/>
    <cellStyle name="Table Cell 2 5 2 2 3 8 2" xfId="8529" xr:uid="{D350F747-EADE-4706-8F47-90C9C69BCA5B}"/>
    <cellStyle name="Table Cell 2 5 2 2 3 8 3" xfId="5067" xr:uid="{F7E6F32F-8A26-4F30-B668-8AD107B7E60C}"/>
    <cellStyle name="Table Cell 2 5 2 2 3 9" xfId="2771" xr:uid="{00000000-0005-0000-0000-00005F090000}"/>
    <cellStyle name="Table Cell 2 5 2 2 3 9 2" xfId="9660" xr:uid="{B878DC9C-E081-4D02-9122-EFC6C20EFEC1}"/>
    <cellStyle name="Table Cell 2 5 2 2 3 9 3" xfId="6198" xr:uid="{F4C47792-FC75-4F29-9EDC-1E73763F8542}"/>
    <cellStyle name="Table Cell 2 5 2 2 4" xfId="346" xr:uid="{00000000-0005-0000-0000-000060090000}"/>
    <cellStyle name="Table Cell 2 5 2 2 4 2" xfId="1499" xr:uid="{00000000-0005-0000-0000-000061090000}"/>
    <cellStyle name="Table Cell 2 5 2 2 4 2 2" xfId="8388" xr:uid="{18B9E4C5-251C-485D-9560-0CF5F1EB48EB}"/>
    <cellStyle name="Table Cell 2 5 2 2 4 2 3" xfId="4926" xr:uid="{5EF1A7CB-8A12-4666-BB79-6DA39DBE319E}"/>
    <cellStyle name="Table Cell 2 5 2 2 4 3" xfId="2630" xr:uid="{00000000-0005-0000-0000-000062090000}"/>
    <cellStyle name="Table Cell 2 5 2 2 4 3 2" xfId="9519" xr:uid="{F061A5E9-D9CF-449B-B823-07B46665C6DD}"/>
    <cellStyle name="Table Cell 2 5 2 2 4 3 3" xfId="6057" xr:uid="{5DDB49EE-6D0F-4B82-984C-26F1997E9582}"/>
    <cellStyle name="Table Cell 2 5 2 2 4 4" xfId="3764" xr:uid="{00000000-0005-0000-0000-000063090000}"/>
    <cellStyle name="Table Cell 2 5 2 2 4 4 2" xfId="10653" xr:uid="{C18470E6-7B0E-4B02-9ABC-42B7E6037439}"/>
    <cellStyle name="Table Cell 2 5 2 2 4 5" xfId="7205" xr:uid="{2A38486C-01E7-465D-A879-5756330559FF}"/>
    <cellStyle name="Table Cell 2 5 2 2 5" xfId="1352" xr:uid="{00000000-0005-0000-0000-000064090000}"/>
    <cellStyle name="Table Cell 2 5 2 2 5 2" xfId="8241" xr:uid="{B3FB3008-D05A-4C3E-9A29-865D6427BCA6}"/>
    <cellStyle name="Table Cell 2 5 2 2 5 3" xfId="4779" xr:uid="{C89D3AED-D26A-4991-B291-85B811EF6700}"/>
    <cellStyle name="Table Cell 2 5 2 2 6" xfId="2483" xr:uid="{00000000-0005-0000-0000-000065090000}"/>
    <cellStyle name="Table Cell 2 5 2 2 6 2" xfId="9372" xr:uid="{606EFD7B-0364-4A83-A2B1-DEF634EE7E8B}"/>
    <cellStyle name="Table Cell 2 5 2 2 6 3" xfId="5910" xr:uid="{1EBE1331-055C-4E8B-B3D1-CD25A254B6EE}"/>
    <cellStyle name="Table Cell 2 5 2 2 7" xfId="3617" xr:uid="{00000000-0005-0000-0000-000066090000}"/>
    <cellStyle name="Table Cell 2 5 2 2 7 2" xfId="10506" xr:uid="{E2DD2383-A05F-42C7-8D3B-1FE35DD2654E}"/>
    <cellStyle name="Table Cell 2 5 2 2 8" xfId="7056" xr:uid="{3E874CD2-A3E7-4078-A359-BEFCEFAE9EBF}"/>
    <cellStyle name="Table Cell 2 5 2 3" xfId="423" xr:uid="{00000000-0005-0000-0000-000067090000}"/>
    <cellStyle name="Table Cell 2 5 2 3 10" xfId="3841" xr:uid="{00000000-0005-0000-0000-000068090000}"/>
    <cellStyle name="Table Cell 2 5 2 3 10 2" xfId="10730" xr:uid="{ADA09761-8D27-40A2-A275-5ED1B6D0338F}"/>
    <cellStyle name="Table Cell 2 5 2 3 11" xfId="7282" xr:uid="{B7D54E46-323E-43BE-9061-BA4B1221E8EC}"/>
    <cellStyle name="Table Cell 2 5 2 3 2" xfId="634" xr:uid="{00000000-0005-0000-0000-000069090000}"/>
    <cellStyle name="Table Cell 2 5 2 3 2 2" xfId="1787" xr:uid="{00000000-0005-0000-0000-00006A090000}"/>
    <cellStyle name="Table Cell 2 5 2 3 2 2 2" xfId="8676" xr:uid="{E8727020-427A-4420-94A0-CB6CB47D951E}"/>
    <cellStyle name="Table Cell 2 5 2 3 2 2 3" xfId="5214" xr:uid="{55CACC9C-D124-48B8-85D9-BC5B1C1DADD1}"/>
    <cellStyle name="Table Cell 2 5 2 3 2 3" xfId="2918" xr:uid="{00000000-0005-0000-0000-00006B090000}"/>
    <cellStyle name="Table Cell 2 5 2 3 2 3 2" xfId="9807" xr:uid="{69EA4E06-9708-41D6-BE74-A7E934FFE919}"/>
    <cellStyle name="Table Cell 2 5 2 3 2 3 3" xfId="6345" xr:uid="{65851697-7350-43DA-8240-99171CBC578C}"/>
    <cellStyle name="Table Cell 2 5 2 3 2 4" xfId="4052" xr:uid="{00000000-0005-0000-0000-00006C090000}"/>
    <cellStyle name="Table Cell 2 5 2 3 2 4 2" xfId="10941" xr:uid="{50362FB2-49E0-4FC0-A9A8-F2ECF2017EE0}"/>
    <cellStyle name="Table Cell 2 5 2 3 2 5" xfId="7493" xr:uid="{3760A016-AA00-4505-AE41-85E53CBF5CE4}"/>
    <cellStyle name="Table Cell 2 5 2 3 3" xfId="774" xr:uid="{00000000-0005-0000-0000-00006D090000}"/>
    <cellStyle name="Table Cell 2 5 2 3 3 2" xfId="1927" xr:uid="{00000000-0005-0000-0000-00006E090000}"/>
    <cellStyle name="Table Cell 2 5 2 3 3 2 2" xfId="8816" xr:uid="{DFABC0A0-8B55-4199-B3B4-5115750840DB}"/>
    <cellStyle name="Table Cell 2 5 2 3 3 2 3" xfId="5354" xr:uid="{FFACBACE-5B7B-465A-AFC6-44551610ABB7}"/>
    <cellStyle name="Table Cell 2 5 2 3 3 3" xfId="3058" xr:uid="{00000000-0005-0000-0000-00006F090000}"/>
    <cellStyle name="Table Cell 2 5 2 3 3 3 2" xfId="9947" xr:uid="{37B5B977-FC8A-432E-BD61-46855DBC1039}"/>
    <cellStyle name="Table Cell 2 5 2 3 3 3 3" xfId="6485" xr:uid="{1E65DB07-F556-4D04-8643-9F4CE2FE7CF8}"/>
    <cellStyle name="Table Cell 2 5 2 3 3 4" xfId="4192" xr:uid="{00000000-0005-0000-0000-000070090000}"/>
    <cellStyle name="Table Cell 2 5 2 3 3 4 2" xfId="11081" xr:uid="{C34215F4-FD95-4E17-A1D3-03883430F3B8}"/>
    <cellStyle name="Table Cell 2 5 2 3 3 5" xfId="7633" xr:uid="{43C4AE3E-18E4-4205-ACC1-4AC4E5A2B9E8}"/>
    <cellStyle name="Table Cell 2 5 2 3 4" xfId="914" xr:uid="{00000000-0005-0000-0000-000071090000}"/>
    <cellStyle name="Table Cell 2 5 2 3 4 2" xfId="2067" xr:uid="{00000000-0005-0000-0000-000072090000}"/>
    <cellStyle name="Table Cell 2 5 2 3 4 2 2" xfId="8956" xr:uid="{1279CA85-48CB-4FA2-A05F-2D35F9282146}"/>
    <cellStyle name="Table Cell 2 5 2 3 4 2 3" xfId="5494" xr:uid="{5AD2312F-6D65-431A-BD8D-B3F09CA2CDF5}"/>
    <cellStyle name="Table Cell 2 5 2 3 4 3" xfId="3198" xr:uid="{00000000-0005-0000-0000-000073090000}"/>
    <cellStyle name="Table Cell 2 5 2 3 4 3 2" xfId="10087" xr:uid="{B613B085-E487-48E3-8E7B-CD2DE415B03F}"/>
    <cellStyle name="Table Cell 2 5 2 3 4 3 3" xfId="6625" xr:uid="{01A7C439-34C7-471C-89CF-4BB854513BB2}"/>
    <cellStyle name="Table Cell 2 5 2 3 4 4" xfId="4332" xr:uid="{00000000-0005-0000-0000-000074090000}"/>
    <cellStyle name="Table Cell 2 5 2 3 4 4 2" xfId="11221" xr:uid="{4E16F27D-C566-4615-802B-4A429D083174}"/>
    <cellStyle name="Table Cell 2 5 2 3 4 5" xfId="7773" xr:uid="{CAF6ADD6-032A-42B8-B8B4-8FB994DE397F}"/>
    <cellStyle name="Table Cell 2 5 2 3 5" xfId="1048" xr:uid="{00000000-0005-0000-0000-000075090000}"/>
    <cellStyle name="Table Cell 2 5 2 3 5 2" xfId="2201" xr:uid="{00000000-0005-0000-0000-000076090000}"/>
    <cellStyle name="Table Cell 2 5 2 3 5 2 2" xfId="9090" xr:uid="{37A49EBD-D00A-4113-93BA-38092CC48152}"/>
    <cellStyle name="Table Cell 2 5 2 3 5 2 3" xfId="5628" xr:uid="{AFA1C361-5649-490E-AC18-C6F911376F9E}"/>
    <cellStyle name="Table Cell 2 5 2 3 5 3" xfId="3332" xr:uid="{00000000-0005-0000-0000-000077090000}"/>
    <cellStyle name="Table Cell 2 5 2 3 5 3 2" xfId="10221" xr:uid="{93A7DE0C-55B6-4BCF-BD66-3A19DBEE89E9}"/>
    <cellStyle name="Table Cell 2 5 2 3 5 3 3" xfId="6759" xr:uid="{063FD0B0-D549-4D3B-8341-C1F85DF455FB}"/>
    <cellStyle name="Table Cell 2 5 2 3 5 4" xfId="4466" xr:uid="{00000000-0005-0000-0000-000078090000}"/>
    <cellStyle name="Table Cell 2 5 2 3 5 4 2" xfId="11355" xr:uid="{60D6C8C4-A4A3-4BD1-ADBF-AA9DB009A7B2}"/>
    <cellStyle name="Table Cell 2 5 2 3 5 5" xfId="7907" xr:uid="{74707A17-158D-4194-94F1-117EC89D9317}"/>
    <cellStyle name="Table Cell 2 5 2 3 6" xfId="1179" xr:uid="{00000000-0005-0000-0000-000079090000}"/>
    <cellStyle name="Table Cell 2 5 2 3 6 2" xfId="2332" xr:uid="{00000000-0005-0000-0000-00007A090000}"/>
    <cellStyle name="Table Cell 2 5 2 3 6 2 2" xfId="9221" xr:uid="{99E41386-04DB-4967-84D1-541B45FEE95F}"/>
    <cellStyle name="Table Cell 2 5 2 3 6 2 3" xfId="5759" xr:uid="{55CEF6AB-677B-436B-99FB-0AEA189C7B56}"/>
    <cellStyle name="Table Cell 2 5 2 3 6 3" xfId="3463" xr:uid="{00000000-0005-0000-0000-00007B090000}"/>
    <cellStyle name="Table Cell 2 5 2 3 6 3 2" xfId="10352" xr:uid="{4F048FFC-BB45-4FD1-B895-95278B663915}"/>
    <cellStyle name="Table Cell 2 5 2 3 6 3 3" xfId="6890" xr:uid="{B666EA0E-6158-4418-AF73-27FEDE240ED6}"/>
    <cellStyle name="Table Cell 2 5 2 3 6 4" xfId="4597" xr:uid="{00000000-0005-0000-0000-00007C090000}"/>
    <cellStyle name="Table Cell 2 5 2 3 6 4 2" xfId="11486" xr:uid="{EF74A8BB-65DB-4386-AE61-D89D467C08F6}"/>
    <cellStyle name="Table Cell 2 5 2 3 6 5" xfId="8038" xr:uid="{56BD8383-823B-4D0B-902A-75064E6B41CB}"/>
    <cellStyle name="Table Cell 2 5 2 3 7" xfId="538" xr:uid="{00000000-0005-0000-0000-00007D090000}"/>
    <cellStyle name="Table Cell 2 5 2 3 7 2" xfId="1691" xr:uid="{00000000-0005-0000-0000-00007E090000}"/>
    <cellStyle name="Table Cell 2 5 2 3 7 2 2" xfId="8580" xr:uid="{9965E401-CE42-4717-88DC-4BBB90A56B35}"/>
    <cellStyle name="Table Cell 2 5 2 3 7 2 3" xfId="5118" xr:uid="{2903FFD5-EEA7-45C4-BA25-760FC5B5C396}"/>
    <cellStyle name="Table Cell 2 5 2 3 7 3" xfId="2822" xr:uid="{00000000-0005-0000-0000-00007F090000}"/>
    <cellStyle name="Table Cell 2 5 2 3 7 3 2" xfId="9711" xr:uid="{B09B1B9C-EA6C-4732-9D77-64241CD81FEF}"/>
    <cellStyle name="Table Cell 2 5 2 3 7 3 3" xfId="6249" xr:uid="{E16489C6-6E74-469D-B441-F8DD19CA381D}"/>
    <cellStyle name="Table Cell 2 5 2 3 7 4" xfId="3956" xr:uid="{00000000-0005-0000-0000-000080090000}"/>
    <cellStyle name="Table Cell 2 5 2 3 7 4 2" xfId="10845" xr:uid="{A81756C6-11CE-441D-B4F7-62BDBE3CC7E1}"/>
    <cellStyle name="Table Cell 2 5 2 3 7 5" xfId="7397" xr:uid="{694F258D-0AA0-44A2-8EDF-0A68A971482F}"/>
    <cellStyle name="Table Cell 2 5 2 3 8" xfId="1576" xr:uid="{00000000-0005-0000-0000-000081090000}"/>
    <cellStyle name="Table Cell 2 5 2 3 8 2" xfId="8465" xr:uid="{11354646-3AF1-48FE-A881-5D4816379100}"/>
    <cellStyle name="Table Cell 2 5 2 3 8 3" xfId="5003" xr:uid="{CAF24E96-DF42-44D1-9A17-1F99E8E6D092}"/>
    <cellStyle name="Table Cell 2 5 2 3 9" xfId="2707" xr:uid="{00000000-0005-0000-0000-000082090000}"/>
    <cellStyle name="Table Cell 2 5 2 3 9 2" xfId="9596" xr:uid="{0231FC8A-2C92-41E5-AE85-FA45C4F79E06}"/>
    <cellStyle name="Table Cell 2 5 2 3 9 3" xfId="6134" xr:uid="{6ED9EFDF-F38B-418C-B188-A807778C945B}"/>
    <cellStyle name="Table Cell 2 5 2 4" xfId="264" xr:uid="{00000000-0005-0000-0000-000083090000}"/>
    <cellStyle name="Table Cell 2 5 2 4 10" xfId="3682" xr:uid="{00000000-0005-0000-0000-000084090000}"/>
    <cellStyle name="Table Cell 2 5 2 4 10 2" xfId="10571" xr:uid="{73A2172D-5ED7-4AF4-B074-6B5A83FCC035}"/>
    <cellStyle name="Table Cell 2 5 2 4 11" xfId="7123" xr:uid="{F3B57B86-2E88-45E7-BF0A-89FF26BA4CC0}"/>
    <cellStyle name="Table Cell 2 5 2 4 2" xfId="505" xr:uid="{00000000-0005-0000-0000-000085090000}"/>
    <cellStyle name="Table Cell 2 5 2 4 2 2" xfId="1658" xr:uid="{00000000-0005-0000-0000-000086090000}"/>
    <cellStyle name="Table Cell 2 5 2 4 2 2 2" xfId="8547" xr:uid="{93EEE7B5-7D22-448E-B8AA-323532964DF1}"/>
    <cellStyle name="Table Cell 2 5 2 4 2 2 3" xfId="5085" xr:uid="{744E2E2A-6A39-4806-9081-7CD9C98951D3}"/>
    <cellStyle name="Table Cell 2 5 2 4 2 3" xfId="2789" xr:uid="{00000000-0005-0000-0000-000087090000}"/>
    <cellStyle name="Table Cell 2 5 2 4 2 3 2" xfId="9678" xr:uid="{8A5F25F3-AE3A-43FA-9CE0-DEA9032543B2}"/>
    <cellStyle name="Table Cell 2 5 2 4 2 3 3" xfId="6216" xr:uid="{BA0B1083-6F83-4763-94FF-3CAF8AAC6CF0}"/>
    <cellStyle name="Table Cell 2 5 2 4 2 4" xfId="3923" xr:uid="{00000000-0005-0000-0000-000088090000}"/>
    <cellStyle name="Table Cell 2 5 2 4 2 4 2" xfId="10812" xr:uid="{7C621ECC-6FAB-41FE-8B50-3B135AEC23DA}"/>
    <cellStyle name="Table Cell 2 5 2 4 2 5" xfId="7364" xr:uid="{40D1AA37-672C-426E-B240-BFC44948EEE6}"/>
    <cellStyle name="Table Cell 2 5 2 4 3" xfId="498" xr:uid="{00000000-0005-0000-0000-000089090000}"/>
    <cellStyle name="Table Cell 2 5 2 4 3 2" xfId="1651" xr:uid="{00000000-0005-0000-0000-00008A090000}"/>
    <cellStyle name="Table Cell 2 5 2 4 3 2 2" xfId="8540" xr:uid="{9F95F1D8-BA93-44B7-B495-14D03DEEFB87}"/>
    <cellStyle name="Table Cell 2 5 2 4 3 2 3" xfId="5078" xr:uid="{3F2F20B7-8B36-45DD-91B4-B831370005DC}"/>
    <cellStyle name="Table Cell 2 5 2 4 3 3" xfId="2782" xr:uid="{00000000-0005-0000-0000-00008B090000}"/>
    <cellStyle name="Table Cell 2 5 2 4 3 3 2" xfId="9671" xr:uid="{E9813809-D2D5-4E54-BB83-DEEA2A06B28C}"/>
    <cellStyle name="Table Cell 2 5 2 4 3 3 3" xfId="6209" xr:uid="{3DE2C720-9EA7-4FDB-96AE-496D3073CF6D}"/>
    <cellStyle name="Table Cell 2 5 2 4 3 4" xfId="3916" xr:uid="{00000000-0005-0000-0000-00008C090000}"/>
    <cellStyle name="Table Cell 2 5 2 4 3 4 2" xfId="10805" xr:uid="{2316D3F6-AA4A-4584-BC4A-6CCAE84C51DA}"/>
    <cellStyle name="Table Cell 2 5 2 4 3 5" xfId="7357" xr:uid="{95A32549-BB59-446D-AD75-F6B9E70C83A9}"/>
    <cellStyle name="Table Cell 2 5 2 4 4" xfId="552" xr:uid="{00000000-0005-0000-0000-00008D090000}"/>
    <cellStyle name="Table Cell 2 5 2 4 4 2" xfId="1705" xr:uid="{00000000-0005-0000-0000-00008E090000}"/>
    <cellStyle name="Table Cell 2 5 2 4 4 2 2" xfId="8594" xr:uid="{0C7C8B89-A6A4-42C6-BBD6-6D2876222F51}"/>
    <cellStyle name="Table Cell 2 5 2 4 4 2 3" xfId="5132" xr:uid="{D104D5B2-74FE-4523-AC6A-1C9AB82294D5}"/>
    <cellStyle name="Table Cell 2 5 2 4 4 3" xfId="2836" xr:uid="{00000000-0005-0000-0000-00008F090000}"/>
    <cellStyle name="Table Cell 2 5 2 4 4 3 2" xfId="9725" xr:uid="{837F4948-9286-41A5-83EB-D1142AC25B94}"/>
    <cellStyle name="Table Cell 2 5 2 4 4 3 3" xfId="6263" xr:uid="{15DEA90A-130A-40EE-90FE-1288C835C962}"/>
    <cellStyle name="Table Cell 2 5 2 4 4 4" xfId="3970" xr:uid="{00000000-0005-0000-0000-000090090000}"/>
    <cellStyle name="Table Cell 2 5 2 4 4 4 2" xfId="10859" xr:uid="{D25D4CAA-0690-4A68-8B26-EA64169EF4A5}"/>
    <cellStyle name="Table Cell 2 5 2 4 4 5" xfId="7411" xr:uid="{66312684-7B4C-4A13-B0B9-B4CEAD3894C0}"/>
    <cellStyle name="Table Cell 2 5 2 4 5" xfId="515" xr:uid="{00000000-0005-0000-0000-000091090000}"/>
    <cellStyle name="Table Cell 2 5 2 4 5 2" xfId="1668" xr:uid="{00000000-0005-0000-0000-000092090000}"/>
    <cellStyle name="Table Cell 2 5 2 4 5 2 2" xfId="8557" xr:uid="{1E1C8F87-5AB4-4577-93D4-5CA472EC3A63}"/>
    <cellStyle name="Table Cell 2 5 2 4 5 2 3" xfId="5095" xr:uid="{0DF10A29-5EF1-47AE-954A-3DC2F6F11034}"/>
    <cellStyle name="Table Cell 2 5 2 4 5 3" xfId="2799" xr:uid="{00000000-0005-0000-0000-000093090000}"/>
    <cellStyle name="Table Cell 2 5 2 4 5 3 2" xfId="9688" xr:uid="{8F12A4A3-7ECA-4D4B-8A78-725F615918F0}"/>
    <cellStyle name="Table Cell 2 5 2 4 5 3 3" xfId="6226" xr:uid="{E584AFC7-9097-408D-BBAD-3294A1721565}"/>
    <cellStyle name="Table Cell 2 5 2 4 5 4" xfId="3933" xr:uid="{00000000-0005-0000-0000-000094090000}"/>
    <cellStyle name="Table Cell 2 5 2 4 5 4 2" xfId="10822" xr:uid="{AD21CC10-98CF-41AE-9731-DFB419EF4FC7}"/>
    <cellStyle name="Table Cell 2 5 2 4 5 5" xfId="7374" xr:uid="{B213C6DD-AF64-4BCF-BFA1-806896339342}"/>
    <cellStyle name="Table Cell 2 5 2 4 6" xfId="516" xr:uid="{00000000-0005-0000-0000-000095090000}"/>
    <cellStyle name="Table Cell 2 5 2 4 6 2" xfId="1669" xr:uid="{00000000-0005-0000-0000-000096090000}"/>
    <cellStyle name="Table Cell 2 5 2 4 6 2 2" xfId="8558" xr:uid="{7F83AC9E-5646-41FF-A2DA-C6FBA92AE2CB}"/>
    <cellStyle name="Table Cell 2 5 2 4 6 2 3" xfId="5096" xr:uid="{8A1CE89C-381D-4033-9060-F990B1855DB1}"/>
    <cellStyle name="Table Cell 2 5 2 4 6 3" xfId="2800" xr:uid="{00000000-0005-0000-0000-000097090000}"/>
    <cellStyle name="Table Cell 2 5 2 4 6 3 2" xfId="9689" xr:uid="{82481D91-2D49-4461-92BF-CACC5DFBA2E0}"/>
    <cellStyle name="Table Cell 2 5 2 4 6 3 3" xfId="6227" xr:uid="{E000CC87-3EE8-4CC4-84CE-55A63C467100}"/>
    <cellStyle name="Table Cell 2 5 2 4 6 4" xfId="3934" xr:uid="{00000000-0005-0000-0000-000098090000}"/>
    <cellStyle name="Table Cell 2 5 2 4 6 4 2" xfId="10823" xr:uid="{41C6A5E1-A62F-4992-BD42-F90A81C258C6}"/>
    <cellStyle name="Table Cell 2 5 2 4 6 5" xfId="7375" xr:uid="{90DD71FA-975E-4718-BB68-AD95EACE5602}"/>
    <cellStyle name="Table Cell 2 5 2 4 7" xfId="1255" xr:uid="{00000000-0005-0000-0000-000099090000}"/>
    <cellStyle name="Table Cell 2 5 2 4 7 2" xfId="2408" xr:uid="{00000000-0005-0000-0000-00009A090000}"/>
    <cellStyle name="Table Cell 2 5 2 4 7 2 2" xfId="9297" xr:uid="{B8B741E6-9A5A-44A1-92AB-A1972E1B9F57}"/>
    <cellStyle name="Table Cell 2 5 2 4 7 2 3" xfId="5835" xr:uid="{C680EA43-8F37-41B1-96DE-68233F32EEE0}"/>
    <cellStyle name="Table Cell 2 5 2 4 7 3" xfId="3539" xr:uid="{00000000-0005-0000-0000-00009B090000}"/>
    <cellStyle name="Table Cell 2 5 2 4 7 3 2" xfId="10428" xr:uid="{C6CF4313-859B-412E-B280-40D52C3C7D0A}"/>
    <cellStyle name="Table Cell 2 5 2 4 7 3 3" xfId="6966" xr:uid="{20722C64-E6C0-4DEB-A343-6B632307A582}"/>
    <cellStyle name="Table Cell 2 5 2 4 7 4" xfId="4673" xr:uid="{00000000-0005-0000-0000-00009C090000}"/>
    <cellStyle name="Table Cell 2 5 2 4 7 4 2" xfId="11562" xr:uid="{FB2B3783-0EC7-4725-9619-A3943CDC9FED}"/>
    <cellStyle name="Table Cell 2 5 2 4 7 5" xfId="8114" xr:uid="{992FC5F2-A171-44DD-BE8A-8C7B11C76F77}"/>
    <cellStyle name="Table Cell 2 5 2 4 8" xfId="1417" xr:uid="{00000000-0005-0000-0000-00009D090000}"/>
    <cellStyle name="Table Cell 2 5 2 4 8 2" xfId="8306" xr:uid="{4F7E2C8A-F161-434E-ABD1-00332EB2C137}"/>
    <cellStyle name="Table Cell 2 5 2 4 8 3" xfId="4844" xr:uid="{50A10DF1-9607-4D25-81B2-96EDA7F43A27}"/>
    <cellStyle name="Table Cell 2 5 2 4 9" xfId="2548" xr:uid="{00000000-0005-0000-0000-00009E090000}"/>
    <cellStyle name="Table Cell 2 5 2 4 9 2" xfId="9437" xr:uid="{CB944925-C368-402A-A282-E86A8DDC0611}"/>
    <cellStyle name="Table Cell 2 5 2 4 9 3" xfId="5975" xr:uid="{C50A9E8A-FC5B-409D-9188-0A29B957F88B}"/>
    <cellStyle name="Table Cell 2 5 2 5" xfId="311" xr:uid="{00000000-0005-0000-0000-00009F090000}"/>
    <cellStyle name="Table Cell 2 5 2 5 2" xfId="1464" xr:uid="{00000000-0005-0000-0000-0000A0090000}"/>
    <cellStyle name="Table Cell 2 5 2 5 2 2" xfId="8353" xr:uid="{BAC07612-4FF2-415B-A633-EF2CBB0F901A}"/>
    <cellStyle name="Table Cell 2 5 2 5 2 3" xfId="4891" xr:uid="{617BDF1D-27CC-4200-BB1B-BDAB07F8F04A}"/>
    <cellStyle name="Table Cell 2 5 2 5 3" xfId="2595" xr:uid="{00000000-0005-0000-0000-0000A1090000}"/>
    <cellStyle name="Table Cell 2 5 2 5 3 2" xfId="9484" xr:uid="{6A6BF9D0-778E-4DAC-BF5D-1B5336A1CDA7}"/>
    <cellStyle name="Table Cell 2 5 2 5 3 3" xfId="6022" xr:uid="{7DF793F9-6346-4916-9C87-8A8219A0EFAD}"/>
    <cellStyle name="Table Cell 2 5 2 5 4" xfId="3729" xr:uid="{00000000-0005-0000-0000-0000A2090000}"/>
    <cellStyle name="Table Cell 2 5 2 5 4 2" xfId="10618" xr:uid="{852ADADB-5CBA-434C-B6CD-96B9A9C39F64}"/>
    <cellStyle name="Table Cell 2 5 2 5 5" xfId="7170" xr:uid="{E3C0D7AC-16FF-43E2-A221-13B982A7BB95}"/>
    <cellStyle name="Table Cell 2 5 2 6" xfId="1317" xr:uid="{00000000-0005-0000-0000-0000A3090000}"/>
    <cellStyle name="Table Cell 2 5 2 6 2" xfId="8206" xr:uid="{FDC78B95-C105-4F38-872E-82690D0ACDDA}"/>
    <cellStyle name="Table Cell 2 5 2 6 3" xfId="4744" xr:uid="{D54DCAA0-3931-4C2B-9B84-DC5D23DAFBE0}"/>
    <cellStyle name="Table Cell 2 5 2 7" xfId="2448" xr:uid="{00000000-0005-0000-0000-0000A4090000}"/>
    <cellStyle name="Table Cell 2 5 2 7 2" xfId="9337" xr:uid="{F6982ACE-8F22-40B5-B156-F3025200F867}"/>
    <cellStyle name="Table Cell 2 5 2 7 3" xfId="5875" xr:uid="{0865CF42-9CBB-4933-8C51-D8AC8DA29B36}"/>
    <cellStyle name="Table Cell 2 5 2 8" xfId="3582" xr:uid="{00000000-0005-0000-0000-0000A5090000}"/>
    <cellStyle name="Table Cell 2 5 2 8 2" xfId="10471" xr:uid="{B0DA17B4-4C44-41C1-8AEF-68B5B35BEC12}"/>
    <cellStyle name="Table Cell 2 5 2 9" xfId="7021" xr:uid="{0F3022D9-F2B8-4450-A48E-305EE9AD8A97}"/>
    <cellStyle name="Table Cell 2 5 3" xfId="177" xr:uid="{00000000-0005-0000-0000-0000A6090000}"/>
    <cellStyle name="Table Cell 2 5 3 2" xfId="438" xr:uid="{00000000-0005-0000-0000-0000A7090000}"/>
    <cellStyle name="Table Cell 2 5 3 2 10" xfId="3856" xr:uid="{00000000-0005-0000-0000-0000A8090000}"/>
    <cellStyle name="Table Cell 2 5 3 2 10 2" xfId="10745" xr:uid="{59DB36FD-3C3A-4C5A-82EF-E6A897B9FE39}"/>
    <cellStyle name="Table Cell 2 5 3 2 11" xfId="7297" xr:uid="{10862F3E-3BB6-4DD2-911D-1151AE79D273}"/>
    <cellStyle name="Table Cell 2 5 3 2 2" xfId="649" xr:uid="{00000000-0005-0000-0000-0000A9090000}"/>
    <cellStyle name="Table Cell 2 5 3 2 2 2" xfId="1802" xr:uid="{00000000-0005-0000-0000-0000AA090000}"/>
    <cellStyle name="Table Cell 2 5 3 2 2 2 2" xfId="8691" xr:uid="{3DAECAA0-61B4-4379-BCC2-62928DFC8BF4}"/>
    <cellStyle name="Table Cell 2 5 3 2 2 2 3" xfId="5229" xr:uid="{2FEFA24C-1910-483C-8878-CD8BB4448BBC}"/>
    <cellStyle name="Table Cell 2 5 3 2 2 3" xfId="2933" xr:uid="{00000000-0005-0000-0000-0000AB090000}"/>
    <cellStyle name="Table Cell 2 5 3 2 2 3 2" xfId="9822" xr:uid="{54716E4F-8708-4641-996A-0C27AF53826D}"/>
    <cellStyle name="Table Cell 2 5 3 2 2 3 3" xfId="6360" xr:uid="{5A44D618-5B13-4B58-BB65-FA046D6711D3}"/>
    <cellStyle name="Table Cell 2 5 3 2 2 4" xfId="4067" xr:uid="{00000000-0005-0000-0000-0000AC090000}"/>
    <cellStyle name="Table Cell 2 5 3 2 2 4 2" xfId="10956" xr:uid="{EF4AB4FD-CE01-4991-846A-5738AA160745}"/>
    <cellStyle name="Table Cell 2 5 3 2 2 5" xfId="7508" xr:uid="{6CBB7755-8225-4DD8-89F0-8D7DDF5435C1}"/>
    <cellStyle name="Table Cell 2 5 3 2 3" xfId="789" xr:uid="{00000000-0005-0000-0000-0000AD090000}"/>
    <cellStyle name="Table Cell 2 5 3 2 3 2" xfId="1942" xr:uid="{00000000-0005-0000-0000-0000AE090000}"/>
    <cellStyle name="Table Cell 2 5 3 2 3 2 2" xfId="8831" xr:uid="{D612BD21-6B1E-4AF2-BC48-46631DBAD229}"/>
    <cellStyle name="Table Cell 2 5 3 2 3 2 3" xfId="5369" xr:uid="{F3D5CB69-88A9-40F5-BB88-49D00ADA9860}"/>
    <cellStyle name="Table Cell 2 5 3 2 3 3" xfId="3073" xr:uid="{00000000-0005-0000-0000-0000AF090000}"/>
    <cellStyle name="Table Cell 2 5 3 2 3 3 2" xfId="9962" xr:uid="{CE391BB9-8793-4500-B8EF-6EC503F37B1F}"/>
    <cellStyle name="Table Cell 2 5 3 2 3 3 3" xfId="6500" xr:uid="{AF306726-D70A-44DA-8426-81ACFED3EFDD}"/>
    <cellStyle name="Table Cell 2 5 3 2 3 4" xfId="4207" xr:uid="{00000000-0005-0000-0000-0000B0090000}"/>
    <cellStyle name="Table Cell 2 5 3 2 3 4 2" xfId="11096" xr:uid="{2A647062-9913-4174-BDDC-FFA220BD7420}"/>
    <cellStyle name="Table Cell 2 5 3 2 3 5" xfId="7648" xr:uid="{C390D57C-501A-42B3-83D3-E523FA787E43}"/>
    <cellStyle name="Table Cell 2 5 3 2 4" xfId="929" xr:uid="{00000000-0005-0000-0000-0000B1090000}"/>
    <cellStyle name="Table Cell 2 5 3 2 4 2" xfId="2082" xr:uid="{00000000-0005-0000-0000-0000B2090000}"/>
    <cellStyle name="Table Cell 2 5 3 2 4 2 2" xfId="8971" xr:uid="{E1BB1D6F-B7CD-4354-99EF-10B227666A60}"/>
    <cellStyle name="Table Cell 2 5 3 2 4 2 3" xfId="5509" xr:uid="{2CCA9018-AA8D-4C8F-8681-ADCC89338ABE}"/>
    <cellStyle name="Table Cell 2 5 3 2 4 3" xfId="3213" xr:uid="{00000000-0005-0000-0000-0000B3090000}"/>
    <cellStyle name="Table Cell 2 5 3 2 4 3 2" xfId="10102" xr:uid="{D3B2D89D-C8FE-4742-8CE4-261EA149C8EF}"/>
    <cellStyle name="Table Cell 2 5 3 2 4 3 3" xfId="6640" xr:uid="{07BF3B26-ED12-4084-896C-F9EACCE49338}"/>
    <cellStyle name="Table Cell 2 5 3 2 4 4" xfId="4347" xr:uid="{00000000-0005-0000-0000-0000B4090000}"/>
    <cellStyle name="Table Cell 2 5 3 2 4 4 2" xfId="11236" xr:uid="{99E1D297-BD53-4D02-97F8-C1902294A70F}"/>
    <cellStyle name="Table Cell 2 5 3 2 4 5" xfId="7788" xr:uid="{9C5BDDC9-5BD1-4E0F-8661-56C34EAD46CF}"/>
    <cellStyle name="Table Cell 2 5 3 2 5" xfId="1063" xr:uid="{00000000-0005-0000-0000-0000B5090000}"/>
    <cellStyle name="Table Cell 2 5 3 2 5 2" xfId="2216" xr:uid="{00000000-0005-0000-0000-0000B6090000}"/>
    <cellStyle name="Table Cell 2 5 3 2 5 2 2" xfId="9105" xr:uid="{D7599675-8F0F-4F83-88E0-20EA6650AFE6}"/>
    <cellStyle name="Table Cell 2 5 3 2 5 2 3" xfId="5643" xr:uid="{9C692128-DD1E-4CBA-AAC4-C45939B73ED8}"/>
    <cellStyle name="Table Cell 2 5 3 2 5 3" xfId="3347" xr:uid="{00000000-0005-0000-0000-0000B7090000}"/>
    <cellStyle name="Table Cell 2 5 3 2 5 3 2" xfId="10236" xr:uid="{A0C0CBCF-9879-4B4E-9FDA-E98B274EAC11}"/>
    <cellStyle name="Table Cell 2 5 3 2 5 3 3" xfId="6774" xr:uid="{5DFA1A3E-176B-49FC-B659-794D51FD0081}"/>
    <cellStyle name="Table Cell 2 5 3 2 5 4" xfId="4481" xr:uid="{00000000-0005-0000-0000-0000B8090000}"/>
    <cellStyle name="Table Cell 2 5 3 2 5 4 2" xfId="11370" xr:uid="{414321E7-9A2E-47B2-8D86-A54D4CA2C3C9}"/>
    <cellStyle name="Table Cell 2 5 3 2 5 5" xfId="7922" xr:uid="{2B4AA60A-CBF0-47BF-B462-F4A3DF8A7493}"/>
    <cellStyle name="Table Cell 2 5 3 2 6" xfId="1194" xr:uid="{00000000-0005-0000-0000-0000B9090000}"/>
    <cellStyle name="Table Cell 2 5 3 2 6 2" xfId="2347" xr:uid="{00000000-0005-0000-0000-0000BA090000}"/>
    <cellStyle name="Table Cell 2 5 3 2 6 2 2" xfId="9236" xr:uid="{F36DB03E-95DB-425E-9C58-5AD9FACCF4AE}"/>
    <cellStyle name="Table Cell 2 5 3 2 6 2 3" xfId="5774" xr:uid="{017BAEF1-31D5-4531-B51D-A036E2501422}"/>
    <cellStyle name="Table Cell 2 5 3 2 6 3" xfId="3478" xr:uid="{00000000-0005-0000-0000-0000BB090000}"/>
    <cellStyle name="Table Cell 2 5 3 2 6 3 2" xfId="10367" xr:uid="{8775154B-B5A3-4A46-9E26-9AB8F443B9CD}"/>
    <cellStyle name="Table Cell 2 5 3 2 6 3 3" xfId="6905" xr:uid="{EE2A97B6-455C-4FB4-BC4A-8A13D2091795}"/>
    <cellStyle name="Table Cell 2 5 3 2 6 4" xfId="4612" xr:uid="{00000000-0005-0000-0000-0000BC090000}"/>
    <cellStyle name="Table Cell 2 5 3 2 6 4 2" xfId="11501" xr:uid="{516FA6D9-6219-4B20-BEB5-196F01DEC91C}"/>
    <cellStyle name="Table Cell 2 5 3 2 6 5" xfId="8053" xr:uid="{1EE9151B-23E2-4B8A-9060-FAC47177A7E9}"/>
    <cellStyle name="Table Cell 2 5 3 2 7" xfId="992" xr:uid="{00000000-0005-0000-0000-0000BD090000}"/>
    <cellStyle name="Table Cell 2 5 3 2 7 2" xfId="2145" xr:uid="{00000000-0005-0000-0000-0000BE090000}"/>
    <cellStyle name="Table Cell 2 5 3 2 7 2 2" xfId="9034" xr:uid="{7828DA36-89C6-4D12-A08D-6E3FBA673F0C}"/>
    <cellStyle name="Table Cell 2 5 3 2 7 2 3" xfId="5572" xr:uid="{84A39909-E4E2-4FD5-8B95-D9A71C20FBB4}"/>
    <cellStyle name="Table Cell 2 5 3 2 7 3" xfId="3276" xr:uid="{00000000-0005-0000-0000-0000BF090000}"/>
    <cellStyle name="Table Cell 2 5 3 2 7 3 2" xfId="10165" xr:uid="{DACCE7A7-9DEF-4CF8-B78C-022D44B5262A}"/>
    <cellStyle name="Table Cell 2 5 3 2 7 3 3" xfId="6703" xr:uid="{1D129F56-9489-4827-B160-CA44FB7FA617}"/>
    <cellStyle name="Table Cell 2 5 3 2 7 4" xfId="4410" xr:uid="{00000000-0005-0000-0000-0000C0090000}"/>
    <cellStyle name="Table Cell 2 5 3 2 7 4 2" xfId="11299" xr:uid="{C4CC744F-99D1-4267-ADF6-219D31F464B8}"/>
    <cellStyle name="Table Cell 2 5 3 2 7 5" xfId="7851" xr:uid="{30E518CA-4FBB-44B3-8635-40AA7D1AA088}"/>
    <cellStyle name="Table Cell 2 5 3 2 8" xfId="1591" xr:uid="{00000000-0005-0000-0000-0000C1090000}"/>
    <cellStyle name="Table Cell 2 5 3 2 8 2" xfId="8480" xr:uid="{C58379AA-DDFD-4F64-A6C8-8BEB556123F6}"/>
    <cellStyle name="Table Cell 2 5 3 2 8 3" xfId="5018" xr:uid="{8F6EE59D-CB9C-4575-B8D2-DFEE36EC5D69}"/>
    <cellStyle name="Table Cell 2 5 3 2 9" xfId="2722" xr:uid="{00000000-0005-0000-0000-0000C2090000}"/>
    <cellStyle name="Table Cell 2 5 3 2 9 2" xfId="9611" xr:uid="{F02DD4F1-E006-445C-940A-BCFA9E54A045}"/>
    <cellStyle name="Table Cell 2 5 3 2 9 3" xfId="6149" xr:uid="{819DD78C-9417-4A65-B2A1-02190F07A78A}"/>
    <cellStyle name="Table Cell 2 5 3 3" xfId="471" xr:uid="{00000000-0005-0000-0000-0000C3090000}"/>
    <cellStyle name="Table Cell 2 5 3 3 10" xfId="3889" xr:uid="{00000000-0005-0000-0000-0000C4090000}"/>
    <cellStyle name="Table Cell 2 5 3 3 10 2" xfId="10778" xr:uid="{BC7E072F-8718-4EB7-8D00-93BFEDA48C99}"/>
    <cellStyle name="Table Cell 2 5 3 3 11" xfId="7330" xr:uid="{C8901B90-2CB9-434C-9079-812C6643FEA8}"/>
    <cellStyle name="Table Cell 2 5 3 3 2" xfId="682" xr:uid="{00000000-0005-0000-0000-0000C5090000}"/>
    <cellStyle name="Table Cell 2 5 3 3 2 2" xfId="1835" xr:uid="{00000000-0005-0000-0000-0000C6090000}"/>
    <cellStyle name="Table Cell 2 5 3 3 2 2 2" xfId="8724" xr:uid="{92F86AA2-CB8B-4BA0-8B11-01F984BEA3CA}"/>
    <cellStyle name="Table Cell 2 5 3 3 2 2 3" xfId="5262" xr:uid="{73ABADDF-E186-4753-B5AC-CFFA098B5D76}"/>
    <cellStyle name="Table Cell 2 5 3 3 2 3" xfId="2966" xr:uid="{00000000-0005-0000-0000-0000C7090000}"/>
    <cellStyle name="Table Cell 2 5 3 3 2 3 2" xfId="9855" xr:uid="{7A2203C3-3E6F-4CA5-A4A1-90AA64215618}"/>
    <cellStyle name="Table Cell 2 5 3 3 2 3 3" xfId="6393" xr:uid="{7FE94C45-4B12-444B-B647-3D8D191F2D49}"/>
    <cellStyle name="Table Cell 2 5 3 3 2 4" xfId="4100" xr:uid="{00000000-0005-0000-0000-0000C8090000}"/>
    <cellStyle name="Table Cell 2 5 3 3 2 4 2" xfId="10989" xr:uid="{591D5C56-612C-461A-821C-A5BCC89BB4F2}"/>
    <cellStyle name="Table Cell 2 5 3 3 2 5" xfId="7541" xr:uid="{60C13D83-5C5F-4F5D-BB4D-86253359EB6F}"/>
    <cellStyle name="Table Cell 2 5 3 3 3" xfId="822" xr:uid="{00000000-0005-0000-0000-0000C9090000}"/>
    <cellStyle name="Table Cell 2 5 3 3 3 2" xfId="1975" xr:uid="{00000000-0005-0000-0000-0000CA090000}"/>
    <cellStyle name="Table Cell 2 5 3 3 3 2 2" xfId="8864" xr:uid="{B3272CCD-71D3-4968-9DA2-79B7D553A1F9}"/>
    <cellStyle name="Table Cell 2 5 3 3 3 2 3" xfId="5402" xr:uid="{FF82DD04-C21B-400C-BEEF-9B453A238A96}"/>
    <cellStyle name="Table Cell 2 5 3 3 3 3" xfId="3106" xr:uid="{00000000-0005-0000-0000-0000CB090000}"/>
    <cellStyle name="Table Cell 2 5 3 3 3 3 2" xfId="9995" xr:uid="{71D21D2E-A3E9-4EDF-A1F7-D58A66D30992}"/>
    <cellStyle name="Table Cell 2 5 3 3 3 3 3" xfId="6533" xr:uid="{96941741-4395-4678-8C5B-A0B7308DCCED}"/>
    <cellStyle name="Table Cell 2 5 3 3 3 4" xfId="4240" xr:uid="{00000000-0005-0000-0000-0000CC090000}"/>
    <cellStyle name="Table Cell 2 5 3 3 3 4 2" xfId="11129" xr:uid="{31CA7157-7CCA-4A10-90B0-7BA3FA383C57}"/>
    <cellStyle name="Table Cell 2 5 3 3 3 5" xfId="7681" xr:uid="{2BDDE231-0A1E-4CF3-BA8D-6AED7F6129ED}"/>
    <cellStyle name="Table Cell 2 5 3 3 4" xfId="962" xr:uid="{00000000-0005-0000-0000-0000CD090000}"/>
    <cellStyle name="Table Cell 2 5 3 3 4 2" xfId="2115" xr:uid="{00000000-0005-0000-0000-0000CE090000}"/>
    <cellStyle name="Table Cell 2 5 3 3 4 2 2" xfId="9004" xr:uid="{F8C9E8A0-B207-4A34-BAD4-E37E65DDAF45}"/>
    <cellStyle name="Table Cell 2 5 3 3 4 2 3" xfId="5542" xr:uid="{7C76AA54-BEA4-42F3-B015-60B57058B1B9}"/>
    <cellStyle name="Table Cell 2 5 3 3 4 3" xfId="3246" xr:uid="{00000000-0005-0000-0000-0000CF090000}"/>
    <cellStyle name="Table Cell 2 5 3 3 4 3 2" xfId="10135" xr:uid="{DD29F8DA-44E2-4CE9-BAA2-A76DF80D1987}"/>
    <cellStyle name="Table Cell 2 5 3 3 4 3 3" xfId="6673" xr:uid="{9258F506-75F5-48DC-BBB1-F9939E9CC225}"/>
    <cellStyle name="Table Cell 2 5 3 3 4 4" xfId="4380" xr:uid="{00000000-0005-0000-0000-0000D0090000}"/>
    <cellStyle name="Table Cell 2 5 3 3 4 4 2" xfId="11269" xr:uid="{0F1D74A6-E364-4F3A-B7FA-F6C790BCC064}"/>
    <cellStyle name="Table Cell 2 5 3 3 4 5" xfId="7821" xr:uid="{A9B86D28-90C3-454C-BC9A-9CE1F87C884C}"/>
    <cellStyle name="Table Cell 2 5 3 3 5" xfId="1096" xr:uid="{00000000-0005-0000-0000-0000D1090000}"/>
    <cellStyle name="Table Cell 2 5 3 3 5 2" xfId="2249" xr:uid="{00000000-0005-0000-0000-0000D2090000}"/>
    <cellStyle name="Table Cell 2 5 3 3 5 2 2" xfId="9138" xr:uid="{4BB78627-0F77-4738-A85E-ADA8AE81F3A7}"/>
    <cellStyle name="Table Cell 2 5 3 3 5 2 3" xfId="5676" xr:uid="{979FAC58-5DB7-4CE1-8A0A-C472728B9867}"/>
    <cellStyle name="Table Cell 2 5 3 3 5 3" xfId="3380" xr:uid="{00000000-0005-0000-0000-0000D3090000}"/>
    <cellStyle name="Table Cell 2 5 3 3 5 3 2" xfId="10269" xr:uid="{BC422E38-2917-48B6-9AFA-63B9814085D8}"/>
    <cellStyle name="Table Cell 2 5 3 3 5 3 3" xfId="6807" xr:uid="{6F3C66A1-42FD-4D7D-A3AD-6D75C265116E}"/>
    <cellStyle name="Table Cell 2 5 3 3 5 4" xfId="4514" xr:uid="{00000000-0005-0000-0000-0000D4090000}"/>
    <cellStyle name="Table Cell 2 5 3 3 5 4 2" xfId="11403" xr:uid="{6E78F547-4DF5-413C-80A7-51A5E242F1CF}"/>
    <cellStyle name="Table Cell 2 5 3 3 5 5" xfId="7955" xr:uid="{3F943E7C-7399-42A6-8337-D2CB767512A3}"/>
    <cellStyle name="Table Cell 2 5 3 3 6" xfId="1227" xr:uid="{00000000-0005-0000-0000-0000D5090000}"/>
    <cellStyle name="Table Cell 2 5 3 3 6 2" xfId="2380" xr:uid="{00000000-0005-0000-0000-0000D6090000}"/>
    <cellStyle name="Table Cell 2 5 3 3 6 2 2" xfId="9269" xr:uid="{239972D1-77E6-44CE-9662-FD3C2DC1BE6F}"/>
    <cellStyle name="Table Cell 2 5 3 3 6 2 3" xfId="5807" xr:uid="{039EFA43-07AC-4D6F-AF2C-D83515F8423E}"/>
    <cellStyle name="Table Cell 2 5 3 3 6 3" xfId="3511" xr:uid="{00000000-0005-0000-0000-0000D7090000}"/>
    <cellStyle name="Table Cell 2 5 3 3 6 3 2" xfId="10400" xr:uid="{0C9443AD-62B2-4053-8DA6-3EF2E286BF12}"/>
    <cellStyle name="Table Cell 2 5 3 3 6 3 3" xfId="6938" xr:uid="{3984B75C-BD4E-4492-8FE5-4EFD5C09760A}"/>
    <cellStyle name="Table Cell 2 5 3 3 6 4" xfId="4645" xr:uid="{00000000-0005-0000-0000-0000D8090000}"/>
    <cellStyle name="Table Cell 2 5 3 3 6 4 2" xfId="11534" xr:uid="{958EDF82-DA2E-4E5A-BDCC-83A3F92972D8}"/>
    <cellStyle name="Table Cell 2 5 3 3 6 5" xfId="8086" xr:uid="{1207EE47-3159-41FB-8D66-A8F4483F889E}"/>
    <cellStyle name="Table Cell 2 5 3 3 7" xfId="555" xr:uid="{00000000-0005-0000-0000-0000D9090000}"/>
    <cellStyle name="Table Cell 2 5 3 3 7 2" xfId="1708" xr:uid="{00000000-0005-0000-0000-0000DA090000}"/>
    <cellStyle name="Table Cell 2 5 3 3 7 2 2" xfId="8597" xr:uid="{3E9805B9-E1F1-43B1-83C7-9B59053E05CF}"/>
    <cellStyle name="Table Cell 2 5 3 3 7 2 3" xfId="5135" xr:uid="{46BFC61E-BC50-4141-AC39-7B7FD6EA6101}"/>
    <cellStyle name="Table Cell 2 5 3 3 7 3" xfId="2839" xr:uid="{00000000-0005-0000-0000-0000DB090000}"/>
    <cellStyle name="Table Cell 2 5 3 3 7 3 2" xfId="9728" xr:uid="{425DF9F6-C6D3-4B21-A4B3-5EBE4AFC13E5}"/>
    <cellStyle name="Table Cell 2 5 3 3 7 3 3" xfId="6266" xr:uid="{A355131E-0F2A-4AE1-AB12-A8073A7AFF5E}"/>
    <cellStyle name="Table Cell 2 5 3 3 7 4" xfId="3973" xr:uid="{00000000-0005-0000-0000-0000DC090000}"/>
    <cellStyle name="Table Cell 2 5 3 3 7 4 2" xfId="10862" xr:uid="{7ABA720C-9BA0-4D16-AA89-A78E8316A8CC}"/>
    <cellStyle name="Table Cell 2 5 3 3 7 5" xfId="7414" xr:uid="{AC7B2AF0-2DD7-4547-8DF2-EFD9DA5755C1}"/>
    <cellStyle name="Table Cell 2 5 3 3 8" xfId="1624" xr:uid="{00000000-0005-0000-0000-0000DD090000}"/>
    <cellStyle name="Table Cell 2 5 3 3 8 2" xfId="8513" xr:uid="{AD3A42D3-200B-46C3-92C8-CE5CB78F8E40}"/>
    <cellStyle name="Table Cell 2 5 3 3 8 3" xfId="5051" xr:uid="{DAF5BC33-9A2C-46EA-B439-36B3565D106C}"/>
    <cellStyle name="Table Cell 2 5 3 3 9" xfId="2755" xr:uid="{00000000-0005-0000-0000-0000DE090000}"/>
    <cellStyle name="Table Cell 2 5 3 3 9 2" xfId="9644" xr:uid="{A42C5C48-01A3-46EF-9F9B-801CB4871D52}"/>
    <cellStyle name="Table Cell 2 5 3 3 9 3" xfId="6182" xr:uid="{AEB01E73-613A-47A5-A54E-3A3516D09206}"/>
    <cellStyle name="Table Cell 2 5 3 4" xfId="326" xr:uid="{00000000-0005-0000-0000-0000DF090000}"/>
    <cellStyle name="Table Cell 2 5 3 4 2" xfId="1479" xr:uid="{00000000-0005-0000-0000-0000E0090000}"/>
    <cellStyle name="Table Cell 2 5 3 4 2 2" xfId="8368" xr:uid="{55F1CBD2-14C6-449E-936A-791A0C959DFC}"/>
    <cellStyle name="Table Cell 2 5 3 4 2 3" xfId="4906" xr:uid="{7BD6000A-6C3D-451A-88F3-474058C3F0C2}"/>
    <cellStyle name="Table Cell 2 5 3 4 3" xfId="2610" xr:uid="{00000000-0005-0000-0000-0000E1090000}"/>
    <cellStyle name="Table Cell 2 5 3 4 3 2" xfId="9499" xr:uid="{43617BF4-E8BB-4337-98DB-12462E4D344F}"/>
    <cellStyle name="Table Cell 2 5 3 4 3 3" xfId="6037" xr:uid="{3F807F7C-5A98-4A97-B197-E0F829D333B4}"/>
    <cellStyle name="Table Cell 2 5 3 4 4" xfId="3744" xr:uid="{00000000-0005-0000-0000-0000E2090000}"/>
    <cellStyle name="Table Cell 2 5 3 4 4 2" xfId="10633" xr:uid="{260F6CCA-EBC7-4FF6-83C0-EB2D869B024C}"/>
    <cellStyle name="Table Cell 2 5 3 4 5" xfId="7185" xr:uid="{E9D3EA66-F60F-43B5-8837-77AC7DBFBCF5}"/>
    <cellStyle name="Table Cell 2 5 3 5" xfId="1332" xr:uid="{00000000-0005-0000-0000-0000E3090000}"/>
    <cellStyle name="Table Cell 2 5 3 5 2" xfId="8221" xr:uid="{9B3A1FEB-6E7D-48D9-ACAC-30E633B89172}"/>
    <cellStyle name="Table Cell 2 5 3 5 3" xfId="4759" xr:uid="{A79F61BB-4461-471F-A932-6C99C879109D}"/>
    <cellStyle name="Table Cell 2 5 3 6" xfId="2463" xr:uid="{00000000-0005-0000-0000-0000E4090000}"/>
    <cellStyle name="Table Cell 2 5 3 6 2" xfId="9352" xr:uid="{7F9293C9-4C52-45FD-A21F-D827934B38AA}"/>
    <cellStyle name="Table Cell 2 5 3 6 3" xfId="5890" xr:uid="{943F1795-4307-4FD5-BF25-8164F6E0ABB3}"/>
    <cellStyle name="Table Cell 2 5 3 7" xfId="3597" xr:uid="{00000000-0005-0000-0000-0000E5090000}"/>
    <cellStyle name="Table Cell 2 5 3 7 2" xfId="10486" xr:uid="{E640E9B8-40CC-4E3A-B28D-287D5EE1A18D}"/>
    <cellStyle name="Table Cell 2 5 3 8" xfId="7036" xr:uid="{EE9C483A-48BE-4FD1-BCDA-360420A0ED8B}"/>
    <cellStyle name="Table Cell 2 5 4" xfId="185" xr:uid="{00000000-0005-0000-0000-0000E6090000}"/>
    <cellStyle name="Table Cell 2 5 4 2" xfId="446" xr:uid="{00000000-0005-0000-0000-0000E7090000}"/>
    <cellStyle name="Table Cell 2 5 4 2 10" xfId="3864" xr:uid="{00000000-0005-0000-0000-0000E8090000}"/>
    <cellStyle name="Table Cell 2 5 4 2 10 2" xfId="10753" xr:uid="{115A0221-3311-480D-928F-F168BF066686}"/>
    <cellStyle name="Table Cell 2 5 4 2 11" xfId="7305" xr:uid="{3BD5877D-1FD0-43D5-ABB7-F1A8CC37169E}"/>
    <cellStyle name="Table Cell 2 5 4 2 2" xfId="657" xr:uid="{00000000-0005-0000-0000-0000E9090000}"/>
    <cellStyle name="Table Cell 2 5 4 2 2 2" xfId="1810" xr:uid="{00000000-0005-0000-0000-0000EA090000}"/>
    <cellStyle name="Table Cell 2 5 4 2 2 2 2" xfId="8699" xr:uid="{9C64B367-9D63-4508-9DBF-0225593F10C6}"/>
    <cellStyle name="Table Cell 2 5 4 2 2 2 3" xfId="5237" xr:uid="{1EC3CDA6-8AE5-4BF3-BA01-103F628DE6C4}"/>
    <cellStyle name="Table Cell 2 5 4 2 2 3" xfId="2941" xr:uid="{00000000-0005-0000-0000-0000EB090000}"/>
    <cellStyle name="Table Cell 2 5 4 2 2 3 2" xfId="9830" xr:uid="{359ABFE1-7531-4681-B132-70367217B5B8}"/>
    <cellStyle name="Table Cell 2 5 4 2 2 3 3" xfId="6368" xr:uid="{3114F6FE-D281-41D2-95F1-55E0385207D3}"/>
    <cellStyle name="Table Cell 2 5 4 2 2 4" xfId="4075" xr:uid="{00000000-0005-0000-0000-0000EC090000}"/>
    <cellStyle name="Table Cell 2 5 4 2 2 4 2" xfId="10964" xr:uid="{A41AC9F3-87F6-471A-88EC-ADA16C42D676}"/>
    <cellStyle name="Table Cell 2 5 4 2 2 5" xfId="7516" xr:uid="{F657C5ED-548C-4DB1-9445-5DFD7E3B48E3}"/>
    <cellStyle name="Table Cell 2 5 4 2 3" xfId="797" xr:uid="{00000000-0005-0000-0000-0000ED090000}"/>
    <cellStyle name="Table Cell 2 5 4 2 3 2" xfId="1950" xr:uid="{00000000-0005-0000-0000-0000EE090000}"/>
    <cellStyle name="Table Cell 2 5 4 2 3 2 2" xfId="8839" xr:uid="{E0BBFFCB-6A1D-484C-B3E1-7D3B9BEA6D19}"/>
    <cellStyle name="Table Cell 2 5 4 2 3 2 3" xfId="5377" xr:uid="{53F3846A-AAFC-4DD6-8AB3-5389526BFF68}"/>
    <cellStyle name="Table Cell 2 5 4 2 3 3" xfId="3081" xr:uid="{00000000-0005-0000-0000-0000EF090000}"/>
    <cellStyle name="Table Cell 2 5 4 2 3 3 2" xfId="9970" xr:uid="{4E27DD9B-28F1-4652-9830-9852D47AFB87}"/>
    <cellStyle name="Table Cell 2 5 4 2 3 3 3" xfId="6508" xr:uid="{F2CA2F49-540B-4EAA-B974-0CC1807B41C7}"/>
    <cellStyle name="Table Cell 2 5 4 2 3 4" xfId="4215" xr:uid="{00000000-0005-0000-0000-0000F0090000}"/>
    <cellStyle name="Table Cell 2 5 4 2 3 4 2" xfId="11104" xr:uid="{18214300-5E4A-4EE8-8444-8985B3E5DC43}"/>
    <cellStyle name="Table Cell 2 5 4 2 3 5" xfId="7656" xr:uid="{79DE1DBF-B760-44DF-9BAD-247430D9D4AC}"/>
    <cellStyle name="Table Cell 2 5 4 2 4" xfId="937" xr:uid="{00000000-0005-0000-0000-0000F1090000}"/>
    <cellStyle name="Table Cell 2 5 4 2 4 2" xfId="2090" xr:uid="{00000000-0005-0000-0000-0000F2090000}"/>
    <cellStyle name="Table Cell 2 5 4 2 4 2 2" xfId="8979" xr:uid="{55D60539-251C-44BE-8599-83A831641BA2}"/>
    <cellStyle name="Table Cell 2 5 4 2 4 2 3" xfId="5517" xr:uid="{029B8132-CBA3-4166-AC5D-30906D1037ED}"/>
    <cellStyle name="Table Cell 2 5 4 2 4 3" xfId="3221" xr:uid="{00000000-0005-0000-0000-0000F3090000}"/>
    <cellStyle name="Table Cell 2 5 4 2 4 3 2" xfId="10110" xr:uid="{EB1970C2-83FC-4554-A537-A7612DC8DB92}"/>
    <cellStyle name="Table Cell 2 5 4 2 4 3 3" xfId="6648" xr:uid="{F6454830-198E-4246-92AC-EBDE8D870F59}"/>
    <cellStyle name="Table Cell 2 5 4 2 4 4" xfId="4355" xr:uid="{00000000-0005-0000-0000-0000F4090000}"/>
    <cellStyle name="Table Cell 2 5 4 2 4 4 2" xfId="11244" xr:uid="{C35ACCFF-D251-483B-99E3-5AB0C086D773}"/>
    <cellStyle name="Table Cell 2 5 4 2 4 5" xfId="7796" xr:uid="{4A779828-EC9C-44E8-BFFF-AC906259D340}"/>
    <cellStyle name="Table Cell 2 5 4 2 5" xfId="1071" xr:uid="{00000000-0005-0000-0000-0000F5090000}"/>
    <cellStyle name="Table Cell 2 5 4 2 5 2" xfId="2224" xr:uid="{00000000-0005-0000-0000-0000F6090000}"/>
    <cellStyle name="Table Cell 2 5 4 2 5 2 2" xfId="9113" xr:uid="{4326D1B7-0D80-4A19-ACCA-3CB9955B3E71}"/>
    <cellStyle name="Table Cell 2 5 4 2 5 2 3" xfId="5651" xr:uid="{8B10E58C-4FBB-4516-89B4-FDC022ACE6BB}"/>
    <cellStyle name="Table Cell 2 5 4 2 5 3" xfId="3355" xr:uid="{00000000-0005-0000-0000-0000F7090000}"/>
    <cellStyle name="Table Cell 2 5 4 2 5 3 2" xfId="10244" xr:uid="{FC89E37D-F42A-4983-9705-1D165F6A6E13}"/>
    <cellStyle name="Table Cell 2 5 4 2 5 3 3" xfId="6782" xr:uid="{F635008E-DA09-45C2-81BA-8FEB95DB852B}"/>
    <cellStyle name="Table Cell 2 5 4 2 5 4" xfId="4489" xr:uid="{00000000-0005-0000-0000-0000F8090000}"/>
    <cellStyle name="Table Cell 2 5 4 2 5 4 2" xfId="11378" xr:uid="{297EAD21-5E40-4551-A3A7-38D36D0E7694}"/>
    <cellStyle name="Table Cell 2 5 4 2 5 5" xfId="7930" xr:uid="{DA56FDA8-2007-4156-8A4D-FD833D275181}"/>
    <cellStyle name="Table Cell 2 5 4 2 6" xfId="1202" xr:uid="{00000000-0005-0000-0000-0000F9090000}"/>
    <cellStyle name="Table Cell 2 5 4 2 6 2" xfId="2355" xr:uid="{00000000-0005-0000-0000-0000FA090000}"/>
    <cellStyle name="Table Cell 2 5 4 2 6 2 2" xfId="9244" xr:uid="{00CA1F21-B791-483B-94BC-C458D37DA20B}"/>
    <cellStyle name="Table Cell 2 5 4 2 6 2 3" xfId="5782" xr:uid="{924E0C75-93DB-4B87-BA39-71FB4D3103F0}"/>
    <cellStyle name="Table Cell 2 5 4 2 6 3" xfId="3486" xr:uid="{00000000-0005-0000-0000-0000FB090000}"/>
    <cellStyle name="Table Cell 2 5 4 2 6 3 2" xfId="10375" xr:uid="{61E5679A-9AD7-435F-88C2-CE19230435D8}"/>
    <cellStyle name="Table Cell 2 5 4 2 6 3 3" xfId="6913" xr:uid="{06EE5C28-DACF-4833-865C-652D37938D29}"/>
    <cellStyle name="Table Cell 2 5 4 2 6 4" xfId="4620" xr:uid="{00000000-0005-0000-0000-0000FC090000}"/>
    <cellStyle name="Table Cell 2 5 4 2 6 4 2" xfId="11509" xr:uid="{F7D33C40-6C38-4154-B8F2-74AB7BC064D7}"/>
    <cellStyle name="Table Cell 2 5 4 2 6 5" xfId="8061" xr:uid="{CE7692F4-25EE-400A-BA66-9A2E67CFFAC8}"/>
    <cellStyle name="Table Cell 2 5 4 2 7" xfId="764" xr:uid="{00000000-0005-0000-0000-0000FD090000}"/>
    <cellStyle name="Table Cell 2 5 4 2 7 2" xfId="1917" xr:uid="{00000000-0005-0000-0000-0000FE090000}"/>
    <cellStyle name="Table Cell 2 5 4 2 7 2 2" xfId="8806" xr:uid="{77A3846C-E04C-4DE9-BA46-0A24509EF11C}"/>
    <cellStyle name="Table Cell 2 5 4 2 7 2 3" xfId="5344" xr:uid="{BE693879-8AD7-445C-A3FC-95E444AD5D3D}"/>
    <cellStyle name="Table Cell 2 5 4 2 7 3" xfId="3048" xr:uid="{00000000-0005-0000-0000-0000FF090000}"/>
    <cellStyle name="Table Cell 2 5 4 2 7 3 2" xfId="9937" xr:uid="{B726706F-E69B-4AEA-990E-39279ABB4ECE}"/>
    <cellStyle name="Table Cell 2 5 4 2 7 3 3" xfId="6475" xr:uid="{F4160EAD-E05B-4583-9443-8647239CCDF7}"/>
    <cellStyle name="Table Cell 2 5 4 2 7 4" xfId="4182" xr:uid="{00000000-0005-0000-0000-0000000A0000}"/>
    <cellStyle name="Table Cell 2 5 4 2 7 4 2" xfId="11071" xr:uid="{179157D3-3D96-4DFD-9EEA-9F8053FD8A3B}"/>
    <cellStyle name="Table Cell 2 5 4 2 7 5" xfId="7623" xr:uid="{585A0A4D-8521-4FED-ABAB-7EA1428835F8}"/>
    <cellStyle name="Table Cell 2 5 4 2 8" xfId="1599" xr:uid="{00000000-0005-0000-0000-0000010A0000}"/>
    <cellStyle name="Table Cell 2 5 4 2 8 2" xfId="8488" xr:uid="{59830FC5-A4E5-47AE-9584-88ED849C5771}"/>
    <cellStyle name="Table Cell 2 5 4 2 8 3" xfId="5026" xr:uid="{A0DACF79-9829-4F2B-B1EB-045D49B5812C}"/>
    <cellStyle name="Table Cell 2 5 4 2 9" xfId="2730" xr:uid="{00000000-0005-0000-0000-0000020A0000}"/>
    <cellStyle name="Table Cell 2 5 4 2 9 2" xfId="9619" xr:uid="{1D353646-96EF-4D9B-89FA-1177FDE5F399}"/>
    <cellStyle name="Table Cell 2 5 4 2 9 3" xfId="6157" xr:uid="{AB446C91-B9CC-4CA3-BD9E-7AB1C702EDDF}"/>
    <cellStyle name="Table Cell 2 5 4 3" xfId="386" xr:uid="{00000000-0005-0000-0000-0000030A0000}"/>
    <cellStyle name="Table Cell 2 5 4 3 10" xfId="3804" xr:uid="{00000000-0005-0000-0000-0000040A0000}"/>
    <cellStyle name="Table Cell 2 5 4 3 10 2" xfId="10693" xr:uid="{32F481BD-3BC2-46EF-AEF8-5C55692A61F5}"/>
    <cellStyle name="Table Cell 2 5 4 3 11" xfId="7245" xr:uid="{B5AD426D-26F7-440E-B4A0-D9EA5B1EE954}"/>
    <cellStyle name="Table Cell 2 5 4 3 2" xfId="597" xr:uid="{00000000-0005-0000-0000-0000050A0000}"/>
    <cellStyle name="Table Cell 2 5 4 3 2 2" xfId="1750" xr:uid="{00000000-0005-0000-0000-0000060A0000}"/>
    <cellStyle name="Table Cell 2 5 4 3 2 2 2" xfId="8639" xr:uid="{43034EBE-7A48-47B6-AA45-FE9FE63D4EA7}"/>
    <cellStyle name="Table Cell 2 5 4 3 2 2 3" xfId="5177" xr:uid="{BB7B53A5-2BCE-433E-B817-1047C2E1C640}"/>
    <cellStyle name="Table Cell 2 5 4 3 2 3" xfId="2881" xr:uid="{00000000-0005-0000-0000-0000070A0000}"/>
    <cellStyle name="Table Cell 2 5 4 3 2 3 2" xfId="9770" xr:uid="{6BB682DE-277A-40F3-990A-E2CDF323D06A}"/>
    <cellStyle name="Table Cell 2 5 4 3 2 3 3" xfId="6308" xr:uid="{784F73E1-6920-4B55-8554-1447B7B56869}"/>
    <cellStyle name="Table Cell 2 5 4 3 2 4" xfId="4015" xr:uid="{00000000-0005-0000-0000-0000080A0000}"/>
    <cellStyle name="Table Cell 2 5 4 3 2 4 2" xfId="10904" xr:uid="{CEB4FA5E-D0D0-4E8F-B311-AA6E311D2A47}"/>
    <cellStyle name="Table Cell 2 5 4 3 2 5" xfId="7456" xr:uid="{C4822027-B109-4D69-B7E1-4658824D40DA}"/>
    <cellStyle name="Table Cell 2 5 4 3 3" xfId="740" xr:uid="{00000000-0005-0000-0000-0000090A0000}"/>
    <cellStyle name="Table Cell 2 5 4 3 3 2" xfId="1893" xr:uid="{00000000-0005-0000-0000-00000A0A0000}"/>
    <cellStyle name="Table Cell 2 5 4 3 3 2 2" xfId="8782" xr:uid="{9E3DB769-2822-44CB-B333-BAEAAED9516C}"/>
    <cellStyle name="Table Cell 2 5 4 3 3 2 3" xfId="5320" xr:uid="{D7162780-360A-4A54-B9BD-53361D872FFC}"/>
    <cellStyle name="Table Cell 2 5 4 3 3 3" xfId="3024" xr:uid="{00000000-0005-0000-0000-00000B0A0000}"/>
    <cellStyle name="Table Cell 2 5 4 3 3 3 2" xfId="9913" xr:uid="{CF51B2A7-07C5-41F7-AF2B-88A496AF4E48}"/>
    <cellStyle name="Table Cell 2 5 4 3 3 3 3" xfId="6451" xr:uid="{8190D8F8-193C-47AD-AB87-C94E2B368CC1}"/>
    <cellStyle name="Table Cell 2 5 4 3 3 4" xfId="4158" xr:uid="{00000000-0005-0000-0000-00000C0A0000}"/>
    <cellStyle name="Table Cell 2 5 4 3 3 4 2" xfId="11047" xr:uid="{2B820153-109E-4ADB-8D57-9EDA4F2720DB}"/>
    <cellStyle name="Table Cell 2 5 4 3 3 5" xfId="7599" xr:uid="{162BD52A-104C-4933-A201-C9F77011ED3F}"/>
    <cellStyle name="Table Cell 2 5 4 3 4" xfId="877" xr:uid="{00000000-0005-0000-0000-00000D0A0000}"/>
    <cellStyle name="Table Cell 2 5 4 3 4 2" xfId="2030" xr:uid="{00000000-0005-0000-0000-00000E0A0000}"/>
    <cellStyle name="Table Cell 2 5 4 3 4 2 2" xfId="8919" xr:uid="{C2A9BA5F-6636-4250-815D-288C8D2E784D}"/>
    <cellStyle name="Table Cell 2 5 4 3 4 2 3" xfId="5457" xr:uid="{74996C60-4D98-42F3-AB0E-8ABB541146A4}"/>
    <cellStyle name="Table Cell 2 5 4 3 4 3" xfId="3161" xr:uid="{00000000-0005-0000-0000-00000F0A0000}"/>
    <cellStyle name="Table Cell 2 5 4 3 4 3 2" xfId="10050" xr:uid="{C80E053E-75CE-4D96-9224-78B525C1FD0C}"/>
    <cellStyle name="Table Cell 2 5 4 3 4 3 3" xfId="6588" xr:uid="{D330225C-62EA-448B-8365-1FEE7DFF7826}"/>
    <cellStyle name="Table Cell 2 5 4 3 4 4" xfId="4295" xr:uid="{00000000-0005-0000-0000-0000100A0000}"/>
    <cellStyle name="Table Cell 2 5 4 3 4 4 2" xfId="11184" xr:uid="{6A769EEF-9587-418F-A6DC-6316A66CE305}"/>
    <cellStyle name="Table Cell 2 5 4 3 4 5" xfId="7736" xr:uid="{29E957B8-7C30-4AF3-9EFC-1923C8269210}"/>
    <cellStyle name="Table Cell 2 5 4 3 5" xfId="1018" xr:uid="{00000000-0005-0000-0000-0000110A0000}"/>
    <cellStyle name="Table Cell 2 5 4 3 5 2" xfId="2171" xr:uid="{00000000-0005-0000-0000-0000120A0000}"/>
    <cellStyle name="Table Cell 2 5 4 3 5 2 2" xfId="9060" xr:uid="{C46AD3E9-9E06-4BB9-B5CF-FC8AEF11F04F}"/>
    <cellStyle name="Table Cell 2 5 4 3 5 2 3" xfId="5598" xr:uid="{D0D8EFDC-A031-4F14-BFC8-A2337DC1BDD8}"/>
    <cellStyle name="Table Cell 2 5 4 3 5 3" xfId="3302" xr:uid="{00000000-0005-0000-0000-0000130A0000}"/>
    <cellStyle name="Table Cell 2 5 4 3 5 3 2" xfId="10191" xr:uid="{DFF2397D-E003-443C-B315-2FB6C17E9454}"/>
    <cellStyle name="Table Cell 2 5 4 3 5 3 3" xfId="6729" xr:uid="{ABFDE9F9-6CCC-44AC-B38C-52B279E0C3AF}"/>
    <cellStyle name="Table Cell 2 5 4 3 5 4" xfId="4436" xr:uid="{00000000-0005-0000-0000-0000140A0000}"/>
    <cellStyle name="Table Cell 2 5 4 3 5 4 2" xfId="11325" xr:uid="{C13AA215-96F3-44F8-93E3-D590EB22D9A2}"/>
    <cellStyle name="Table Cell 2 5 4 3 5 5" xfId="7877" xr:uid="{93BB5B24-7E13-4DC6-897B-20F548502E79}"/>
    <cellStyle name="Table Cell 2 5 4 3 6" xfId="1145" xr:uid="{00000000-0005-0000-0000-0000150A0000}"/>
    <cellStyle name="Table Cell 2 5 4 3 6 2" xfId="2298" xr:uid="{00000000-0005-0000-0000-0000160A0000}"/>
    <cellStyle name="Table Cell 2 5 4 3 6 2 2" xfId="9187" xr:uid="{F97019A9-3849-4981-B174-EB5BED088B80}"/>
    <cellStyle name="Table Cell 2 5 4 3 6 2 3" xfId="5725" xr:uid="{E76587CC-68BD-4401-A437-ABC634FC18CE}"/>
    <cellStyle name="Table Cell 2 5 4 3 6 3" xfId="3429" xr:uid="{00000000-0005-0000-0000-0000170A0000}"/>
    <cellStyle name="Table Cell 2 5 4 3 6 3 2" xfId="10318" xr:uid="{3E91492C-C81F-41F2-9745-3B070595F5A8}"/>
    <cellStyle name="Table Cell 2 5 4 3 6 3 3" xfId="6856" xr:uid="{653CD5A5-2958-4235-8BB4-31E31358E878}"/>
    <cellStyle name="Table Cell 2 5 4 3 6 4" xfId="4563" xr:uid="{00000000-0005-0000-0000-0000180A0000}"/>
    <cellStyle name="Table Cell 2 5 4 3 6 4 2" xfId="11452" xr:uid="{BDC30F60-17DD-495A-A7A3-BCBD638A1AB3}"/>
    <cellStyle name="Table Cell 2 5 4 3 6 5" xfId="8004" xr:uid="{32A4BE44-DAF9-4DDC-801A-6B487CC07319}"/>
    <cellStyle name="Table Cell 2 5 4 3 7" xfId="1022" xr:uid="{00000000-0005-0000-0000-0000190A0000}"/>
    <cellStyle name="Table Cell 2 5 4 3 7 2" xfId="2175" xr:uid="{00000000-0005-0000-0000-00001A0A0000}"/>
    <cellStyle name="Table Cell 2 5 4 3 7 2 2" xfId="9064" xr:uid="{A704D2C6-F8FB-4995-B895-AB32BF2D1764}"/>
    <cellStyle name="Table Cell 2 5 4 3 7 2 3" xfId="5602" xr:uid="{244E7A03-A549-4606-935D-2B3B1BD71A73}"/>
    <cellStyle name="Table Cell 2 5 4 3 7 3" xfId="3306" xr:uid="{00000000-0005-0000-0000-00001B0A0000}"/>
    <cellStyle name="Table Cell 2 5 4 3 7 3 2" xfId="10195" xr:uid="{95E356CF-86A9-448B-BCD6-2F468AA1B741}"/>
    <cellStyle name="Table Cell 2 5 4 3 7 3 3" xfId="6733" xr:uid="{D904B62E-C200-414D-BB80-5E70EEB023FC}"/>
    <cellStyle name="Table Cell 2 5 4 3 7 4" xfId="4440" xr:uid="{00000000-0005-0000-0000-00001C0A0000}"/>
    <cellStyle name="Table Cell 2 5 4 3 7 4 2" xfId="11329" xr:uid="{78620F2B-8E3F-46F6-A5B8-770C30836D1E}"/>
    <cellStyle name="Table Cell 2 5 4 3 7 5" xfId="7881" xr:uid="{521269C2-07D0-4906-9CF3-E0723D0CEB12}"/>
    <cellStyle name="Table Cell 2 5 4 3 8" xfId="1539" xr:uid="{00000000-0005-0000-0000-00001D0A0000}"/>
    <cellStyle name="Table Cell 2 5 4 3 8 2" xfId="8428" xr:uid="{85C3C4EE-72C6-4FD8-9C56-F8055652641C}"/>
    <cellStyle name="Table Cell 2 5 4 3 8 3" xfId="4966" xr:uid="{6EDCF4EF-3089-4275-BB74-71F58B7295F2}"/>
    <cellStyle name="Table Cell 2 5 4 3 9" xfId="2670" xr:uid="{00000000-0005-0000-0000-00001E0A0000}"/>
    <cellStyle name="Table Cell 2 5 4 3 9 2" xfId="9559" xr:uid="{556BC96D-6A85-4641-B7D1-B1F9AAD15038}"/>
    <cellStyle name="Table Cell 2 5 4 3 9 3" xfId="6097" xr:uid="{33A62525-66CA-4846-8A7F-686CD4407D17}"/>
    <cellStyle name="Table Cell 2 5 4 4" xfId="334" xr:uid="{00000000-0005-0000-0000-00001F0A0000}"/>
    <cellStyle name="Table Cell 2 5 4 4 2" xfId="1487" xr:uid="{00000000-0005-0000-0000-0000200A0000}"/>
    <cellStyle name="Table Cell 2 5 4 4 2 2" xfId="8376" xr:uid="{B0073591-7DA6-4592-805D-EB4186772DEC}"/>
    <cellStyle name="Table Cell 2 5 4 4 2 3" xfId="4914" xr:uid="{EB755AF0-A964-43DA-9BE1-675859A6F7AC}"/>
    <cellStyle name="Table Cell 2 5 4 4 3" xfId="2618" xr:uid="{00000000-0005-0000-0000-0000210A0000}"/>
    <cellStyle name="Table Cell 2 5 4 4 3 2" xfId="9507" xr:uid="{6A8882CC-9888-4553-8362-5EEEA15EC368}"/>
    <cellStyle name="Table Cell 2 5 4 4 3 3" xfId="6045" xr:uid="{1934FA19-4483-442F-9191-362B496105AE}"/>
    <cellStyle name="Table Cell 2 5 4 4 4" xfId="3752" xr:uid="{00000000-0005-0000-0000-0000220A0000}"/>
    <cellStyle name="Table Cell 2 5 4 4 4 2" xfId="10641" xr:uid="{38F4641B-6C07-4FFA-B119-ECE1F05EAA01}"/>
    <cellStyle name="Table Cell 2 5 4 4 5" xfId="7193" xr:uid="{7896AF84-3250-4687-8BFD-DB242223F450}"/>
    <cellStyle name="Table Cell 2 5 4 5" xfId="1340" xr:uid="{00000000-0005-0000-0000-0000230A0000}"/>
    <cellStyle name="Table Cell 2 5 4 5 2" xfId="8229" xr:uid="{0D7F004C-214D-4237-9D1D-DC63063CA188}"/>
    <cellStyle name="Table Cell 2 5 4 5 3" xfId="4767" xr:uid="{BFC3E9D4-C938-4EEA-B93F-F4CD1C0EFD41}"/>
    <cellStyle name="Table Cell 2 5 4 6" xfId="2471" xr:uid="{00000000-0005-0000-0000-0000240A0000}"/>
    <cellStyle name="Table Cell 2 5 4 6 2" xfId="9360" xr:uid="{36C06F8A-33F6-481E-A1DF-21A3C707FC48}"/>
    <cellStyle name="Table Cell 2 5 4 6 3" xfId="5898" xr:uid="{BBBCE08B-D0DF-4250-A17E-C9A3EE1A766F}"/>
    <cellStyle name="Table Cell 2 5 4 7" xfId="3605" xr:uid="{00000000-0005-0000-0000-0000250A0000}"/>
    <cellStyle name="Table Cell 2 5 4 7 2" xfId="10494" xr:uid="{EC9FE5C1-A4DE-4F82-9C79-1848FC7D00ED}"/>
    <cellStyle name="Table Cell 2 5 4 8" xfId="7044" xr:uid="{F09C589B-3E06-4371-9492-23B5D9528CF6}"/>
    <cellStyle name="Table Cell 2 5 5" xfId="398" xr:uid="{00000000-0005-0000-0000-0000260A0000}"/>
    <cellStyle name="Table Cell 2 5 5 2" xfId="609" xr:uid="{00000000-0005-0000-0000-0000270A0000}"/>
    <cellStyle name="Table Cell 2 5 5 2 2" xfId="1762" xr:uid="{00000000-0005-0000-0000-0000280A0000}"/>
    <cellStyle name="Table Cell 2 5 5 2 2 2" xfId="8651" xr:uid="{D55F84E7-8071-43B0-A7AC-97165C28E5D8}"/>
    <cellStyle name="Table Cell 2 5 5 2 2 3" xfId="5189" xr:uid="{40656FFB-26C0-45EC-BD86-FC21E7959C80}"/>
    <cellStyle name="Table Cell 2 5 5 2 3" xfId="2893" xr:uid="{00000000-0005-0000-0000-0000290A0000}"/>
    <cellStyle name="Table Cell 2 5 5 2 3 2" xfId="9782" xr:uid="{A215F226-0210-4609-B376-40E436851334}"/>
    <cellStyle name="Table Cell 2 5 5 2 3 3" xfId="6320" xr:uid="{B095E58D-D229-405F-B057-E0574D408FAF}"/>
    <cellStyle name="Table Cell 2 5 5 2 4" xfId="4027" xr:uid="{00000000-0005-0000-0000-00002A0A0000}"/>
    <cellStyle name="Table Cell 2 5 5 2 4 2" xfId="10916" xr:uid="{92CE86C1-F04E-4656-B024-09FBDFC472BF}"/>
    <cellStyle name="Table Cell 2 5 5 2 5" xfId="7468" xr:uid="{1979C0A6-206D-414A-B696-9CCEACFD3347}"/>
    <cellStyle name="Table Cell 2 5 5 3" xfId="889" xr:uid="{00000000-0005-0000-0000-00002B0A0000}"/>
    <cellStyle name="Table Cell 2 5 5 3 2" xfId="2042" xr:uid="{00000000-0005-0000-0000-00002C0A0000}"/>
    <cellStyle name="Table Cell 2 5 5 3 2 2" xfId="8931" xr:uid="{32AD8ED5-E303-4457-9006-3BF42DA8FBC9}"/>
    <cellStyle name="Table Cell 2 5 5 3 2 3" xfId="5469" xr:uid="{A0EA5EA8-370E-43E1-85E1-6486948C99FD}"/>
    <cellStyle name="Table Cell 2 5 5 3 3" xfId="3173" xr:uid="{00000000-0005-0000-0000-00002D0A0000}"/>
    <cellStyle name="Table Cell 2 5 5 3 3 2" xfId="10062" xr:uid="{3A48ACAF-E2AE-41BF-9957-2040F650F1EA}"/>
    <cellStyle name="Table Cell 2 5 5 3 3 3" xfId="6600" xr:uid="{457752E2-6E53-4FE2-BFDA-060A262BD50A}"/>
    <cellStyle name="Table Cell 2 5 5 3 4" xfId="4307" xr:uid="{00000000-0005-0000-0000-00002E0A0000}"/>
    <cellStyle name="Table Cell 2 5 5 3 4 2" xfId="11196" xr:uid="{0C8C3C17-2F1A-4861-82B2-8626FB12454E}"/>
    <cellStyle name="Table Cell 2 5 5 3 5" xfId="7748" xr:uid="{23C69545-16F0-4EE8-A051-8976F4C214E1}"/>
    <cellStyle name="Table Cell 2 5 5 4" xfId="1551" xr:uid="{00000000-0005-0000-0000-00002F0A0000}"/>
    <cellStyle name="Table Cell 2 5 5 4 2" xfId="8440" xr:uid="{A9D06A20-62B3-4411-A702-D561AAE2C70F}"/>
    <cellStyle name="Table Cell 2 5 5 4 3" xfId="4978" xr:uid="{002984E0-D4E7-4AE7-89BD-66691BDC4470}"/>
    <cellStyle name="Table Cell 2 5 5 5" xfId="2682" xr:uid="{00000000-0005-0000-0000-0000300A0000}"/>
    <cellStyle name="Table Cell 2 5 5 5 2" xfId="9571" xr:uid="{D8E148EF-4690-4F65-9F9E-5E1F4C9FB179}"/>
    <cellStyle name="Table Cell 2 5 5 5 3" xfId="6109" xr:uid="{F5542633-6CAA-44BB-8C19-A0EEFCE59951}"/>
    <cellStyle name="Table Cell 2 5 5 6" xfId="3816" xr:uid="{00000000-0005-0000-0000-0000310A0000}"/>
    <cellStyle name="Table Cell 2 5 5 6 2" xfId="10705" xr:uid="{A2D1FA81-CE65-48DA-A2BF-397C7AA74F31}"/>
    <cellStyle name="Table Cell 2 5 5 7" xfId="7257" xr:uid="{2D69145E-BBFD-47B3-8558-3809CA7BD0FE}"/>
    <cellStyle name="Table Cell 2 5 6" xfId="285" xr:uid="{00000000-0005-0000-0000-0000320A0000}"/>
    <cellStyle name="Table Cell 2 5 6 2" xfId="1438" xr:uid="{00000000-0005-0000-0000-0000330A0000}"/>
    <cellStyle name="Table Cell 2 5 6 2 2" xfId="8327" xr:uid="{1F7F8754-4C78-4D5B-98F0-4D524B5571D7}"/>
    <cellStyle name="Table Cell 2 5 6 2 3" xfId="4865" xr:uid="{4C6AD9BB-A9EF-4C47-AE4B-003EF53DDE33}"/>
    <cellStyle name="Table Cell 2 5 6 3" xfId="2569" xr:uid="{00000000-0005-0000-0000-0000340A0000}"/>
    <cellStyle name="Table Cell 2 5 6 3 2" xfId="9458" xr:uid="{AB189CFA-F13D-46FE-B4A7-955AE07C5072}"/>
    <cellStyle name="Table Cell 2 5 6 3 3" xfId="5996" xr:uid="{B059A8D1-656B-4CA8-A7F6-2BBAFE0EEB6C}"/>
    <cellStyle name="Table Cell 2 5 6 4" xfId="3703" xr:uid="{00000000-0005-0000-0000-0000350A0000}"/>
    <cellStyle name="Table Cell 2 5 6 4 2" xfId="10592" xr:uid="{251C0E8F-6B23-40D7-90A6-2C7C0137A7FB}"/>
    <cellStyle name="Table Cell 2 5 6 5" xfId="7144" xr:uid="{97DB701C-59F5-48EC-B890-CD9F6DBF46E9}"/>
    <cellStyle name="Table Cell 2 5 7" xfId="1285" xr:uid="{00000000-0005-0000-0000-0000360A0000}"/>
    <cellStyle name="Table Cell 2 5 7 2" xfId="8174" xr:uid="{72EDE54D-BE29-46C4-839D-898130E3514E}"/>
    <cellStyle name="Table Cell 2 5 7 3" xfId="4712" xr:uid="{1D6DA2BA-9019-46E9-8978-0D8578360BD9}"/>
    <cellStyle name="Table Cell 2 5 8" xfId="8163" xr:uid="{A4A91B19-77EB-4F1B-9778-4D000A6C92AE}"/>
    <cellStyle name="Table Cell 2 5 9" xfId="8141" xr:uid="{21F09705-9DA0-4363-AD51-06103CA32068}"/>
    <cellStyle name="Table Cell 2 6" xfId="152" xr:uid="{00000000-0005-0000-0000-0000370A0000}"/>
    <cellStyle name="Table Cell 2 6 2" xfId="168" xr:uid="{00000000-0005-0000-0000-0000380A0000}"/>
    <cellStyle name="Table Cell 2 6 2 2" xfId="203" xr:uid="{00000000-0005-0000-0000-0000390A0000}"/>
    <cellStyle name="Table Cell 2 6 2 2 2" xfId="464" xr:uid="{00000000-0005-0000-0000-00003A0A0000}"/>
    <cellStyle name="Table Cell 2 6 2 2 2 10" xfId="3882" xr:uid="{00000000-0005-0000-0000-00003B0A0000}"/>
    <cellStyle name="Table Cell 2 6 2 2 2 10 2" xfId="10771" xr:uid="{AD9583FF-8B0F-4E0D-B5CA-0A80E5BD7F0C}"/>
    <cellStyle name="Table Cell 2 6 2 2 2 11" xfId="7323" xr:uid="{EDC31313-445F-447F-80DF-0E3E6E4E5B2B}"/>
    <cellStyle name="Table Cell 2 6 2 2 2 2" xfId="675" xr:uid="{00000000-0005-0000-0000-00003C0A0000}"/>
    <cellStyle name="Table Cell 2 6 2 2 2 2 2" xfId="1828" xr:uid="{00000000-0005-0000-0000-00003D0A0000}"/>
    <cellStyle name="Table Cell 2 6 2 2 2 2 2 2" xfId="8717" xr:uid="{35E88EE9-6ED8-4A3C-99C8-B43345DA8F96}"/>
    <cellStyle name="Table Cell 2 6 2 2 2 2 2 3" xfId="5255" xr:uid="{3CBD9961-875E-42E4-95AA-DA5BEC4271CC}"/>
    <cellStyle name="Table Cell 2 6 2 2 2 2 3" xfId="2959" xr:uid="{00000000-0005-0000-0000-00003E0A0000}"/>
    <cellStyle name="Table Cell 2 6 2 2 2 2 3 2" xfId="9848" xr:uid="{3CB675A8-A513-4118-BD3D-BEB8B87269C8}"/>
    <cellStyle name="Table Cell 2 6 2 2 2 2 3 3" xfId="6386" xr:uid="{9B8C9214-13E3-4534-82E7-57630B94EA23}"/>
    <cellStyle name="Table Cell 2 6 2 2 2 2 4" xfId="4093" xr:uid="{00000000-0005-0000-0000-00003F0A0000}"/>
    <cellStyle name="Table Cell 2 6 2 2 2 2 4 2" xfId="10982" xr:uid="{26EA1825-2422-4E75-8AAF-12C3C0664F98}"/>
    <cellStyle name="Table Cell 2 6 2 2 2 2 5" xfId="7534" xr:uid="{5D07BEAD-2A7D-4267-8832-FEC9A10DB0E2}"/>
    <cellStyle name="Table Cell 2 6 2 2 2 3" xfId="815" xr:uid="{00000000-0005-0000-0000-0000400A0000}"/>
    <cellStyle name="Table Cell 2 6 2 2 2 3 2" xfId="1968" xr:uid="{00000000-0005-0000-0000-0000410A0000}"/>
    <cellStyle name="Table Cell 2 6 2 2 2 3 2 2" xfId="8857" xr:uid="{5A92D9B9-6B10-407B-8780-26B9ADCC8CB2}"/>
    <cellStyle name="Table Cell 2 6 2 2 2 3 2 3" xfId="5395" xr:uid="{DBD11C25-7F3A-440F-93C1-0F7791755B5F}"/>
    <cellStyle name="Table Cell 2 6 2 2 2 3 3" xfId="3099" xr:uid="{00000000-0005-0000-0000-0000420A0000}"/>
    <cellStyle name="Table Cell 2 6 2 2 2 3 3 2" xfId="9988" xr:uid="{B8CEA1CB-0F38-41A8-8977-DCFA79A997BB}"/>
    <cellStyle name="Table Cell 2 6 2 2 2 3 3 3" xfId="6526" xr:uid="{FCE1706B-E953-4596-8A51-009970F5B8A2}"/>
    <cellStyle name="Table Cell 2 6 2 2 2 3 4" xfId="4233" xr:uid="{00000000-0005-0000-0000-0000430A0000}"/>
    <cellStyle name="Table Cell 2 6 2 2 2 3 4 2" xfId="11122" xr:uid="{50B43989-FF2C-4D7A-9D5F-32EC43C0072E}"/>
    <cellStyle name="Table Cell 2 6 2 2 2 3 5" xfId="7674" xr:uid="{C2B238E3-0FE6-404A-B763-86FB00B39183}"/>
    <cellStyle name="Table Cell 2 6 2 2 2 4" xfId="955" xr:uid="{00000000-0005-0000-0000-0000440A0000}"/>
    <cellStyle name="Table Cell 2 6 2 2 2 4 2" xfId="2108" xr:uid="{00000000-0005-0000-0000-0000450A0000}"/>
    <cellStyle name="Table Cell 2 6 2 2 2 4 2 2" xfId="8997" xr:uid="{D1207F2D-3E63-485C-96EE-14F226563DF8}"/>
    <cellStyle name="Table Cell 2 6 2 2 2 4 2 3" xfId="5535" xr:uid="{D5D7E66A-F761-4670-BC7F-2CDF1C2BC6A5}"/>
    <cellStyle name="Table Cell 2 6 2 2 2 4 3" xfId="3239" xr:uid="{00000000-0005-0000-0000-0000460A0000}"/>
    <cellStyle name="Table Cell 2 6 2 2 2 4 3 2" xfId="10128" xr:uid="{801BF5B4-C7B4-4B7D-AF21-B9F469435559}"/>
    <cellStyle name="Table Cell 2 6 2 2 2 4 3 3" xfId="6666" xr:uid="{83ABE8C5-A655-4601-8910-A2B151B6A083}"/>
    <cellStyle name="Table Cell 2 6 2 2 2 4 4" xfId="4373" xr:uid="{00000000-0005-0000-0000-0000470A0000}"/>
    <cellStyle name="Table Cell 2 6 2 2 2 4 4 2" xfId="11262" xr:uid="{19F57432-1881-457C-A28F-354F3A893206}"/>
    <cellStyle name="Table Cell 2 6 2 2 2 4 5" xfId="7814" xr:uid="{4BE6814B-FDCE-42B4-9F57-4765165D83E5}"/>
    <cellStyle name="Table Cell 2 6 2 2 2 5" xfId="1089" xr:uid="{00000000-0005-0000-0000-0000480A0000}"/>
    <cellStyle name="Table Cell 2 6 2 2 2 5 2" xfId="2242" xr:uid="{00000000-0005-0000-0000-0000490A0000}"/>
    <cellStyle name="Table Cell 2 6 2 2 2 5 2 2" xfId="9131" xr:uid="{F92AEA62-5B9D-4846-B4DD-18D20892500B}"/>
    <cellStyle name="Table Cell 2 6 2 2 2 5 2 3" xfId="5669" xr:uid="{0AE0A150-1738-4F3E-A6D8-9E4FFFE1761B}"/>
    <cellStyle name="Table Cell 2 6 2 2 2 5 3" xfId="3373" xr:uid="{00000000-0005-0000-0000-00004A0A0000}"/>
    <cellStyle name="Table Cell 2 6 2 2 2 5 3 2" xfId="10262" xr:uid="{E53BDE58-C504-4793-A8D5-1000819DBB99}"/>
    <cellStyle name="Table Cell 2 6 2 2 2 5 3 3" xfId="6800" xr:uid="{56ED701F-E2AC-436B-B8CC-C904D2442AFC}"/>
    <cellStyle name="Table Cell 2 6 2 2 2 5 4" xfId="4507" xr:uid="{00000000-0005-0000-0000-00004B0A0000}"/>
    <cellStyle name="Table Cell 2 6 2 2 2 5 4 2" xfId="11396" xr:uid="{F3F9FCF2-89A8-4ECA-ACAC-A7FEB270C2CB}"/>
    <cellStyle name="Table Cell 2 6 2 2 2 5 5" xfId="7948" xr:uid="{8A69C61C-515A-4392-8196-BB58828A7CC4}"/>
    <cellStyle name="Table Cell 2 6 2 2 2 6" xfId="1220" xr:uid="{00000000-0005-0000-0000-00004C0A0000}"/>
    <cellStyle name="Table Cell 2 6 2 2 2 6 2" xfId="2373" xr:uid="{00000000-0005-0000-0000-00004D0A0000}"/>
    <cellStyle name="Table Cell 2 6 2 2 2 6 2 2" xfId="9262" xr:uid="{EFFBD2EC-D1D2-44CB-B7D3-EE2B930A87C2}"/>
    <cellStyle name="Table Cell 2 6 2 2 2 6 2 3" xfId="5800" xr:uid="{EF871F32-0B5A-48F4-8220-1F56E5CB972F}"/>
    <cellStyle name="Table Cell 2 6 2 2 2 6 3" xfId="3504" xr:uid="{00000000-0005-0000-0000-00004E0A0000}"/>
    <cellStyle name="Table Cell 2 6 2 2 2 6 3 2" xfId="10393" xr:uid="{59FC0371-79C2-4C71-B3BA-0A64ABE1A3E2}"/>
    <cellStyle name="Table Cell 2 6 2 2 2 6 3 3" xfId="6931" xr:uid="{6FB1AA1C-1175-4797-9455-BFC8EC3D8B82}"/>
    <cellStyle name="Table Cell 2 6 2 2 2 6 4" xfId="4638" xr:uid="{00000000-0005-0000-0000-00004F0A0000}"/>
    <cellStyle name="Table Cell 2 6 2 2 2 6 4 2" xfId="11527" xr:uid="{6562A569-591B-412F-990A-F60902F45938}"/>
    <cellStyle name="Table Cell 2 6 2 2 2 6 5" xfId="8079" xr:uid="{E16CEB7D-9434-4494-ACE6-9A803FCA2043}"/>
    <cellStyle name="Table Cell 2 6 2 2 2 7" xfId="565" xr:uid="{00000000-0005-0000-0000-0000500A0000}"/>
    <cellStyle name="Table Cell 2 6 2 2 2 7 2" xfId="1718" xr:uid="{00000000-0005-0000-0000-0000510A0000}"/>
    <cellStyle name="Table Cell 2 6 2 2 2 7 2 2" xfId="8607" xr:uid="{6AE4F27B-E525-41F4-8726-5B3511A04C8B}"/>
    <cellStyle name="Table Cell 2 6 2 2 2 7 2 3" xfId="5145" xr:uid="{EE90A246-63CC-4717-9122-8E6030E430D6}"/>
    <cellStyle name="Table Cell 2 6 2 2 2 7 3" xfId="2849" xr:uid="{00000000-0005-0000-0000-0000520A0000}"/>
    <cellStyle name="Table Cell 2 6 2 2 2 7 3 2" xfId="9738" xr:uid="{8FE0C53A-3440-42C3-BF5B-345563381683}"/>
    <cellStyle name="Table Cell 2 6 2 2 2 7 3 3" xfId="6276" xr:uid="{1EBE7F42-FB08-440A-A356-732C6B5D2812}"/>
    <cellStyle name="Table Cell 2 6 2 2 2 7 4" xfId="3983" xr:uid="{00000000-0005-0000-0000-0000530A0000}"/>
    <cellStyle name="Table Cell 2 6 2 2 2 7 4 2" xfId="10872" xr:uid="{5CD35411-7004-47D0-A7E5-FDE920AE1DF1}"/>
    <cellStyle name="Table Cell 2 6 2 2 2 7 5" xfId="7424" xr:uid="{25B856DF-61DF-498B-A4C0-8A6938071B49}"/>
    <cellStyle name="Table Cell 2 6 2 2 2 8" xfId="1617" xr:uid="{00000000-0005-0000-0000-0000540A0000}"/>
    <cellStyle name="Table Cell 2 6 2 2 2 8 2" xfId="8506" xr:uid="{B5EA986F-71A5-4B60-A80B-FA5F8F6B6879}"/>
    <cellStyle name="Table Cell 2 6 2 2 2 8 3" xfId="5044" xr:uid="{3D4FE81D-23CF-472B-9FDD-0953382EDCEC}"/>
    <cellStyle name="Table Cell 2 6 2 2 2 9" xfId="2748" xr:uid="{00000000-0005-0000-0000-0000550A0000}"/>
    <cellStyle name="Table Cell 2 6 2 2 2 9 2" xfId="9637" xr:uid="{95E9A53D-DA60-42A6-A144-1F1C779314E9}"/>
    <cellStyle name="Table Cell 2 6 2 2 2 9 3" xfId="6175" xr:uid="{CAE8879A-68F4-4BE8-89B7-B40E9F6503ED}"/>
    <cellStyle name="Table Cell 2 6 2 2 3" xfId="493" xr:uid="{00000000-0005-0000-0000-0000560A0000}"/>
    <cellStyle name="Table Cell 2 6 2 2 3 10" xfId="3911" xr:uid="{00000000-0005-0000-0000-0000570A0000}"/>
    <cellStyle name="Table Cell 2 6 2 2 3 10 2" xfId="10800" xr:uid="{7A6B4CC6-FFBA-47CE-80B7-CE342E486659}"/>
    <cellStyle name="Table Cell 2 6 2 2 3 11" xfId="7352" xr:uid="{297FCC6F-E0BC-47B5-957D-E665A8DBCD53}"/>
    <cellStyle name="Table Cell 2 6 2 2 3 2" xfId="704" xr:uid="{00000000-0005-0000-0000-0000580A0000}"/>
    <cellStyle name="Table Cell 2 6 2 2 3 2 2" xfId="1857" xr:uid="{00000000-0005-0000-0000-0000590A0000}"/>
    <cellStyle name="Table Cell 2 6 2 2 3 2 2 2" xfId="8746" xr:uid="{84C7A1D3-9916-4F6B-AF8A-B910352A8953}"/>
    <cellStyle name="Table Cell 2 6 2 2 3 2 2 3" xfId="5284" xr:uid="{363D6312-C418-4CCA-86D4-D578DF20EC70}"/>
    <cellStyle name="Table Cell 2 6 2 2 3 2 3" xfId="2988" xr:uid="{00000000-0005-0000-0000-00005A0A0000}"/>
    <cellStyle name="Table Cell 2 6 2 2 3 2 3 2" xfId="9877" xr:uid="{B4EB0E06-4D01-489C-8564-541FEA9E0E62}"/>
    <cellStyle name="Table Cell 2 6 2 2 3 2 3 3" xfId="6415" xr:uid="{D8E67A67-B78E-482E-8861-1003DEC15D53}"/>
    <cellStyle name="Table Cell 2 6 2 2 3 2 4" xfId="4122" xr:uid="{00000000-0005-0000-0000-00005B0A0000}"/>
    <cellStyle name="Table Cell 2 6 2 2 3 2 4 2" xfId="11011" xr:uid="{F7192BB7-AA10-4119-BC77-35867F7F60A3}"/>
    <cellStyle name="Table Cell 2 6 2 2 3 2 5" xfId="7563" xr:uid="{2D02C137-A6B9-42F4-87BD-AFB6FA4B2359}"/>
    <cellStyle name="Table Cell 2 6 2 2 3 3" xfId="844" xr:uid="{00000000-0005-0000-0000-00005C0A0000}"/>
    <cellStyle name="Table Cell 2 6 2 2 3 3 2" xfId="1997" xr:uid="{00000000-0005-0000-0000-00005D0A0000}"/>
    <cellStyle name="Table Cell 2 6 2 2 3 3 2 2" xfId="8886" xr:uid="{C26351DB-029D-4771-BC46-D432F38751DB}"/>
    <cellStyle name="Table Cell 2 6 2 2 3 3 2 3" xfId="5424" xr:uid="{4E2137C4-DF3E-4189-AC51-ED59B2D3D15F}"/>
    <cellStyle name="Table Cell 2 6 2 2 3 3 3" xfId="3128" xr:uid="{00000000-0005-0000-0000-00005E0A0000}"/>
    <cellStyle name="Table Cell 2 6 2 2 3 3 3 2" xfId="10017" xr:uid="{A25393B8-4E76-43A1-9A3D-BE3744588078}"/>
    <cellStyle name="Table Cell 2 6 2 2 3 3 3 3" xfId="6555" xr:uid="{BBC811CD-0E9C-4A5D-BD27-51D7B44B31F3}"/>
    <cellStyle name="Table Cell 2 6 2 2 3 3 4" xfId="4262" xr:uid="{00000000-0005-0000-0000-00005F0A0000}"/>
    <cellStyle name="Table Cell 2 6 2 2 3 3 4 2" xfId="11151" xr:uid="{8C7BE3EB-71A6-4DA7-B5DA-5848051079C2}"/>
    <cellStyle name="Table Cell 2 6 2 2 3 3 5" xfId="7703" xr:uid="{48DCB377-D12A-42C2-B40A-2CA2C46D731F}"/>
    <cellStyle name="Table Cell 2 6 2 2 3 4" xfId="984" xr:uid="{00000000-0005-0000-0000-0000600A0000}"/>
    <cellStyle name="Table Cell 2 6 2 2 3 4 2" xfId="2137" xr:uid="{00000000-0005-0000-0000-0000610A0000}"/>
    <cellStyle name="Table Cell 2 6 2 2 3 4 2 2" xfId="9026" xr:uid="{777D1839-DA9E-4E85-9176-5AD58A578147}"/>
    <cellStyle name="Table Cell 2 6 2 2 3 4 2 3" xfId="5564" xr:uid="{C9CB7F0E-2F62-4971-B6F2-A6DDC4493747}"/>
    <cellStyle name="Table Cell 2 6 2 2 3 4 3" xfId="3268" xr:uid="{00000000-0005-0000-0000-0000620A0000}"/>
    <cellStyle name="Table Cell 2 6 2 2 3 4 3 2" xfId="10157" xr:uid="{7BD3A6C3-19D6-4BFB-9B95-20F17118FDC2}"/>
    <cellStyle name="Table Cell 2 6 2 2 3 4 3 3" xfId="6695" xr:uid="{671BD38F-2275-40AF-916E-F26979309349}"/>
    <cellStyle name="Table Cell 2 6 2 2 3 4 4" xfId="4402" xr:uid="{00000000-0005-0000-0000-0000630A0000}"/>
    <cellStyle name="Table Cell 2 6 2 2 3 4 4 2" xfId="11291" xr:uid="{379830F7-D2E0-4BA1-A81A-7459267160DE}"/>
    <cellStyle name="Table Cell 2 6 2 2 3 4 5" xfId="7843" xr:uid="{5F729C22-D5DC-4396-9B8D-8CFCF3EE7151}"/>
    <cellStyle name="Table Cell 2 6 2 2 3 5" xfId="1118" xr:uid="{00000000-0005-0000-0000-0000640A0000}"/>
    <cellStyle name="Table Cell 2 6 2 2 3 5 2" xfId="2271" xr:uid="{00000000-0005-0000-0000-0000650A0000}"/>
    <cellStyle name="Table Cell 2 6 2 2 3 5 2 2" xfId="9160" xr:uid="{35BDE6A0-B7D5-48E5-B609-F7584DDC2167}"/>
    <cellStyle name="Table Cell 2 6 2 2 3 5 2 3" xfId="5698" xr:uid="{E85EB583-022E-481F-ACFC-FD826D410E03}"/>
    <cellStyle name="Table Cell 2 6 2 2 3 5 3" xfId="3402" xr:uid="{00000000-0005-0000-0000-0000660A0000}"/>
    <cellStyle name="Table Cell 2 6 2 2 3 5 3 2" xfId="10291" xr:uid="{9F586675-8585-4D5D-9AE1-26E94568654C}"/>
    <cellStyle name="Table Cell 2 6 2 2 3 5 3 3" xfId="6829" xr:uid="{844526A0-1B6B-4CA8-B925-C4E2143F9419}"/>
    <cellStyle name="Table Cell 2 6 2 2 3 5 4" xfId="4536" xr:uid="{00000000-0005-0000-0000-0000670A0000}"/>
    <cellStyle name="Table Cell 2 6 2 2 3 5 4 2" xfId="11425" xr:uid="{652AFF6F-AB39-42C0-8909-48F06F23C49A}"/>
    <cellStyle name="Table Cell 2 6 2 2 3 5 5" xfId="7977" xr:uid="{F6BF2EB3-90C1-49B7-91B5-DE9B1E3CA6AC}"/>
    <cellStyle name="Table Cell 2 6 2 2 3 6" xfId="1249" xr:uid="{00000000-0005-0000-0000-0000680A0000}"/>
    <cellStyle name="Table Cell 2 6 2 2 3 6 2" xfId="2402" xr:uid="{00000000-0005-0000-0000-0000690A0000}"/>
    <cellStyle name="Table Cell 2 6 2 2 3 6 2 2" xfId="9291" xr:uid="{26E0293C-12F8-4109-B53C-293368AA9F1C}"/>
    <cellStyle name="Table Cell 2 6 2 2 3 6 2 3" xfId="5829" xr:uid="{03BF77EA-CA35-4A4C-96A3-EE7B88612E97}"/>
    <cellStyle name="Table Cell 2 6 2 2 3 6 3" xfId="3533" xr:uid="{00000000-0005-0000-0000-00006A0A0000}"/>
    <cellStyle name="Table Cell 2 6 2 2 3 6 3 2" xfId="10422" xr:uid="{07D618A9-796F-4337-9F39-0E840439351E}"/>
    <cellStyle name="Table Cell 2 6 2 2 3 6 3 3" xfId="6960" xr:uid="{84179193-69AE-4F4D-94B0-95DBF1D1DB5D}"/>
    <cellStyle name="Table Cell 2 6 2 2 3 6 4" xfId="4667" xr:uid="{00000000-0005-0000-0000-00006B0A0000}"/>
    <cellStyle name="Table Cell 2 6 2 2 3 6 4 2" xfId="11556" xr:uid="{37C5A67E-550B-41AA-8FE1-31F435427BC1}"/>
    <cellStyle name="Table Cell 2 6 2 2 3 6 5" xfId="8108" xr:uid="{6FF89EB4-5CDE-42F3-BCFE-6F60D0364490}"/>
    <cellStyle name="Table Cell 2 6 2 2 3 7" xfId="1273" xr:uid="{00000000-0005-0000-0000-00006C0A0000}"/>
    <cellStyle name="Table Cell 2 6 2 2 3 7 2" xfId="2426" xr:uid="{00000000-0005-0000-0000-00006D0A0000}"/>
    <cellStyle name="Table Cell 2 6 2 2 3 7 2 2" xfId="9315" xr:uid="{264CCE31-F7C7-4B10-95E3-2D423DA384CC}"/>
    <cellStyle name="Table Cell 2 6 2 2 3 7 2 3" xfId="5853" xr:uid="{2C6D8790-65D6-4CB2-8833-2E4E1481A047}"/>
    <cellStyle name="Table Cell 2 6 2 2 3 7 3" xfId="3557" xr:uid="{00000000-0005-0000-0000-00006E0A0000}"/>
    <cellStyle name="Table Cell 2 6 2 2 3 7 3 2" xfId="10446" xr:uid="{6FD0FE39-0B02-4CE6-8067-653962B9BA47}"/>
    <cellStyle name="Table Cell 2 6 2 2 3 7 3 3" xfId="6984" xr:uid="{A3C98DA2-034C-450B-AE24-0C52F453E99F}"/>
    <cellStyle name="Table Cell 2 6 2 2 3 7 4" xfId="4691" xr:uid="{00000000-0005-0000-0000-00006F0A0000}"/>
    <cellStyle name="Table Cell 2 6 2 2 3 7 4 2" xfId="11580" xr:uid="{7306A641-6D45-47B5-95A8-2CE20108ECA5}"/>
    <cellStyle name="Table Cell 2 6 2 2 3 7 5" xfId="8132" xr:uid="{434E33F6-A699-42D3-9B8E-3ADFEF535753}"/>
    <cellStyle name="Table Cell 2 6 2 2 3 8" xfId="1646" xr:uid="{00000000-0005-0000-0000-0000700A0000}"/>
    <cellStyle name="Table Cell 2 6 2 2 3 8 2" xfId="8535" xr:uid="{820B8BB3-6C01-44A9-B00D-C5FFBA9BF16F}"/>
    <cellStyle name="Table Cell 2 6 2 2 3 8 3" xfId="5073" xr:uid="{378F2E27-B760-4AE5-91FE-86D9A9A75ECE}"/>
    <cellStyle name="Table Cell 2 6 2 2 3 9" xfId="2777" xr:uid="{00000000-0005-0000-0000-0000710A0000}"/>
    <cellStyle name="Table Cell 2 6 2 2 3 9 2" xfId="9666" xr:uid="{D63CE405-A958-4A99-82BF-6161E7ACE01E}"/>
    <cellStyle name="Table Cell 2 6 2 2 3 9 3" xfId="6204" xr:uid="{C2150BF9-008D-42CD-94B4-A0048E95673C}"/>
    <cellStyle name="Table Cell 2 6 2 2 4" xfId="352" xr:uid="{00000000-0005-0000-0000-0000720A0000}"/>
    <cellStyle name="Table Cell 2 6 2 2 4 2" xfId="1505" xr:uid="{00000000-0005-0000-0000-0000730A0000}"/>
    <cellStyle name="Table Cell 2 6 2 2 4 2 2" xfId="8394" xr:uid="{114BF9F6-71F4-4176-9073-CA41078F2A24}"/>
    <cellStyle name="Table Cell 2 6 2 2 4 2 3" xfId="4932" xr:uid="{D45EEE47-C98C-4871-90B8-4AFADE2AD611}"/>
    <cellStyle name="Table Cell 2 6 2 2 4 3" xfId="2636" xr:uid="{00000000-0005-0000-0000-0000740A0000}"/>
    <cellStyle name="Table Cell 2 6 2 2 4 3 2" xfId="9525" xr:uid="{7B3A41DB-B4FD-415D-B553-F72709406C50}"/>
    <cellStyle name="Table Cell 2 6 2 2 4 3 3" xfId="6063" xr:uid="{8780311A-04CA-4C53-8060-31A687EF89AE}"/>
    <cellStyle name="Table Cell 2 6 2 2 4 4" xfId="3770" xr:uid="{00000000-0005-0000-0000-0000750A0000}"/>
    <cellStyle name="Table Cell 2 6 2 2 4 4 2" xfId="10659" xr:uid="{4C96D762-1613-4BA6-8C27-E28622E86FED}"/>
    <cellStyle name="Table Cell 2 6 2 2 4 5" xfId="7211" xr:uid="{9494A9B0-2DE9-4D64-948C-0CE5A65BC2B5}"/>
    <cellStyle name="Table Cell 2 6 2 2 5" xfId="1358" xr:uid="{00000000-0005-0000-0000-0000760A0000}"/>
    <cellStyle name="Table Cell 2 6 2 2 5 2" xfId="8247" xr:uid="{4E02160C-755E-4BC7-B17E-F1471A8542C2}"/>
    <cellStyle name="Table Cell 2 6 2 2 5 3" xfId="4785" xr:uid="{48B65E4D-418A-46C5-A10C-96260856301B}"/>
    <cellStyle name="Table Cell 2 6 2 2 6" xfId="2489" xr:uid="{00000000-0005-0000-0000-0000770A0000}"/>
    <cellStyle name="Table Cell 2 6 2 2 6 2" xfId="9378" xr:uid="{10ABA287-3422-4D28-B1DD-13F2C41B084C}"/>
    <cellStyle name="Table Cell 2 6 2 2 6 3" xfId="5916" xr:uid="{194A62E1-FDB4-4825-BCF4-84ACD9A9FC46}"/>
    <cellStyle name="Table Cell 2 6 2 2 7" xfId="3623" xr:uid="{00000000-0005-0000-0000-0000780A0000}"/>
    <cellStyle name="Table Cell 2 6 2 2 7 2" xfId="10512" xr:uid="{EBECBBE7-6D4E-44C0-A717-F14382D3E9ED}"/>
    <cellStyle name="Table Cell 2 6 2 2 8" xfId="7062" xr:uid="{DB1FF824-D8B7-4874-BA49-4012FA03AE6B}"/>
    <cellStyle name="Table Cell 2 6 2 3" xfId="429" xr:uid="{00000000-0005-0000-0000-0000790A0000}"/>
    <cellStyle name="Table Cell 2 6 2 3 10" xfId="3847" xr:uid="{00000000-0005-0000-0000-00007A0A0000}"/>
    <cellStyle name="Table Cell 2 6 2 3 10 2" xfId="10736" xr:uid="{5B202696-58D3-4E42-948B-483D2096B2C8}"/>
    <cellStyle name="Table Cell 2 6 2 3 11" xfId="7288" xr:uid="{59DE4F3A-C848-4DF7-99C3-DE5F58E0DCC6}"/>
    <cellStyle name="Table Cell 2 6 2 3 2" xfId="640" xr:uid="{00000000-0005-0000-0000-00007B0A0000}"/>
    <cellStyle name="Table Cell 2 6 2 3 2 2" xfId="1793" xr:uid="{00000000-0005-0000-0000-00007C0A0000}"/>
    <cellStyle name="Table Cell 2 6 2 3 2 2 2" xfId="8682" xr:uid="{B49BA2F2-2888-4A51-B31B-E9A2111EC0C4}"/>
    <cellStyle name="Table Cell 2 6 2 3 2 2 3" xfId="5220" xr:uid="{5777E8D3-DDFD-47FB-A8E0-FBF0B4E108BA}"/>
    <cellStyle name="Table Cell 2 6 2 3 2 3" xfId="2924" xr:uid="{00000000-0005-0000-0000-00007D0A0000}"/>
    <cellStyle name="Table Cell 2 6 2 3 2 3 2" xfId="9813" xr:uid="{98DD722F-149F-4543-8323-6D5C5300DBC0}"/>
    <cellStyle name="Table Cell 2 6 2 3 2 3 3" xfId="6351" xr:uid="{33DB88D9-C2EF-4EDC-942D-9DF91535C46D}"/>
    <cellStyle name="Table Cell 2 6 2 3 2 4" xfId="4058" xr:uid="{00000000-0005-0000-0000-00007E0A0000}"/>
    <cellStyle name="Table Cell 2 6 2 3 2 4 2" xfId="10947" xr:uid="{8483B4FE-F0CF-4350-8EB1-333BA90E07AE}"/>
    <cellStyle name="Table Cell 2 6 2 3 2 5" xfId="7499" xr:uid="{1BE5C047-A256-4034-9CCE-02AE4DD407AE}"/>
    <cellStyle name="Table Cell 2 6 2 3 3" xfId="780" xr:uid="{00000000-0005-0000-0000-00007F0A0000}"/>
    <cellStyle name="Table Cell 2 6 2 3 3 2" xfId="1933" xr:uid="{00000000-0005-0000-0000-0000800A0000}"/>
    <cellStyle name="Table Cell 2 6 2 3 3 2 2" xfId="8822" xr:uid="{565C14E9-047B-40D8-B6C8-8C7CA7D79E69}"/>
    <cellStyle name="Table Cell 2 6 2 3 3 2 3" xfId="5360" xr:uid="{1384003A-AA57-4E6E-B310-14C5824CF324}"/>
    <cellStyle name="Table Cell 2 6 2 3 3 3" xfId="3064" xr:uid="{00000000-0005-0000-0000-0000810A0000}"/>
    <cellStyle name="Table Cell 2 6 2 3 3 3 2" xfId="9953" xr:uid="{0012A0A9-A03C-4B01-915F-A325AC9814B2}"/>
    <cellStyle name="Table Cell 2 6 2 3 3 3 3" xfId="6491" xr:uid="{0E39DB62-0ACE-4E22-9B1A-6EBD2A3DD390}"/>
    <cellStyle name="Table Cell 2 6 2 3 3 4" xfId="4198" xr:uid="{00000000-0005-0000-0000-0000820A0000}"/>
    <cellStyle name="Table Cell 2 6 2 3 3 4 2" xfId="11087" xr:uid="{3D3E31E9-0C3F-4E02-B4B0-D69338F90A7A}"/>
    <cellStyle name="Table Cell 2 6 2 3 3 5" xfId="7639" xr:uid="{9D8C6750-0AA4-4AF6-8660-4B25F7C88174}"/>
    <cellStyle name="Table Cell 2 6 2 3 4" xfId="920" xr:uid="{00000000-0005-0000-0000-0000830A0000}"/>
    <cellStyle name="Table Cell 2 6 2 3 4 2" xfId="2073" xr:uid="{00000000-0005-0000-0000-0000840A0000}"/>
    <cellStyle name="Table Cell 2 6 2 3 4 2 2" xfId="8962" xr:uid="{5318F1DD-DB3D-40FC-9397-B06A9D001E10}"/>
    <cellStyle name="Table Cell 2 6 2 3 4 2 3" xfId="5500" xr:uid="{E7FD8BB5-0954-4ABE-8052-B116115FD073}"/>
    <cellStyle name="Table Cell 2 6 2 3 4 3" xfId="3204" xr:uid="{00000000-0005-0000-0000-0000850A0000}"/>
    <cellStyle name="Table Cell 2 6 2 3 4 3 2" xfId="10093" xr:uid="{3BD18EF8-10AB-4484-B8D8-16DD03C6F669}"/>
    <cellStyle name="Table Cell 2 6 2 3 4 3 3" xfId="6631" xr:uid="{FF82DADB-5D4E-40F6-BAA0-A893EE8D9772}"/>
    <cellStyle name="Table Cell 2 6 2 3 4 4" xfId="4338" xr:uid="{00000000-0005-0000-0000-0000860A0000}"/>
    <cellStyle name="Table Cell 2 6 2 3 4 4 2" xfId="11227" xr:uid="{782B2AC2-3AE0-45B2-8EAC-35FE852EBB55}"/>
    <cellStyle name="Table Cell 2 6 2 3 4 5" xfId="7779" xr:uid="{F7560ECB-7C0A-4E0E-828B-5938BD3D9D1D}"/>
    <cellStyle name="Table Cell 2 6 2 3 5" xfId="1054" xr:uid="{00000000-0005-0000-0000-0000870A0000}"/>
    <cellStyle name="Table Cell 2 6 2 3 5 2" xfId="2207" xr:uid="{00000000-0005-0000-0000-0000880A0000}"/>
    <cellStyle name="Table Cell 2 6 2 3 5 2 2" xfId="9096" xr:uid="{1DF678A4-4B2A-4AD8-9F7A-9A6DA323C5EF}"/>
    <cellStyle name="Table Cell 2 6 2 3 5 2 3" xfId="5634" xr:uid="{2BEBC1B9-2111-4348-BFCD-B4B107C966BB}"/>
    <cellStyle name="Table Cell 2 6 2 3 5 3" xfId="3338" xr:uid="{00000000-0005-0000-0000-0000890A0000}"/>
    <cellStyle name="Table Cell 2 6 2 3 5 3 2" xfId="10227" xr:uid="{3130C45F-E263-406E-91D6-B4CF57CC1E33}"/>
    <cellStyle name="Table Cell 2 6 2 3 5 3 3" xfId="6765" xr:uid="{582EE086-2BF0-40FA-B364-A61357EC2667}"/>
    <cellStyle name="Table Cell 2 6 2 3 5 4" xfId="4472" xr:uid="{00000000-0005-0000-0000-00008A0A0000}"/>
    <cellStyle name="Table Cell 2 6 2 3 5 4 2" xfId="11361" xr:uid="{7AF6BC5C-C6D7-4E78-BC39-E436BA52BA5A}"/>
    <cellStyle name="Table Cell 2 6 2 3 5 5" xfId="7913" xr:uid="{B3A43D38-10FB-4C35-88CD-C439A92E5A56}"/>
    <cellStyle name="Table Cell 2 6 2 3 6" xfId="1185" xr:uid="{00000000-0005-0000-0000-00008B0A0000}"/>
    <cellStyle name="Table Cell 2 6 2 3 6 2" xfId="2338" xr:uid="{00000000-0005-0000-0000-00008C0A0000}"/>
    <cellStyle name="Table Cell 2 6 2 3 6 2 2" xfId="9227" xr:uid="{25D9C789-5974-4C09-8AAA-2B8213E209D1}"/>
    <cellStyle name="Table Cell 2 6 2 3 6 2 3" xfId="5765" xr:uid="{321B2B59-9333-41E4-AE44-7FA4F8E3D906}"/>
    <cellStyle name="Table Cell 2 6 2 3 6 3" xfId="3469" xr:uid="{00000000-0005-0000-0000-00008D0A0000}"/>
    <cellStyle name="Table Cell 2 6 2 3 6 3 2" xfId="10358" xr:uid="{41337940-0902-47A1-B913-0625647CF257}"/>
    <cellStyle name="Table Cell 2 6 2 3 6 3 3" xfId="6896" xr:uid="{01852CC4-AC09-4E26-B7BD-A97B77D96523}"/>
    <cellStyle name="Table Cell 2 6 2 3 6 4" xfId="4603" xr:uid="{00000000-0005-0000-0000-00008E0A0000}"/>
    <cellStyle name="Table Cell 2 6 2 3 6 4 2" xfId="11492" xr:uid="{7BBA0B4B-2A0E-456B-B6C2-CCDBB79BB923}"/>
    <cellStyle name="Table Cell 2 6 2 3 6 5" xfId="8044" xr:uid="{56A86489-BEC4-4D14-8EA1-7AA6AF2DFF76}"/>
    <cellStyle name="Table Cell 2 6 2 3 7" xfId="562" xr:uid="{00000000-0005-0000-0000-00008F0A0000}"/>
    <cellStyle name="Table Cell 2 6 2 3 7 2" xfId="1715" xr:uid="{00000000-0005-0000-0000-0000900A0000}"/>
    <cellStyle name="Table Cell 2 6 2 3 7 2 2" xfId="8604" xr:uid="{85AD2BC7-D6EF-435B-912A-62DC48B71DEB}"/>
    <cellStyle name="Table Cell 2 6 2 3 7 2 3" xfId="5142" xr:uid="{1C235964-16F0-4711-8424-2287EE136DCC}"/>
    <cellStyle name="Table Cell 2 6 2 3 7 3" xfId="2846" xr:uid="{00000000-0005-0000-0000-0000910A0000}"/>
    <cellStyle name="Table Cell 2 6 2 3 7 3 2" xfId="9735" xr:uid="{45A41FA1-1DAE-4FAA-AE3D-3306A9EFBABE}"/>
    <cellStyle name="Table Cell 2 6 2 3 7 3 3" xfId="6273" xr:uid="{5F6665C2-497E-4DF1-93E1-69D7E66CDB8B}"/>
    <cellStyle name="Table Cell 2 6 2 3 7 4" xfId="3980" xr:uid="{00000000-0005-0000-0000-0000920A0000}"/>
    <cellStyle name="Table Cell 2 6 2 3 7 4 2" xfId="10869" xr:uid="{4828463E-6EBE-486B-8E14-83BCFD5CE691}"/>
    <cellStyle name="Table Cell 2 6 2 3 7 5" xfId="7421" xr:uid="{30723642-9323-4C6F-B127-75577B98972C}"/>
    <cellStyle name="Table Cell 2 6 2 3 8" xfId="1582" xr:uid="{00000000-0005-0000-0000-0000930A0000}"/>
    <cellStyle name="Table Cell 2 6 2 3 8 2" xfId="8471" xr:uid="{11129002-9006-4B2A-8B5D-71A7CAF2F65D}"/>
    <cellStyle name="Table Cell 2 6 2 3 8 3" xfId="5009" xr:uid="{C64B7439-D947-431E-B61A-8C65F582C545}"/>
    <cellStyle name="Table Cell 2 6 2 3 9" xfId="2713" xr:uid="{00000000-0005-0000-0000-0000940A0000}"/>
    <cellStyle name="Table Cell 2 6 2 3 9 2" xfId="9602" xr:uid="{17B896F2-7194-4B90-B144-5DF6AAD455CC}"/>
    <cellStyle name="Table Cell 2 6 2 3 9 3" xfId="6140" xr:uid="{251F9C98-43E6-43A0-841B-0D3CBFA2C1CF}"/>
    <cellStyle name="Table Cell 2 6 2 4" xfId="376" xr:uid="{00000000-0005-0000-0000-0000950A0000}"/>
    <cellStyle name="Table Cell 2 6 2 4 10" xfId="3794" xr:uid="{00000000-0005-0000-0000-0000960A0000}"/>
    <cellStyle name="Table Cell 2 6 2 4 10 2" xfId="10683" xr:uid="{E840F450-D96A-499B-95E8-6AB7A6FC3C3F}"/>
    <cellStyle name="Table Cell 2 6 2 4 11" xfId="7235" xr:uid="{BE0744E2-AA9B-47EF-A42E-38D857971404}"/>
    <cellStyle name="Table Cell 2 6 2 4 2" xfId="587" xr:uid="{00000000-0005-0000-0000-0000970A0000}"/>
    <cellStyle name="Table Cell 2 6 2 4 2 2" xfId="1740" xr:uid="{00000000-0005-0000-0000-0000980A0000}"/>
    <cellStyle name="Table Cell 2 6 2 4 2 2 2" xfId="8629" xr:uid="{4ABA47E7-C7BD-4961-87D4-F7B77E3B337C}"/>
    <cellStyle name="Table Cell 2 6 2 4 2 2 3" xfId="5167" xr:uid="{6246DDFC-D6BE-41CD-B2F2-4E4D16E625B4}"/>
    <cellStyle name="Table Cell 2 6 2 4 2 3" xfId="2871" xr:uid="{00000000-0005-0000-0000-0000990A0000}"/>
    <cellStyle name="Table Cell 2 6 2 4 2 3 2" xfId="9760" xr:uid="{87E17E3F-A805-4019-937A-1CC664619557}"/>
    <cellStyle name="Table Cell 2 6 2 4 2 3 3" xfId="6298" xr:uid="{E3E1C32A-8A13-4EA5-A93E-3F1A6635ADCE}"/>
    <cellStyle name="Table Cell 2 6 2 4 2 4" xfId="4005" xr:uid="{00000000-0005-0000-0000-00009A0A0000}"/>
    <cellStyle name="Table Cell 2 6 2 4 2 4 2" xfId="10894" xr:uid="{C91DEABC-7DA0-43D4-BFAB-AFF059388A2B}"/>
    <cellStyle name="Table Cell 2 6 2 4 2 5" xfId="7446" xr:uid="{C7D30F92-FB33-4C5C-BA90-B18DF7292957}"/>
    <cellStyle name="Table Cell 2 6 2 4 3" xfId="732" xr:uid="{00000000-0005-0000-0000-00009B0A0000}"/>
    <cellStyle name="Table Cell 2 6 2 4 3 2" xfId="1885" xr:uid="{00000000-0005-0000-0000-00009C0A0000}"/>
    <cellStyle name="Table Cell 2 6 2 4 3 2 2" xfId="8774" xr:uid="{E2272C72-30AF-4A39-95CC-EDD0C2727623}"/>
    <cellStyle name="Table Cell 2 6 2 4 3 2 3" xfId="5312" xr:uid="{EF725AF0-5362-4A3A-A244-C12C1959C61A}"/>
    <cellStyle name="Table Cell 2 6 2 4 3 3" xfId="3016" xr:uid="{00000000-0005-0000-0000-00009D0A0000}"/>
    <cellStyle name="Table Cell 2 6 2 4 3 3 2" xfId="9905" xr:uid="{C10C5DAA-2610-4CBD-AA89-D7E4FEFEE78E}"/>
    <cellStyle name="Table Cell 2 6 2 4 3 3 3" xfId="6443" xr:uid="{2C832825-6B01-487D-A895-D75627C49CDE}"/>
    <cellStyle name="Table Cell 2 6 2 4 3 4" xfId="4150" xr:uid="{00000000-0005-0000-0000-00009E0A0000}"/>
    <cellStyle name="Table Cell 2 6 2 4 3 4 2" xfId="11039" xr:uid="{C5ADCF14-E8AE-4068-B934-ED126C01A2D4}"/>
    <cellStyle name="Table Cell 2 6 2 4 3 5" xfId="7591" xr:uid="{2E9F7F41-2422-47C1-8453-6BAEE3ABB67C}"/>
    <cellStyle name="Table Cell 2 6 2 4 4" xfId="867" xr:uid="{00000000-0005-0000-0000-00009F0A0000}"/>
    <cellStyle name="Table Cell 2 6 2 4 4 2" xfId="2020" xr:uid="{00000000-0005-0000-0000-0000A00A0000}"/>
    <cellStyle name="Table Cell 2 6 2 4 4 2 2" xfId="8909" xr:uid="{20CC5C41-8377-4806-AA9B-35A0E432B028}"/>
    <cellStyle name="Table Cell 2 6 2 4 4 2 3" xfId="5447" xr:uid="{618BBB59-D8A2-4BC3-A56C-678529B87A12}"/>
    <cellStyle name="Table Cell 2 6 2 4 4 3" xfId="3151" xr:uid="{00000000-0005-0000-0000-0000A10A0000}"/>
    <cellStyle name="Table Cell 2 6 2 4 4 3 2" xfId="10040" xr:uid="{69C95785-8972-49C1-AEFB-EEF230222136}"/>
    <cellStyle name="Table Cell 2 6 2 4 4 3 3" xfId="6578" xr:uid="{F845FB18-EF5C-410A-BA5F-66FB43D14584}"/>
    <cellStyle name="Table Cell 2 6 2 4 4 4" xfId="4285" xr:uid="{00000000-0005-0000-0000-0000A20A0000}"/>
    <cellStyle name="Table Cell 2 6 2 4 4 4 2" xfId="11174" xr:uid="{286758DB-B21B-40F9-8CF6-967B3FA61EF7}"/>
    <cellStyle name="Table Cell 2 6 2 4 4 5" xfId="7726" xr:uid="{FCF5370E-7150-4586-B418-D413EFA8CB62}"/>
    <cellStyle name="Table Cell 2 6 2 4 5" xfId="1010" xr:uid="{00000000-0005-0000-0000-0000A30A0000}"/>
    <cellStyle name="Table Cell 2 6 2 4 5 2" xfId="2163" xr:uid="{00000000-0005-0000-0000-0000A40A0000}"/>
    <cellStyle name="Table Cell 2 6 2 4 5 2 2" xfId="9052" xr:uid="{094C5D3E-E76E-47B1-8F20-525263171E99}"/>
    <cellStyle name="Table Cell 2 6 2 4 5 2 3" xfId="5590" xr:uid="{357F1B3D-001E-4260-948C-4EC092A9119B}"/>
    <cellStyle name="Table Cell 2 6 2 4 5 3" xfId="3294" xr:uid="{00000000-0005-0000-0000-0000A50A0000}"/>
    <cellStyle name="Table Cell 2 6 2 4 5 3 2" xfId="10183" xr:uid="{E1E02F1F-28A8-47DD-8517-46C430DF3D22}"/>
    <cellStyle name="Table Cell 2 6 2 4 5 3 3" xfId="6721" xr:uid="{A24E282C-D145-42F5-9CE5-9F93CEA5D933}"/>
    <cellStyle name="Table Cell 2 6 2 4 5 4" xfId="4428" xr:uid="{00000000-0005-0000-0000-0000A60A0000}"/>
    <cellStyle name="Table Cell 2 6 2 4 5 4 2" xfId="11317" xr:uid="{B2A98891-5C10-489E-B5E2-8F109BA3CA3F}"/>
    <cellStyle name="Table Cell 2 6 2 4 5 5" xfId="7869" xr:uid="{4F3853E7-843E-48C3-97FA-CE836111D38F}"/>
    <cellStyle name="Table Cell 2 6 2 4 6" xfId="1136" xr:uid="{00000000-0005-0000-0000-0000A70A0000}"/>
    <cellStyle name="Table Cell 2 6 2 4 6 2" xfId="2289" xr:uid="{00000000-0005-0000-0000-0000A80A0000}"/>
    <cellStyle name="Table Cell 2 6 2 4 6 2 2" xfId="9178" xr:uid="{D55A3A0A-B21B-4813-BA6B-05FD1799FB0F}"/>
    <cellStyle name="Table Cell 2 6 2 4 6 2 3" xfId="5716" xr:uid="{801FFF50-A8A7-45BD-A21B-1129D610350F}"/>
    <cellStyle name="Table Cell 2 6 2 4 6 3" xfId="3420" xr:uid="{00000000-0005-0000-0000-0000A90A0000}"/>
    <cellStyle name="Table Cell 2 6 2 4 6 3 2" xfId="10309" xr:uid="{1BB9B6A3-9B56-4B1C-858C-FA4C92285F8F}"/>
    <cellStyle name="Table Cell 2 6 2 4 6 3 3" xfId="6847" xr:uid="{9158AE9C-44C3-4DB5-9CDF-1498F93EA0D5}"/>
    <cellStyle name="Table Cell 2 6 2 4 6 4" xfId="4554" xr:uid="{00000000-0005-0000-0000-0000AA0A0000}"/>
    <cellStyle name="Table Cell 2 6 2 4 6 4 2" xfId="11443" xr:uid="{ADECD5F4-8BF9-4BD8-9E3E-722E2062AC4B}"/>
    <cellStyle name="Table Cell 2 6 2 4 6 5" xfId="7995" xr:uid="{355D7B36-B602-42F1-A74B-2E8B9ABA8A4A}"/>
    <cellStyle name="Table Cell 2 6 2 4 7" xfId="1265" xr:uid="{00000000-0005-0000-0000-0000AB0A0000}"/>
    <cellStyle name="Table Cell 2 6 2 4 7 2" xfId="2418" xr:uid="{00000000-0005-0000-0000-0000AC0A0000}"/>
    <cellStyle name="Table Cell 2 6 2 4 7 2 2" xfId="9307" xr:uid="{568D4780-CDEC-4D11-8210-974CC538C875}"/>
    <cellStyle name="Table Cell 2 6 2 4 7 2 3" xfId="5845" xr:uid="{ED2E21F5-8116-4E4F-83A4-CB0B5CAACE6E}"/>
    <cellStyle name="Table Cell 2 6 2 4 7 3" xfId="3549" xr:uid="{00000000-0005-0000-0000-0000AD0A0000}"/>
    <cellStyle name="Table Cell 2 6 2 4 7 3 2" xfId="10438" xr:uid="{69B0A3EA-3284-4154-AE9D-08A63C7C621F}"/>
    <cellStyle name="Table Cell 2 6 2 4 7 3 3" xfId="6976" xr:uid="{EFD31E45-02CC-431B-990D-72C62EC19B58}"/>
    <cellStyle name="Table Cell 2 6 2 4 7 4" xfId="4683" xr:uid="{00000000-0005-0000-0000-0000AE0A0000}"/>
    <cellStyle name="Table Cell 2 6 2 4 7 4 2" xfId="11572" xr:uid="{EF288EE2-575D-4546-9092-2104AFE82E21}"/>
    <cellStyle name="Table Cell 2 6 2 4 7 5" xfId="8124" xr:uid="{90D06F65-711A-4D72-BDD0-745D16D9C1C0}"/>
    <cellStyle name="Table Cell 2 6 2 4 8" xfId="1529" xr:uid="{00000000-0005-0000-0000-0000AF0A0000}"/>
    <cellStyle name="Table Cell 2 6 2 4 8 2" xfId="8418" xr:uid="{B51A6398-2A31-4335-86C5-9C2357DDAC5B}"/>
    <cellStyle name="Table Cell 2 6 2 4 8 3" xfId="4956" xr:uid="{2DDDC61C-F981-46E0-8A13-6AD9F0DD2E46}"/>
    <cellStyle name="Table Cell 2 6 2 4 9" xfId="2660" xr:uid="{00000000-0005-0000-0000-0000B00A0000}"/>
    <cellStyle name="Table Cell 2 6 2 4 9 2" xfId="9549" xr:uid="{06CF8DE6-E876-4E21-9D8F-CCF3635ACEDE}"/>
    <cellStyle name="Table Cell 2 6 2 4 9 3" xfId="6087" xr:uid="{CD47F9DD-5B61-4C67-A958-71B9C3045A95}"/>
    <cellStyle name="Table Cell 2 6 2 5" xfId="317" xr:uid="{00000000-0005-0000-0000-0000B10A0000}"/>
    <cellStyle name="Table Cell 2 6 2 5 2" xfId="1470" xr:uid="{00000000-0005-0000-0000-0000B20A0000}"/>
    <cellStyle name="Table Cell 2 6 2 5 2 2" xfId="8359" xr:uid="{1C8D79E3-0950-4723-8702-268CC565E541}"/>
    <cellStyle name="Table Cell 2 6 2 5 2 3" xfId="4897" xr:uid="{4CD44345-BB36-4977-BBF3-267FE57A7027}"/>
    <cellStyle name="Table Cell 2 6 2 5 3" xfId="2601" xr:uid="{00000000-0005-0000-0000-0000B30A0000}"/>
    <cellStyle name="Table Cell 2 6 2 5 3 2" xfId="9490" xr:uid="{87D8AF72-3F55-4B70-AA4B-C6D00D384044}"/>
    <cellStyle name="Table Cell 2 6 2 5 3 3" xfId="6028" xr:uid="{1BA9EFBF-4DC0-4520-8480-7EBC79F1EAF5}"/>
    <cellStyle name="Table Cell 2 6 2 5 4" xfId="3735" xr:uid="{00000000-0005-0000-0000-0000B40A0000}"/>
    <cellStyle name="Table Cell 2 6 2 5 4 2" xfId="10624" xr:uid="{73FE27F4-ED69-4031-AD9B-8A2A8DCF3DD8}"/>
    <cellStyle name="Table Cell 2 6 2 5 5" xfId="7176" xr:uid="{EADFA572-5E1D-4F0C-919B-1ED8870A66E6}"/>
    <cellStyle name="Table Cell 2 6 2 6" xfId="1323" xr:uid="{00000000-0005-0000-0000-0000B50A0000}"/>
    <cellStyle name="Table Cell 2 6 2 6 2" xfId="8212" xr:uid="{82F299F5-256F-4712-945C-416414DB488E}"/>
    <cellStyle name="Table Cell 2 6 2 6 3" xfId="4750" xr:uid="{FA6D90B4-040C-4D0F-8286-01AE959E5950}"/>
    <cellStyle name="Table Cell 2 6 2 7" xfId="2454" xr:uid="{00000000-0005-0000-0000-0000B60A0000}"/>
    <cellStyle name="Table Cell 2 6 2 7 2" xfId="9343" xr:uid="{D65F49BA-2A68-43A2-9684-D93F5BC27802}"/>
    <cellStyle name="Table Cell 2 6 2 7 3" xfId="5881" xr:uid="{C17BE179-0E65-4938-8830-0856A5843B82}"/>
    <cellStyle name="Table Cell 2 6 2 8" xfId="3588" xr:uid="{00000000-0005-0000-0000-0000B70A0000}"/>
    <cellStyle name="Table Cell 2 6 2 8 2" xfId="10477" xr:uid="{2797F39C-8B60-4726-A10A-1C075362E784}"/>
    <cellStyle name="Table Cell 2 6 2 9" xfId="7027" xr:uid="{875F330F-1B72-482C-A3BF-7AAFC7F124E1}"/>
    <cellStyle name="Table Cell 2 6 3" xfId="182" xr:uid="{00000000-0005-0000-0000-0000B80A0000}"/>
    <cellStyle name="Table Cell 2 6 3 2" xfId="443" xr:uid="{00000000-0005-0000-0000-0000B90A0000}"/>
    <cellStyle name="Table Cell 2 6 3 2 10" xfId="3861" xr:uid="{00000000-0005-0000-0000-0000BA0A0000}"/>
    <cellStyle name="Table Cell 2 6 3 2 10 2" xfId="10750" xr:uid="{5AC7262D-71D5-4A85-960E-1845F8853A4A}"/>
    <cellStyle name="Table Cell 2 6 3 2 11" xfId="7302" xr:uid="{8BE79A5F-6299-4666-A150-0FC1788A8DCA}"/>
    <cellStyle name="Table Cell 2 6 3 2 2" xfId="654" xr:uid="{00000000-0005-0000-0000-0000BB0A0000}"/>
    <cellStyle name="Table Cell 2 6 3 2 2 2" xfId="1807" xr:uid="{00000000-0005-0000-0000-0000BC0A0000}"/>
    <cellStyle name="Table Cell 2 6 3 2 2 2 2" xfId="8696" xr:uid="{2102A340-BBA0-4365-B6E7-3B35FE9FCEAD}"/>
    <cellStyle name="Table Cell 2 6 3 2 2 2 3" xfId="5234" xr:uid="{23E16416-9751-4C13-AD71-583D0B57DBF4}"/>
    <cellStyle name="Table Cell 2 6 3 2 2 3" xfId="2938" xr:uid="{00000000-0005-0000-0000-0000BD0A0000}"/>
    <cellStyle name="Table Cell 2 6 3 2 2 3 2" xfId="9827" xr:uid="{8E8AF4CE-C306-49D8-94F7-0F2E6B59CA8D}"/>
    <cellStyle name="Table Cell 2 6 3 2 2 3 3" xfId="6365" xr:uid="{CEF34C31-FB2A-4AA9-8B72-A19583196220}"/>
    <cellStyle name="Table Cell 2 6 3 2 2 4" xfId="4072" xr:uid="{00000000-0005-0000-0000-0000BE0A0000}"/>
    <cellStyle name="Table Cell 2 6 3 2 2 4 2" xfId="10961" xr:uid="{1A8665F3-DDED-44E8-B52F-4D395FA45D89}"/>
    <cellStyle name="Table Cell 2 6 3 2 2 5" xfId="7513" xr:uid="{1AE3C1C6-D458-4103-98A7-44922BB052D9}"/>
    <cellStyle name="Table Cell 2 6 3 2 3" xfId="794" xr:uid="{00000000-0005-0000-0000-0000BF0A0000}"/>
    <cellStyle name="Table Cell 2 6 3 2 3 2" xfId="1947" xr:uid="{00000000-0005-0000-0000-0000C00A0000}"/>
    <cellStyle name="Table Cell 2 6 3 2 3 2 2" xfId="8836" xr:uid="{CEA368F8-9571-4BFE-BD69-AB3EDE0D9FB4}"/>
    <cellStyle name="Table Cell 2 6 3 2 3 2 3" xfId="5374" xr:uid="{B39400CB-3714-4658-B406-AEBA154854CD}"/>
    <cellStyle name="Table Cell 2 6 3 2 3 3" xfId="3078" xr:uid="{00000000-0005-0000-0000-0000C10A0000}"/>
    <cellStyle name="Table Cell 2 6 3 2 3 3 2" xfId="9967" xr:uid="{639B5F15-1BF5-4C7E-9725-56FBDD5AECB4}"/>
    <cellStyle name="Table Cell 2 6 3 2 3 3 3" xfId="6505" xr:uid="{4D6C2A98-D92F-4C32-875C-BDB877CFB9CE}"/>
    <cellStyle name="Table Cell 2 6 3 2 3 4" xfId="4212" xr:uid="{00000000-0005-0000-0000-0000C20A0000}"/>
    <cellStyle name="Table Cell 2 6 3 2 3 4 2" xfId="11101" xr:uid="{9EAEE9B1-F01E-4287-98C5-85490D523EEF}"/>
    <cellStyle name="Table Cell 2 6 3 2 3 5" xfId="7653" xr:uid="{DCBF684F-D748-4958-8872-15E2B5ED0D23}"/>
    <cellStyle name="Table Cell 2 6 3 2 4" xfId="934" xr:uid="{00000000-0005-0000-0000-0000C30A0000}"/>
    <cellStyle name="Table Cell 2 6 3 2 4 2" xfId="2087" xr:uid="{00000000-0005-0000-0000-0000C40A0000}"/>
    <cellStyle name="Table Cell 2 6 3 2 4 2 2" xfId="8976" xr:uid="{C0ECDB5F-EAC7-4D18-BA38-C2CD6738BF40}"/>
    <cellStyle name="Table Cell 2 6 3 2 4 2 3" xfId="5514" xr:uid="{652106A0-1690-4A6C-8446-93FAFB3B6F9B}"/>
    <cellStyle name="Table Cell 2 6 3 2 4 3" xfId="3218" xr:uid="{00000000-0005-0000-0000-0000C50A0000}"/>
    <cellStyle name="Table Cell 2 6 3 2 4 3 2" xfId="10107" xr:uid="{3876A9A2-44E6-427C-8E55-F2F7B1F237D4}"/>
    <cellStyle name="Table Cell 2 6 3 2 4 3 3" xfId="6645" xr:uid="{51C3CD14-0668-4655-8AA2-4DD9EBB57C6D}"/>
    <cellStyle name="Table Cell 2 6 3 2 4 4" xfId="4352" xr:uid="{00000000-0005-0000-0000-0000C60A0000}"/>
    <cellStyle name="Table Cell 2 6 3 2 4 4 2" xfId="11241" xr:uid="{945D7540-969E-4D9E-8BC2-D43E66DB4988}"/>
    <cellStyle name="Table Cell 2 6 3 2 4 5" xfId="7793" xr:uid="{A3954541-4F69-4E59-8AA6-C467E2BA25C8}"/>
    <cellStyle name="Table Cell 2 6 3 2 5" xfId="1068" xr:uid="{00000000-0005-0000-0000-0000C70A0000}"/>
    <cellStyle name="Table Cell 2 6 3 2 5 2" xfId="2221" xr:uid="{00000000-0005-0000-0000-0000C80A0000}"/>
    <cellStyle name="Table Cell 2 6 3 2 5 2 2" xfId="9110" xr:uid="{D4E60E14-7C81-4561-ACF0-545C03D38BC3}"/>
    <cellStyle name="Table Cell 2 6 3 2 5 2 3" xfId="5648" xr:uid="{2D78F0E1-4552-4731-8155-D9569222C731}"/>
    <cellStyle name="Table Cell 2 6 3 2 5 3" xfId="3352" xr:uid="{00000000-0005-0000-0000-0000C90A0000}"/>
    <cellStyle name="Table Cell 2 6 3 2 5 3 2" xfId="10241" xr:uid="{4268ACB2-18E5-43B7-A997-7419C045EB6B}"/>
    <cellStyle name="Table Cell 2 6 3 2 5 3 3" xfId="6779" xr:uid="{4685276F-4225-4A7C-AC69-75CBFADDEE4A}"/>
    <cellStyle name="Table Cell 2 6 3 2 5 4" xfId="4486" xr:uid="{00000000-0005-0000-0000-0000CA0A0000}"/>
    <cellStyle name="Table Cell 2 6 3 2 5 4 2" xfId="11375" xr:uid="{2D2B6559-F66D-4414-85F4-57E1C6971EFA}"/>
    <cellStyle name="Table Cell 2 6 3 2 5 5" xfId="7927" xr:uid="{FA1EE2D5-FFD6-4D31-848F-E0CBC2EB016F}"/>
    <cellStyle name="Table Cell 2 6 3 2 6" xfId="1199" xr:uid="{00000000-0005-0000-0000-0000CB0A0000}"/>
    <cellStyle name="Table Cell 2 6 3 2 6 2" xfId="2352" xr:uid="{00000000-0005-0000-0000-0000CC0A0000}"/>
    <cellStyle name="Table Cell 2 6 3 2 6 2 2" xfId="9241" xr:uid="{5FED934C-E07D-48D9-AF9F-62257FC7DA7F}"/>
    <cellStyle name="Table Cell 2 6 3 2 6 2 3" xfId="5779" xr:uid="{E812B294-367B-48E0-849A-5D2E18517F51}"/>
    <cellStyle name="Table Cell 2 6 3 2 6 3" xfId="3483" xr:uid="{00000000-0005-0000-0000-0000CD0A0000}"/>
    <cellStyle name="Table Cell 2 6 3 2 6 3 2" xfId="10372" xr:uid="{FF63F8AF-9A93-48D6-A92E-8B1806475727}"/>
    <cellStyle name="Table Cell 2 6 3 2 6 3 3" xfId="6910" xr:uid="{16C57B54-B28A-4B9B-9128-FC67448054EB}"/>
    <cellStyle name="Table Cell 2 6 3 2 6 4" xfId="4617" xr:uid="{00000000-0005-0000-0000-0000CE0A0000}"/>
    <cellStyle name="Table Cell 2 6 3 2 6 4 2" xfId="11506" xr:uid="{DF2FDFB1-04BD-4063-9C48-2F8650392BB2}"/>
    <cellStyle name="Table Cell 2 6 3 2 6 5" xfId="8058" xr:uid="{00964B46-BB8A-43DB-8DF9-47B36E4C49C3}"/>
    <cellStyle name="Table Cell 2 6 3 2 7" xfId="749" xr:uid="{00000000-0005-0000-0000-0000CF0A0000}"/>
    <cellStyle name="Table Cell 2 6 3 2 7 2" xfId="1902" xr:uid="{00000000-0005-0000-0000-0000D00A0000}"/>
    <cellStyle name="Table Cell 2 6 3 2 7 2 2" xfId="8791" xr:uid="{31879C33-7BD1-47B5-AB76-EBDA97430435}"/>
    <cellStyle name="Table Cell 2 6 3 2 7 2 3" xfId="5329" xr:uid="{9C57DF25-3F15-459E-8AAD-931890AAD4CD}"/>
    <cellStyle name="Table Cell 2 6 3 2 7 3" xfId="3033" xr:uid="{00000000-0005-0000-0000-0000D10A0000}"/>
    <cellStyle name="Table Cell 2 6 3 2 7 3 2" xfId="9922" xr:uid="{95ABECBD-0208-4BD6-BD0F-83066AD7A56A}"/>
    <cellStyle name="Table Cell 2 6 3 2 7 3 3" xfId="6460" xr:uid="{E0319191-748F-467A-9963-271B3DE514A7}"/>
    <cellStyle name="Table Cell 2 6 3 2 7 4" xfId="4167" xr:uid="{00000000-0005-0000-0000-0000D20A0000}"/>
    <cellStyle name="Table Cell 2 6 3 2 7 4 2" xfId="11056" xr:uid="{3A7F65D3-4CE4-42BD-A920-1D84834AE75C}"/>
    <cellStyle name="Table Cell 2 6 3 2 7 5" xfId="7608" xr:uid="{BDCC0AD1-BAE7-4440-A89E-3E4BFDDD84AE}"/>
    <cellStyle name="Table Cell 2 6 3 2 8" xfId="1596" xr:uid="{00000000-0005-0000-0000-0000D30A0000}"/>
    <cellStyle name="Table Cell 2 6 3 2 8 2" xfId="8485" xr:uid="{59B78390-73E9-4C5F-BE1F-570CAB7E3783}"/>
    <cellStyle name="Table Cell 2 6 3 2 8 3" xfId="5023" xr:uid="{09ACCD34-0F24-4033-A03C-FBD604E4BEDE}"/>
    <cellStyle name="Table Cell 2 6 3 2 9" xfId="2727" xr:uid="{00000000-0005-0000-0000-0000D40A0000}"/>
    <cellStyle name="Table Cell 2 6 3 2 9 2" xfId="9616" xr:uid="{BA06745A-4115-4E5A-A91D-7A8A2A0F3F9D}"/>
    <cellStyle name="Table Cell 2 6 3 2 9 3" xfId="6154" xr:uid="{3E4C2590-30D8-46CB-8196-8D974FB029A1}"/>
    <cellStyle name="Table Cell 2 6 3 3" xfId="370" xr:uid="{00000000-0005-0000-0000-0000D50A0000}"/>
    <cellStyle name="Table Cell 2 6 3 3 10" xfId="3788" xr:uid="{00000000-0005-0000-0000-0000D60A0000}"/>
    <cellStyle name="Table Cell 2 6 3 3 10 2" xfId="10677" xr:uid="{4CC6D231-AE9B-449F-AB3F-ED02438AF8CC}"/>
    <cellStyle name="Table Cell 2 6 3 3 11" xfId="7229" xr:uid="{98F9D0BA-5292-4602-BEFB-B95675E505B8}"/>
    <cellStyle name="Table Cell 2 6 3 3 2" xfId="581" xr:uid="{00000000-0005-0000-0000-0000D70A0000}"/>
    <cellStyle name="Table Cell 2 6 3 3 2 2" xfId="1734" xr:uid="{00000000-0005-0000-0000-0000D80A0000}"/>
    <cellStyle name="Table Cell 2 6 3 3 2 2 2" xfId="8623" xr:uid="{345CFE3B-CF12-424D-8105-A03434D3B67B}"/>
    <cellStyle name="Table Cell 2 6 3 3 2 2 3" xfId="5161" xr:uid="{8DE0609E-2641-49C8-BEBE-FEA6029F2163}"/>
    <cellStyle name="Table Cell 2 6 3 3 2 3" xfId="2865" xr:uid="{00000000-0005-0000-0000-0000D90A0000}"/>
    <cellStyle name="Table Cell 2 6 3 3 2 3 2" xfId="9754" xr:uid="{199E53E6-C876-4C43-8574-198F09F05A35}"/>
    <cellStyle name="Table Cell 2 6 3 3 2 3 3" xfId="6292" xr:uid="{C28ACCB4-0253-42CA-8467-2657C9EFA580}"/>
    <cellStyle name="Table Cell 2 6 3 3 2 4" xfId="3999" xr:uid="{00000000-0005-0000-0000-0000DA0A0000}"/>
    <cellStyle name="Table Cell 2 6 3 3 2 4 2" xfId="10888" xr:uid="{21B06793-58BD-4AAB-882B-DEAF010383F9}"/>
    <cellStyle name="Table Cell 2 6 3 3 2 5" xfId="7440" xr:uid="{5CB70A57-12CF-43CD-8C48-DB04306D3BC9}"/>
    <cellStyle name="Table Cell 2 6 3 3 3" xfId="726" xr:uid="{00000000-0005-0000-0000-0000DB0A0000}"/>
    <cellStyle name="Table Cell 2 6 3 3 3 2" xfId="1879" xr:uid="{00000000-0005-0000-0000-0000DC0A0000}"/>
    <cellStyle name="Table Cell 2 6 3 3 3 2 2" xfId="8768" xr:uid="{64C03D63-7B86-4C2D-84E7-BD573CB664CE}"/>
    <cellStyle name="Table Cell 2 6 3 3 3 2 3" xfId="5306" xr:uid="{2B6F4452-9B78-4F15-9BD7-F49F7C50CD2A}"/>
    <cellStyle name="Table Cell 2 6 3 3 3 3" xfId="3010" xr:uid="{00000000-0005-0000-0000-0000DD0A0000}"/>
    <cellStyle name="Table Cell 2 6 3 3 3 3 2" xfId="9899" xr:uid="{2633EAB3-3A56-4F61-A997-67A5D16E1E83}"/>
    <cellStyle name="Table Cell 2 6 3 3 3 3 3" xfId="6437" xr:uid="{1B32A5DD-3231-45A0-8695-CF51E009A399}"/>
    <cellStyle name="Table Cell 2 6 3 3 3 4" xfId="4144" xr:uid="{00000000-0005-0000-0000-0000DE0A0000}"/>
    <cellStyle name="Table Cell 2 6 3 3 3 4 2" xfId="11033" xr:uid="{492D9D92-5078-4696-BACF-E6FC11081844}"/>
    <cellStyle name="Table Cell 2 6 3 3 3 5" xfId="7585" xr:uid="{99FEF72E-19CF-483F-A5F3-D45F4354BB8D}"/>
    <cellStyle name="Table Cell 2 6 3 3 4" xfId="861" xr:uid="{00000000-0005-0000-0000-0000DF0A0000}"/>
    <cellStyle name="Table Cell 2 6 3 3 4 2" xfId="2014" xr:uid="{00000000-0005-0000-0000-0000E00A0000}"/>
    <cellStyle name="Table Cell 2 6 3 3 4 2 2" xfId="8903" xr:uid="{392D98DE-AB89-4B46-82C1-682E4FEA0B35}"/>
    <cellStyle name="Table Cell 2 6 3 3 4 2 3" xfId="5441" xr:uid="{1499ECC8-CCF4-4E06-8D42-F81C4F6367D6}"/>
    <cellStyle name="Table Cell 2 6 3 3 4 3" xfId="3145" xr:uid="{00000000-0005-0000-0000-0000E10A0000}"/>
    <cellStyle name="Table Cell 2 6 3 3 4 3 2" xfId="10034" xr:uid="{680D0E56-1443-41C5-AF3D-7C600D29A18B}"/>
    <cellStyle name="Table Cell 2 6 3 3 4 3 3" xfId="6572" xr:uid="{A8277AFC-DAF9-4D48-9DE0-CD2FD42C95D0}"/>
    <cellStyle name="Table Cell 2 6 3 3 4 4" xfId="4279" xr:uid="{00000000-0005-0000-0000-0000E20A0000}"/>
    <cellStyle name="Table Cell 2 6 3 3 4 4 2" xfId="11168" xr:uid="{1DA61789-B61C-499F-8822-3118F8572BA5}"/>
    <cellStyle name="Table Cell 2 6 3 3 4 5" xfId="7720" xr:uid="{61D649EC-C27E-485C-8B45-265E356230A1}"/>
    <cellStyle name="Table Cell 2 6 3 3 5" xfId="1004" xr:uid="{00000000-0005-0000-0000-0000E30A0000}"/>
    <cellStyle name="Table Cell 2 6 3 3 5 2" xfId="2157" xr:uid="{00000000-0005-0000-0000-0000E40A0000}"/>
    <cellStyle name="Table Cell 2 6 3 3 5 2 2" xfId="9046" xr:uid="{20558947-BD69-4A4D-8D22-6A357876A012}"/>
    <cellStyle name="Table Cell 2 6 3 3 5 2 3" xfId="5584" xr:uid="{F9B5CCB0-05D4-4266-A06B-09CA892FCABA}"/>
    <cellStyle name="Table Cell 2 6 3 3 5 3" xfId="3288" xr:uid="{00000000-0005-0000-0000-0000E50A0000}"/>
    <cellStyle name="Table Cell 2 6 3 3 5 3 2" xfId="10177" xr:uid="{BC8F2D7C-96C8-4E04-95FB-EDCE7F8D5388}"/>
    <cellStyle name="Table Cell 2 6 3 3 5 3 3" xfId="6715" xr:uid="{9EDD6CA8-3DD3-48E9-8C3D-BFCE027E6884}"/>
    <cellStyle name="Table Cell 2 6 3 3 5 4" xfId="4422" xr:uid="{00000000-0005-0000-0000-0000E60A0000}"/>
    <cellStyle name="Table Cell 2 6 3 3 5 4 2" xfId="11311" xr:uid="{C4B7E49E-6FE4-4ABE-8C5B-1446A7DB22FF}"/>
    <cellStyle name="Table Cell 2 6 3 3 5 5" xfId="7863" xr:uid="{C03A13D3-2774-467B-96EC-F6B459A961B6}"/>
    <cellStyle name="Table Cell 2 6 3 3 6" xfId="1130" xr:uid="{00000000-0005-0000-0000-0000E70A0000}"/>
    <cellStyle name="Table Cell 2 6 3 3 6 2" xfId="2283" xr:uid="{00000000-0005-0000-0000-0000E80A0000}"/>
    <cellStyle name="Table Cell 2 6 3 3 6 2 2" xfId="9172" xr:uid="{6D05E6CC-D4BD-4F37-95E2-B7DA44475258}"/>
    <cellStyle name="Table Cell 2 6 3 3 6 2 3" xfId="5710" xr:uid="{3616BCED-2A73-469D-971D-08813C1986F9}"/>
    <cellStyle name="Table Cell 2 6 3 3 6 3" xfId="3414" xr:uid="{00000000-0005-0000-0000-0000E90A0000}"/>
    <cellStyle name="Table Cell 2 6 3 3 6 3 2" xfId="10303" xr:uid="{271B41F7-39FA-413A-AB8C-71C988E3936E}"/>
    <cellStyle name="Table Cell 2 6 3 3 6 3 3" xfId="6841" xr:uid="{3E99FAAC-2A01-477D-9EE1-83375364C3DE}"/>
    <cellStyle name="Table Cell 2 6 3 3 6 4" xfId="4548" xr:uid="{00000000-0005-0000-0000-0000EA0A0000}"/>
    <cellStyle name="Table Cell 2 6 3 3 6 4 2" xfId="11437" xr:uid="{16AFDFC9-ED01-462A-BFAB-B26AC32EAB91}"/>
    <cellStyle name="Table Cell 2 6 3 3 6 5" xfId="7989" xr:uid="{84781F51-B92F-4F1C-AC3F-92DD0CE1D99E}"/>
    <cellStyle name="Table Cell 2 6 3 3 7" xfId="1267" xr:uid="{00000000-0005-0000-0000-0000EB0A0000}"/>
    <cellStyle name="Table Cell 2 6 3 3 7 2" xfId="2420" xr:uid="{00000000-0005-0000-0000-0000EC0A0000}"/>
    <cellStyle name="Table Cell 2 6 3 3 7 2 2" xfId="9309" xr:uid="{85F267B4-3265-46D0-AD93-94B639F5CBF2}"/>
    <cellStyle name="Table Cell 2 6 3 3 7 2 3" xfId="5847" xr:uid="{266AB592-5F9B-46A9-8254-CA547CFB7A15}"/>
    <cellStyle name="Table Cell 2 6 3 3 7 3" xfId="3551" xr:uid="{00000000-0005-0000-0000-0000ED0A0000}"/>
    <cellStyle name="Table Cell 2 6 3 3 7 3 2" xfId="10440" xr:uid="{4DB60681-6B63-41CB-9338-051DE2D690F8}"/>
    <cellStyle name="Table Cell 2 6 3 3 7 3 3" xfId="6978" xr:uid="{731BC824-0847-4444-B58F-35B317E3D543}"/>
    <cellStyle name="Table Cell 2 6 3 3 7 4" xfId="4685" xr:uid="{00000000-0005-0000-0000-0000EE0A0000}"/>
    <cellStyle name="Table Cell 2 6 3 3 7 4 2" xfId="11574" xr:uid="{CD55BC81-E391-4833-B68B-35B88525043E}"/>
    <cellStyle name="Table Cell 2 6 3 3 7 5" xfId="8126" xr:uid="{07B0D6B2-BBD3-4864-AD61-6488E7DBF92E}"/>
    <cellStyle name="Table Cell 2 6 3 3 8" xfId="1523" xr:uid="{00000000-0005-0000-0000-0000EF0A0000}"/>
    <cellStyle name="Table Cell 2 6 3 3 8 2" xfId="8412" xr:uid="{8A351688-CF87-40CD-8E87-6FD0C92618DC}"/>
    <cellStyle name="Table Cell 2 6 3 3 8 3" xfId="4950" xr:uid="{AC1CB8DB-F6D8-4A53-8020-5F091371EBA8}"/>
    <cellStyle name="Table Cell 2 6 3 3 9" xfId="2654" xr:uid="{00000000-0005-0000-0000-0000F00A0000}"/>
    <cellStyle name="Table Cell 2 6 3 3 9 2" xfId="9543" xr:uid="{6944F06C-6C2D-4CC8-A6EA-FF965CFECB38}"/>
    <cellStyle name="Table Cell 2 6 3 3 9 3" xfId="6081" xr:uid="{D7EBDBD2-0684-43D7-9009-AD2EF67758F7}"/>
    <cellStyle name="Table Cell 2 6 3 4" xfId="331" xr:uid="{00000000-0005-0000-0000-0000F10A0000}"/>
    <cellStyle name="Table Cell 2 6 3 4 2" xfId="1484" xr:uid="{00000000-0005-0000-0000-0000F20A0000}"/>
    <cellStyle name="Table Cell 2 6 3 4 2 2" xfId="8373" xr:uid="{A84AE6F1-6945-4BE6-A535-93AA9AC047B4}"/>
    <cellStyle name="Table Cell 2 6 3 4 2 3" xfId="4911" xr:uid="{5FB0FCBF-0E91-4E2D-B27C-959F68714021}"/>
    <cellStyle name="Table Cell 2 6 3 4 3" xfId="2615" xr:uid="{00000000-0005-0000-0000-0000F30A0000}"/>
    <cellStyle name="Table Cell 2 6 3 4 3 2" xfId="9504" xr:uid="{A32769FF-B49A-449E-A21E-220C31038667}"/>
    <cellStyle name="Table Cell 2 6 3 4 3 3" xfId="6042" xr:uid="{55C5C326-C89B-4CD3-AF9F-22E4BC15050D}"/>
    <cellStyle name="Table Cell 2 6 3 4 4" xfId="3749" xr:uid="{00000000-0005-0000-0000-0000F40A0000}"/>
    <cellStyle name="Table Cell 2 6 3 4 4 2" xfId="10638" xr:uid="{E981AB45-00DB-4B75-9A69-DA2357F58CA2}"/>
    <cellStyle name="Table Cell 2 6 3 4 5" xfId="7190" xr:uid="{6FD54427-9F70-45CC-BDB9-EC50D082E1B0}"/>
    <cellStyle name="Table Cell 2 6 3 5" xfId="1337" xr:uid="{00000000-0005-0000-0000-0000F50A0000}"/>
    <cellStyle name="Table Cell 2 6 3 5 2" xfId="8226" xr:uid="{51B157AD-0DCD-489F-B642-FCB3EA74B69E}"/>
    <cellStyle name="Table Cell 2 6 3 5 3" xfId="4764" xr:uid="{54F3E210-8C0E-4934-8B5D-F101D3E1DEE6}"/>
    <cellStyle name="Table Cell 2 6 3 6" xfId="2468" xr:uid="{00000000-0005-0000-0000-0000F60A0000}"/>
    <cellStyle name="Table Cell 2 6 3 6 2" xfId="9357" xr:uid="{EC5E4F17-819E-43ED-A909-EA3AB08C4D5E}"/>
    <cellStyle name="Table Cell 2 6 3 6 3" xfId="5895" xr:uid="{62728F5D-EF45-4E68-8519-FE8F2B5607F7}"/>
    <cellStyle name="Table Cell 2 6 3 7" xfId="3602" xr:uid="{00000000-0005-0000-0000-0000F70A0000}"/>
    <cellStyle name="Table Cell 2 6 3 7 2" xfId="10491" xr:uid="{9AF2C7F6-76EB-4BDC-92EB-15EE3B0D60EE}"/>
    <cellStyle name="Table Cell 2 6 3 8" xfId="7041" xr:uid="{D5C7EC85-40B0-4B0A-B18E-CAF25B62B8B1}"/>
    <cellStyle name="Table Cell 2 6 4" xfId="188" xr:uid="{00000000-0005-0000-0000-0000F80A0000}"/>
    <cellStyle name="Table Cell 2 6 4 2" xfId="449" xr:uid="{00000000-0005-0000-0000-0000F90A0000}"/>
    <cellStyle name="Table Cell 2 6 4 2 10" xfId="3867" xr:uid="{00000000-0005-0000-0000-0000FA0A0000}"/>
    <cellStyle name="Table Cell 2 6 4 2 10 2" xfId="10756" xr:uid="{E451E6A3-13CB-4742-89C3-CFDDDBBA63B5}"/>
    <cellStyle name="Table Cell 2 6 4 2 11" xfId="7308" xr:uid="{2916CB9D-B139-48DA-9663-1EAEFC6B25F6}"/>
    <cellStyle name="Table Cell 2 6 4 2 2" xfId="660" xr:uid="{00000000-0005-0000-0000-0000FB0A0000}"/>
    <cellStyle name="Table Cell 2 6 4 2 2 2" xfId="1813" xr:uid="{00000000-0005-0000-0000-0000FC0A0000}"/>
    <cellStyle name="Table Cell 2 6 4 2 2 2 2" xfId="8702" xr:uid="{678AAB69-4E93-4D53-9B5F-4E1F985CC7E5}"/>
    <cellStyle name="Table Cell 2 6 4 2 2 2 3" xfId="5240" xr:uid="{7791286A-6DEF-42C8-98C8-0818C75E82C5}"/>
    <cellStyle name="Table Cell 2 6 4 2 2 3" xfId="2944" xr:uid="{00000000-0005-0000-0000-0000FD0A0000}"/>
    <cellStyle name="Table Cell 2 6 4 2 2 3 2" xfId="9833" xr:uid="{9B8EF040-E72B-491C-9BBA-70A790EDD90F}"/>
    <cellStyle name="Table Cell 2 6 4 2 2 3 3" xfId="6371" xr:uid="{902FEE9B-1355-4FEA-90BF-73FE7B9C91F6}"/>
    <cellStyle name="Table Cell 2 6 4 2 2 4" xfId="4078" xr:uid="{00000000-0005-0000-0000-0000FE0A0000}"/>
    <cellStyle name="Table Cell 2 6 4 2 2 4 2" xfId="10967" xr:uid="{8154D853-5461-4E6E-BEA4-0792BE7F9738}"/>
    <cellStyle name="Table Cell 2 6 4 2 2 5" xfId="7519" xr:uid="{DE0CEC88-3164-48B9-952E-A8A6B4193124}"/>
    <cellStyle name="Table Cell 2 6 4 2 3" xfId="800" xr:uid="{00000000-0005-0000-0000-0000FF0A0000}"/>
    <cellStyle name="Table Cell 2 6 4 2 3 2" xfId="1953" xr:uid="{00000000-0005-0000-0000-0000000B0000}"/>
    <cellStyle name="Table Cell 2 6 4 2 3 2 2" xfId="8842" xr:uid="{464B86DA-D5B5-4829-8900-C45787512D3B}"/>
    <cellStyle name="Table Cell 2 6 4 2 3 2 3" xfId="5380" xr:uid="{23CDF510-568B-4FD5-B354-54DDBFC67210}"/>
    <cellStyle name="Table Cell 2 6 4 2 3 3" xfId="3084" xr:uid="{00000000-0005-0000-0000-0000010B0000}"/>
    <cellStyle name="Table Cell 2 6 4 2 3 3 2" xfId="9973" xr:uid="{BF9BC7FD-E973-4E7A-998F-05088928AD3D}"/>
    <cellStyle name="Table Cell 2 6 4 2 3 3 3" xfId="6511" xr:uid="{D5DF7607-10BD-4935-BA41-6B1C4B166875}"/>
    <cellStyle name="Table Cell 2 6 4 2 3 4" xfId="4218" xr:uid="{00000000-0005-0000-0000-0000020B0000}"/>
    <cellStyle name="Table Cell 2 6 4 2 3 4 2" xfId="11107" xr:uid="{C6FFB003-CE52-48A5-AC17-8487F8249B6E}"/>
    <cellStyle name="Table Cell 2 6 4 2 3 5" xfId="7659" xr:uid="{130F8AB3-8CCA-4DB1-BDB7-72A5E22CEC1E}"/>
    <cellStyle name="Table Cell 2 6 4 2 4" xfId="940" xr:uid="{00000000-0005-0000-0000-0000030B0000}"/>
    <cellStyle name="Table Cell 2 6 4 2 4 2" xfId="2093" xr:uid="{00000000-0005-0000-0000-0000040B0000}"/>
    <cellStyle name="Table Cell 2 6 4 2 4 2 2" xfId="8982" xr:uid="{7A593CEB-BB8D-495E-B57E-D38EDE9B28D2}"/>
    <cellStyle name="Table Cell 2 6 4 2 4 2 3" xfId="5520" xr:uid="{ECC50BD5-ED24-4D1B-921C-5B0B1C4D6A0D}"/>
    <cellStyle name="Table Cell 2 6 4 2 4 3" xfId="3224" xr:uid="{00000000-0005-0000-0000-0000050B0000}"/>
    <cellStyle name="Table Cell 2 6 4 2 4 3 2" xfId="10113" xr:uid="{E9BD45DD-7D61-44EE-AD1F-1D2F8DDD4474}"/>
    <cellStyle name="Table Cell 2 6 4 2 4 3 3" xfId="6651" xr:uid="{F99FE2D2-7D0F-4A06-988D-82C8312FA4B8}"/>
    <cellStyle name="Table Cell 2 6 4 2 4 4" xfId="4358" xr:uid="{00000000-0005-0000-0000-0000060B0000}"/>
    <cellStyle name="Table Cell 2 6 4 2 4 4 2" xfId="11247" xr:uid="{CF45ED35-DF27-4685-B069-BE9D5647E7AE}"/>
    <cellStyle name="Table Cell 2 6 4 2 4 5" xfId="7799" xr:uid="{AAC939B3-3CB9-4ABB-B8CE-072BC77DEABB}"/>
    <cellStyle name="Table Cell 2 6 4 2 5" xfId="1074" xr:uid="{00000000-0005-0000-0000-0000070B0000}"/>
    <cellStyle name="Table Cell 2 6 4 2 5 2" xfId="2227" xr:uid="{00000000-0005-0000-0000-0000080B0000}"/>
    <cellStyle name="Table Cell 2 6 4 2 5 2 2" xfId="9116" xr:uid="{91289F0F-6D12-48C6-8DB8-2CE17F5C01C0}"/>
    <cellStyle name="Table Cell 2 6 4 2 5 2 3" xfId="5654" xr:uid="{44C5A72F-AAA8-4569-B993-783DD0C6A9DF}"/>
    <cellStyle name="Table Cell 2 6 4 2 5 3" xfId="3358" xr:uid="{00000000-0005-0000-0000-0000090B0000}"/>
    <cellStyle name="Table Cell 2 6 4 2 5 3 2" xfId="10247" xr:uid="{033A9561-2A44-4007-93FF-EAC72B73CDA7}"/>
    <cellStyle name="Table Cell 2 6 4 2 5 3 3" xfId="6785" xr:uid="{FDE267E0-9712-4182-92F2-04EBE4FC22CC}"/>
    <cellStyle name="Table Cell 2 6 4 2 5 4" xfId="4492" xr:uid="{00000000-0005-0000-0000-00000A0B0000}"/>
    <cellStyle name="Table Cell 2 6 4 2 5 4 2" xfId="11381" xr:uid="{D546DC9F-ACB7-4D5C-91E0-3F69CAEC06CC}"/>
    <cellStyle name="Table Cell 2 6 4 2 5 5" xfId="7933" xr:uid="{42E1C1EE-D673-4076-A794-B1C88706EDED}"/>
    <cellStyle name="Table Cell 2 6 4 2 6" xfId="1205" xr:uid="{00000000-0005-0000-0000-00000B0B0000}"/>
    <cellStyle name="Table Cell 2 6 4 2 6 2" xfId="2358" xr:uid="{00000000-0005-0000-0000-00000C0B0000}"/>
    <cellStyle name="Table Cell 2 6 4 2 6 2 2" xfId="9247" xr:uid="{BCA72FE1-CD96-4532-85EF-1EFB7435E28D}"/>
    <cellStyle name="Table Cell 2 6 4 2 6 2 3" xfId="5785" xr:uid="{C938DBC0-D0B8-46C6-80D9-0499A7B92F45}"/>
    <cellStyle name="Table Cell 2 6 4 2 6 3" xfId="3489" xr:uid="{00000000-0005-0000-0000-00000D0B0000}"/>
    <cellStyle name="Table Cell 2 6 4 2 6 3 2" xfId="10378" xr:uid="{B8EFCCFF-070E-4B4B-B01A-2F5FC6D238D2}"/>
    <cellStyle name="Table Cell 2 6 4 2 6 3 3" xfId="6916" xr:uid="{B220C95C-59F2-4EEC-A665-FB30335E3A67}"/>
    <cellStyle name="Table Cell 2 6 4 2 6 4" xfId="4623" xr:uid="{00000000-0005-0000-0000-00000E0B0000}"/>
    <cellStyle name="Table Cell 2 6 4 2 6 4 2" xfId="11512" xr:uid="{7598A986-172F-42D2-A0EC-4E776347F7B5}"/>
    <cellStyle name="Table Cell 2 6 4 2 6 5" xfId="8064" xr:uid="{E744504E-AE1D-4EBC-8CE6-C1BF53F39EEB}"/>
    <cellStyle name="Table Cell 2 6 4 2 7" xfId="710" xr:uid="{00000000-0005-0000-0000-00000F0B0000}"/>
    <cellStyle name="Table Cell 2 6 4 2 7 2" xfId="1863" xr:uid="{00000000-0005-0000-0000-0000100B0000}"/>
    <cellStyle name="Table Cell 2 6 4 2 7 2 2" xfId="8752" xr:uid="{4E99AEBF-8809-4B2E-BFC0-EC6991AE21C0}"/>
    <cellStyle name="Table Cell 2 6 4 2 7 2 3" xfId="5290" xr:uid="{94981008-159B-4008-9A59-3C82D95E0389}"/>
    <cellStyle name="Table Cell 2 6 4 2 7 3" xfId="2994" xr:uid="{00000000-0005-0000-0000-0000110B0000}"/>
    <cellStyle name="Table Cell 2 6 4 2 7 3 2" xfId="9883" xr:uid="{218EC0A5-45C4-43F1-8828-D87A46AEF3B6}"/>
    <cellStyle name="Table Cell 2 6 4 2 7 3 3" xfId="6421" xr:uid="{E0D7E966-CE96-46E6-B237-094B96C68CD0}"/>
    <cellStyle name="Table Cell 2 6 4 2 7 4" xfId="4128" xr:uid="{00000000-0005-0000-0000-0000120B0000}"/>
    <cellStyle name="Table Cell 2 6 4 2 7 4 2" xfId="11017" xr:uid="{5C00EC1B-9FD3-433F-A523-07E1C38316A1}"/>
    <cellStyle name="Table Cell 2 6 4 2 7 5" xfId="7569" xr:uid="{ED80E9B0-99B0-4B82-9829-A1C53BA052B2}"/>
    <cellStyle name="Table Cell 2 6 4 2 8" xfId="1602" xr:uid="{00000000-0005-0000-0000-0000130B0000}"/>
    <cellStyle name="Table Cell 2 6 4 2 8 2" xfId="8491" xr:uid="{6DD696B2-8156-4AFE-8D0A-AEFCC1F0961D}"/>
    <cellStyle name="Table Cell 2 6 4 2 8 3" xfId="5029" xr:uid="{A75C1DC9-18EB-4814-9F6E-AE534FBF65A9}"/>
    <cellStyle name="Table Cell 2 6 4 2 9" xfId="2733" xr:uid="{00000000-0005-0000-0000-0000140B0000}"/>
    <cellStyle name="Table Cell 2 6 4 2 9 2" xfId="9622" xr:uid="{B5138098-B1CE-4E49-A525-3DC60E7F54F1}"/>
    <cellStyle name="Table Cell 2 6 4 2 9 3" xfId="6160" xr:uid="{DC35C737-4306-4A37-A038-87F9122104D2}"/>
    <cellStyle name="Table Cell 2 6 4 3" xfId="371" xr:uid="{00000000-0005-0000-0000-0000150B0000}"/>
    <cellStyle name="Table Cell 2 6 4 3 10" xfId="3789" xr:uid="{00000000-0005-0000-0000-0000160B0000}"/>
    <cellStyle name="Table Cell 2 6 4 3 10 2" xfId="10678" xr:uid="{B04D964A-5C0F-43D8-9BB4-508D97795F72}"/>
    <cellStyle name="Table Cell 2 6 4 3 11" xfId="7230" xr:uid="{E0B97CF4-D800-4A4B-9548-DFBC0F3DC1DD}"/>
    <cellStyle name="Table Cell 2 6 4 3 2" xfId="582" xr:uid="{00000000-0005-0000-0000-0000170B0000}"/>
    <cellStyle name="Table Cell 2 6 4 3 2 2" xfId="1735" xr:uid="{00000000-0005-0000-0000-0000180B0000}"/>
    <cellStyle name="Table Cell 2 6 4 3 2 2 2" xfId="8624" xr:uid="{94D67A59-EA83-4429-95EB-C830D3D393CF}"/>
    <cellStyle name="Table Cell 2 6 4 3 2 2 3" xfId="5162" xr:uid="{A248D0B7-9B32-47D8-A5CD-A2605D6DA431}"/>
    <cellStyle name="Table Cell 2 6 4 3 2 3" xfId="2866" xr:uid="{00000000-0005-0000-0000-0000190B0000}"/>
    <cellStyle name="Table Cell 2 6 4 3 2 3 2" xfId="9755" xr:uid="{A39AC75B-E363-4B28-9232-5467A6C8A804}"/>
    <cellStyle name="Table Cell 2 6 4 3 2 3 3" xfId="6293" xr:uid="{2F9BDFEA-2B72-4594-9481-BC177DFF3D90}"/>
    <cellStyle name="Table Cell 2 6 4 3 2 4" xfId="4000" xr:uid="{00000000-0005-0000-0000-00001A0B0000}"/>
    <cellStyle name="Table Cell 2 6 4 3 2 4 2" xfId="10889" xr:uid="{D77CF85C-6FEE-4321-B43B-2FD347E91617}"/>
    <cellStyle name="Table Cell 2 6 4 3 2 5" xfId="7441" xr:uid="{26F93B9A-9E99-4F62-9EB5-74657BCD9077}"/>
    <cellStyle name="Table Cell 2 6 4 3 3" xfId="727" xr:uid="{00000000-0005-0000-0000-00001B0B0000}"/>
    <cellStyle name="Table Cell 2 6 4 3 3 2" xfId="1880" xr:uid="{00000000-0005-0000-0000-00001C0B0000}"/>
    <cellStyle name="Table Cell 2 6 4 3 3 2 2" xfId="8769" xr:uid="{96742DFA-55CE-4AB6-9CE2-3A755B5DA97C}"/>
    <cellStyle name="Table Cell 2 6 4 3 3 2 3" xfId="5307" xr:uid="{14AD52AC-029E-4B0A-8DAD-C5BB5D08B0D6}"/>
    <cellStyle name="Table Cell 2 6 4 3 3 3" xfId="3011" xr:uid="{00000000-0005-0000-0000-00001D0B0000}"/>
    <cellStyle name="Table Cell 2 6 4 3 3 3 2" xfId="9900" xr:uid="{4853272C-596C-4202-8949-1D1243DC25CA}"/>
    <cellStyle name="Table Cell 2 6 4 3 3 3 3" xfId="6438" xr:uid="{16D5DFF7-7AA0-4BD9-8D5F-4D9B33D0CC95}"/>
    <cellStyle name="Table Cell 2 6 4 3 3 4" xfId="4145" xr:uid="{00000000-0005-0000-0000-00001E0B0000}"/>
    <cellStyle name="Table Cell 2 6 4 3 3 4 2" xfId="11034" xr:uid="{42AB7088-25E2-4C81-AA2D-490D961571BB}"/>
    <cellStyle name="Table Cell 2 6 4 3 3 5" xfId="7586" xr:uid="{B6894F51-642F-4CCB-9400-395F1711C850}"/>
    <cellStyle name="Table Cell 2 6 4 3 4" xfId="862" xr:uid="{00000000-0005-0000-0000-00001F0B0000}"/>
    <cellStyle name="Table Cell 2 6 4 3 4 2" xfId="2015" xr:uid="{00000000-0005-0000-0000-0000200B0000}"/>
    <cellStyle name="Table Cell 2 6 4 3 4 2 2" xfId="8904" xr:uid="{CA3CBB49-971A-49AF-98E0-F39AE2D168EA}"/>
    <cellStyle name="Table Cell 2 6 4 3 4 2 3" xfId="5442" xr:uid="{C4817472-7600-47D8-A995-18D312CF2C71}"/>
    <cellStyle name="Table Cell 2 6 4 3 4 3" xfId="3146" xr:uid="{00000000-0005-0000-0000-0000210B0000}"/>
    <cellStyle name="Table Cell 2 6 4 3 4 3 2" xfId="10035" xr:uid="{238820B4-C3AA-4792-BBA9-32F8D3563980}"/>
    <cellStyle name="Table Cell 2 6 4 3 4 3 3" xfId="6573" xr:uid="{6D258BB3-7865-4287-BADF-938193093F97}"/>
    <cellStyle name="Table Cell 2 6 4 3 4 4" xfId="4280" xr:uid="{00000000-0005-0000-0000-0000220B0000}"/>
    <cellStyle name="Table Cell 2 6 4 3 4 4 2" xfId="11169" xr:uid="{D7FCA4BD-13C0-4C85-8CEC-592CA7358035}"/>
    <cellStyle name="Table Cell 2 6 4 3 4 5" xfId="7721" xr:uid="{BDFDDA48-5892-4CA7-9307-6F175B8540E4}"/>
    <cellStyle name="Table Cell 2 6 4 3 5" xfId="1005" xr:uid="{00000000-0005-0000-0000-0000230B0000}"/>
    <cellStyle name="Table Cell 2 6 4 3 5 2" xfId="2158" xr:uid="{00000000-0005-0000-0000-0000240B0000}"/>
    <cellStyle name="Table Cell 2 6 4 3 5 2 2" xfId="9047" xr:uid="{5FF3D475-C33C-4398-A525-D0D5D3C78D7A}"/>
    <cellStyle name="Table Cell 2 6 4 3 5 2 3" xfId="5585" xr:uid="{2DF555A9-79FB-48F4-AA26-9CFD772D2D20}"/>
    <cellStyle name="Table Cell 2 6 4 3 5 3" xfId="3289" xr:uid="{00000000-0005-0000-0000-0000250B0000}"/>
    <cellStyle name="Table Cell 2 6 4 3 5 3 2" xfId="10178" xr:uid="{3F38514B-0735-4461-A099-133BB58314F5}"/>
    <cellStyle name="Table Cell 2 6 4 3 5 3 3" xfId="6716" xr:uid="{5DDAAECD-3191-4B50-9456-152B3BE894F3}"/>
    <cellStyle name="Table Cell 2 6 4 3 5 4" xfId="4423" xr:uid="{00000000-0005-0000-0000-0000260B0000}"/>
    <cellStyle name="Table Cell 2 6 4 3 5 4 2" xfId="11312" xr:uid="{0E86C61A-6E53-4C22-A396-4704CFC63276}"/>
    <cellStyle name="Table Cell 2 6 4 3 5 5" xfId="7864" xr:uid="{A5BFCB68-5145-4E4A-8308-2C77089B7947}"/>
    <cellStyle name="Table Cell 2 6 4 3 6" xfId="1131" xr:uid="{00000000-0005-0000-0000-0000270B0000}"/>
    <cellStyle name="Table Cell 2 6 4 3 6 2" xfId="2284" xr:uid="{00000000-0005-0000-0000-0000280B0000}"/>
    <cellStyle name="Table Cell 2 6 4 3 6 2 2" xfId="9173" xr:uid="{9BE8979D-8ADC-4AEE-BD7F-377E35B26972}"/>
    <cellStyle name="Table Cell 2 6 4 3 6 2 3" xfId="5711" xr:uid="{4977A43C-344B-4996-83EA-73F333F1AE75}"/>
    <cellStyle name="Table Cell 2 6 4 3 6 3" xfId="3415" xr:uid="{00000000-0005-0000-0000-0000290B0000}"/>
    <cellStyle name="Table Cell 2 6 4 3 6 3 2" xfId="10304" xr:uid="{22D2AA2F-A538-482F-8569-BD5730597BCE}"/>
    <cellStyle name="Table Cell 2 6 4 3 6 3 3" xfId="6842" xr:uid="{7EEF3856-70E4-42B5-BA55-539BBE6C7F3D}"/>
    <cellStyle name="Table Cell 2 6 4 3 6 4" xfId="4549" xr:uid="{00000000-0005-0000-0000-00002A0B0000}"/>
    <cellStyle name="Table Cell 2 6 4 3 6 4 2" xfId="11438" xr:uid="{3EDFEFBB-2D70-4656-8A5E-97334B66AE22}"/>
    <cellStyle name="Table Cell 2 6 4 3 6 5" xfId="7990" xr:uid="{4C829F1A-2903-4482-8F5F-0BC1D11EE0BD}"/>
    <cellStyle name="Table Cell 2 6 4 3 7" xfId="561" xr:uid="{00000000-0005-0000-0000-00002B0B0000}"/>
    <cellStyle name="Table Cell 2 6 4 3 7 2" xfId="1714" xr:uid="{00000000-0005-0000-0000-00002C0B0000}"/>
    <cellStyle name="Table Cell 2 6 4 3 7 2 2" xfId="8603" xr:uid="{01BC7729-B1CA-496D-8F21-D5487F512F0D}"/>
    <cellStyle name="Table Cell 2 6 4 3 7 2 3" xfId="5141" xr:uid="{3059407F-4F22-4420-9E1B-9EE314B137E5}"/>
    <cellStyle name="Table Cell 2 6 4 3 7 3" xfId="2845" xr:uid="{00000000-0005-0000-0000-00002D0B0000}"/>
    <cellStyle name="Table Cell 2 6 4 3 7 3 2" xfId="9734" xr:uid="{E9F6118B-E020-42E8-B9B5-7CCCF38FA264}"/>
    <cellStyle name="Table Cell 2 6 4 3 7 3 3" xfId="6272" xr:uid="{70EB70B3-93EF-44F8-863A-604277EEA358}"/>
    <cellStyle name="Table Cell 2 6 4 3 7 4" xfId="3979" xr:uid="{00000000-0005-0000-0000-00002E0B0000}"/>
    <cellStyle name="Table Cell 2 6 4 3 7 4 2" xfId="10868" xr:uid="{D1EB4377-7612-43A4-A3A5-A84EA43DDA05}"/>
    <cellStyle name="Table Cell 2 6 4 3 7 5" xfId="7420" xr:uid="{69A93645-3BD5-4641-988C-553F89D2317B}"/>
    <cellStyle name="Table Cell 2 6 4 3 8" xfId="1524" xr:uid="{00000000-0005-0000-0000-00002F0B0000}"/>
    <cellStyle name="Table Cell 2 6 4 3 8 2" xfId="8413" xr:uid="{07732041-1AFE-43E6-9FA2-982A1ABC13C4}"/>
    <cellStyle name="Table Cell 2 6 4 3 8 3" xfId="4951" xr:uid="{47CD25C7-216A-4B3D-AD6A-3D9039E24802}"/>
    <cellStyle name="Table Cell 2 6 4 3 9" xfId="2655" xr:uid="{00000000-0005-0000-0000-0000300B0000}"/>
    <cellStyle name="Table Cell 2 6 4 3 9 2" xfId="9544" xr:uid="{6CFC09AF-3F4D-438F-AE89-BF076164D3CC}"/>
    <cellStyle name="Table Cell 2 6 4 3 9 3" xfId="6082" xr:uid="{4A72D3A9-373D-4565-B539-4231039BA4D9}"/>
    <cellStyle name="Table Cell 2 6 4 4" xfId="337" xr:uid="{00000000-0005-0000-0000-0000310B0000}"/>
    <cellStyle name="Table Cell 2 6 4 4 2" xfId="1490" xr:uid="{00000000-0005-0000-0000-0000320B0000}"/>
    <cellStyle name="Table Cell 2 6 4 4 2 2" xfId="8379" xr:uid="{87D0A7F8-79A3-4AB4-8BEF-706C8B56F2BB}"/>
    <cellStyle name="Table Cell 2 6 4 4 2 3" xfId="4917" xr:uid="{B2B14D1F-5016-4861-81F2-0443FF7BEBBE}"/>
    <cellStyle name="Table Cell 2 6 4 4 3" xfId="2621" xr:uid="{00000000-0005-0000-0000-0000330B0000}"/>
    <cellStyle name="Table Cell 2 6 4 4 3 2" xfId="9510" xr:uid="{CD2A72A2-B82B-4565-91BF-06B1D767CFB1}"/>
    <cellStyle name="Table Cell 2 6 4 4 3 3" xfId="6048" xr:uid="{87F383A7-3AA5-42F8-9438-E58808CC3415}"/>
    <cellStyle name="Table Cell 2 6 4 4 4" xfId="3755" xr:uid="{00000000-0005-0000-0000-0000340B0000}"/>
    <cellStyle name="Table Cell 2 6 4 4 4 2" xfId="10644" xr:uid="{868ABB55-0BDE-4D01-A6F9-1A3DAF646661}"/>
    <cellStyle name="Table Cell 2 6 4 4 5" xfId="7196" xr:uid="{57FAEAB0-8040-4EC7-AED0-3FE2DB0BE703}"/>
    <cellStyle name="Table Cell 2 6 4 5" xfId="1343" xr:uid="{00000000-0005-0000-0000-0000350B0000}"/>
    <cellStyle name="Table Cell 2 6 4 5 2" xfId="8232" xr:uid="{E5C96AF6-D5FF-4E10-A34C-67286DD2F6BA}"/>
    <cellStyle name="Table Cell 2 6 4 5 3" xfId="4770" xr:uid="{C9E7D80D-3867-4E4F-8ECB-68EDDCA69AE6}"/>
    <cellStyle name="Table Cell 2 6 4 6" xfId="2474" xr:uid="{00000000-0005-0000-0000-0000360B0000}"/>
    <cellStyle name="Table Cell 2 6 4 6 2" xfId="9363" xr:uid="{20747E79-9890-4142-919A-91461BDD5069}"/>
    <cellStyle name="Table Cell 2 6 4 6 3" xfId="5901" xr:uid="{CD009017-356E-4546-A61C-A021EB49202D}"/>
    <cellStyle name="Table Cell 2 6 4 7" xfId="3608" xr:uid="{00000000-0005-0000-0000-0000370B0000}"/>
    <cellStyle name="Table Cell 2 6 4 7 2" xfId="10497" xr:uid="{B7CD5EA7-2C43-4485-BFE8-142801833212}"/>
    <cellStyle name="Table Cell 2 6 4 8" xfId="7047" xr:uid="{BC94F57B-C1EC-41F5-A23B-F59D3963E2B7}"/>
    <cellStyle name="Table Cell 2 6 5" xfId="413" xr:uid="{00000000-0005-0000-0000-0000380B0000}"/>
    <cellStyle name="Table Cell 2 6 5 2" xfId="624" xr:uid="{00000000-0005-0000-0000-0000390B0000}"/>
    <cellStyle name="Table Cell 2 6 5 2 2" xfId="1777" xr:uid="{00000000-0005-0000-0000-00003A0B0000}"/>
    <cellStyle name="Table Cell 2 6 5 2 2 2" xfId="8666" xr:uid="{626AB38F-4ECE-45CC-BC24-A44E5B7DB11B}"/>
    <cellStyle name="Table Cell 2 6 5 2 2 3" xfId="5204" xr:uid="{1C909051-C8ED-4DB8-9290-C778E30D498B}"/>
    <cellStyle name="Table Cell 2 6 5 2 3" xfId="2908" xr:uid="{00000000-0005-0000-0000-00003B0B0000}"/>
    <cellStyle name="Table Cell 2 6 5 2 3 2" xfId="9797" xr:uid="{763664E4-8C24-4F0E-960A-DD6A08A62C6D}"/>
    <cellStyle name="Table Cell 2 6 5 2 3 3" xfId="6335" xr:uid="{F917DB2D-4199-464D-AB2B-7355078F13B0}"/>
    <cellStyle name="Table Cell 2 6 5 2 4" xfId="4042" xr:uid="{00000000-0005-0000-0000-00003C0B0000}"/>
    <cellStyle name="Table Cell 2 6 5 2 4 2" xfId="10931" xr:uid="{179BE2DA-9C8D-483D-BC90-AB9E765BFBD7}"/>
    <cellStyle name="Table Cell 2 6 5 2 5" xfId="7483" xr:uid="{950DB502-6AA4-4E6E-A966-247A7A37C534}"/>
    <cellStyle name="Table Cell 2 6 5 3" xfId="904" xr:uid="{00000000-0005-0000-0000-00003D0B0000}"/>
    <cellStyle name="Table Cell 2 6 5 3 2" xfId="2057" xr:uid="{00000000-0005-0000-0000-00003E0B0000}"/>
    <cellStyle name="Table Cell 2 6 5 3 2 2" xfId="8946" xr:uid="{733D4627-8322-4CEF-A531-F3B6A2D4216B}"/>
    <cellStyle name="Table Cell 2 6 5 3 2 3" xfId="5484" xr:uid="{D811DDAC-8454-4232-8AE9-01D8A3E0E067}"/>
    <cellStyle name="Table Cell 2 6 5 3 3" xfId="3188" xr:uid="{00000000-0005-0000-0000-00003F0B0000}"/>
    <cellStyle name="Table Cell 2 6 5 3 3 2" xfId="10077" xr:uid="{F48F2DE1-673A-4784-97AC-053AB0E4FFEE}"/>
    <cellStyle name="Table Cell 2 6 5 3 3 3" xfId="6615" xr:uid="{0320FF31-27D3-4F20-A245-8F76E917C7F7}"/>
    <cellStyle name="Table Cell 2 6 5 3 4" xfId="4322" xr:uid="{00000000-0005-0000-0000-0000400B0000}"/>
    <cellStyle name="Table Cell 2 6 5 3 4 2" xfId="11211" xr:uid="{0C0082D7-7051-4931-BE15-9DD4EF42A1A7}"/>
    <cellStyle name="Table Cell 2 6 5 3 5" xfId="7763" xr:uid="{5BEC6505-8825-40F2-82F1-9390047731F3}"/>
    <cellStyle name="Table Cell 2 6 5 4" xfId="1566" xr:uid="{00000000-0005-0000-0000-0000410B0000}"/>
    <cellStyle name="Table Cell 2 6 5 4 2" xfId="8455" xr:uid="{6C807A49-E9B9-4797-9465-48171AC533C3}"/>
    <cellStyle name="Table Cell 2 6 5 4 3" xfId="4993" xr:uid="{3F0F1939-5B4B-4436-8D3F-5756803BB899}"/>
    <cellStyle name="Table Cell 2 6 5 5" xfId="2697" xr:uid="{00000000-0005-0000-0000-0000420B0000}"/>
    <cellStyle name="Table Cell 2 6 5 5 2" xfId="9586" xr:uid="{C82D0AC7-A59C-4F21-A6F4-B905AA5F21BA}"/>
    <cellStyle name="Table Cell 2 6 5 5 3" xfId="6124" xr:uid="{977A78EC-AF9A-41B9-A795-BA4950F26A81}"/>
    <cellStyle name="Table Cell 2 6 5 6" xfId="3831" xr:uid="{00000000-0005-0000-0000-0000430B0000}"/>
    <cellStyle name="Table Cell 2 6 5 6 2" xfId="10720" xr:uid="{F4D4BFDA-6E14-4CD8-8B7A-BDD032916C72}"/>
    <cellStyle name="Table Cell 2 6 5 7" xfId="7272" xr:uid="{CD26E367-C4DE-4396-AA1D-85448E55FE78}"/>
    <cellStyle name="Table Cell 2 6 6" xfId="301" xr:uid="{00000000-0005-0000-0000-0000440B0000}"/>
    <cellStyle name="Table Cell 2 6 6 2" xfId="1454" xr:uid="{00000000-0005-0000-0000-0000450B0000}"/>
    <cellStyle name="Table Cell 2 6 6 2 2" xfId="8343" xr:uid="{95B4100F-2060-4B3C-8902-31E14674AF5E}"/>
    <cellStyle name="Table Cell 2 6 6 2 3" xfId="4881" xr:uid="{8644ED98-ACF0-41DE-AFA2-8999C6520E40}"/>
    <cellStyle name="Table Cell 2 6 6 3" xfId="2585" xr:uid="{00000000-0005-0000-0000-0000460B0000}"/>
    <cellStyle name="Table Cell 2 6 6 3 2" xfId="9474" xr:uid="{02DB1DF1-9023-446D-ABB5-D01537AFD591}"/>
    <cellStyle name="Table Cell 2 6 6 3 3" xfId="6012" xr:uid="{D6AC6506-88B3-4CA7-B5B0-66F601968684}"/>
    <cellStyle name="Table Cell 2 6 6 4" xfId="3719" xr:uid="{00000000-0005-0000-0000-0000470B0000}"/>
    <cellStyle name="Table Cell 2 6 6 4 2" xfId="10608" xr:uid="{B8F48F8B-A50E-40D9-A8F9-098353B9896B}"/>
    <cellStyle name="Table Cell 2 6 6 5" xfId="7160" xr:uid="{BAE622E6-725E-407C-A9E6-8B594A67DB24}"/>
    <cellStyle name="Table Cell 2 6 7" xfId="2438" xr:uid="{00000000-0005-0000-0000-0000480B0000}"/>
    <cellStyle name="Table Cell 2 6 7 2" xfId="9327" xr:uid="{EB1A5BAB-AD32-44EA-B1CC-F4DE8457A7E5}"/>
    <cellStyle name="Table Cell 2 6 7 3" xfId="5865" xr:uid="{B92B850A-91D5-4C58-9534-FBC81D83E11C}"/>
    <cellStyle name="Table Cell 2 6 8" xfId="8166" xr:uid="{3D6C4D9F-B7F3-464A-B4F6-18B46ED9564C}"/>
    <cellStyle name="Table Cell 2 6 9" xfId="8144" xr:uid="{E648933F-78A5-409F-A22A-4770E3EC86A2}"/>
    <cellStyle name="Table Cell 2 7" xfId="159" xr:uid="{00000000-0005-0000-0000-0000490B0000}"/>
    <cellStyle name="Table Cell 2 7 10" xfId="7018" xr:uid="{1F824919-3CD8-4875-863E-801EE55CE869}"/>
    <cellStyle name="Table Cell 2 7 2" xfId="149" xr:uid="{00000000-0005-0000-0000-00004A0B0000}"/>
    <cellStyle name="Table Cell 2 7 2 2" xfId="410" xr:uid="{00000000-0005-0000-0000-00004B0B0000}"/>
    <cellStyle name="Table Cell 2 7 2 2 10" xfId="3828" xr:uid="{00000000-0005-0000-0000-00004C0B0000}"/>
    <cellStyle name="Table Cell 2 7 2 2 10 2" xfId="10717" xr:uid="{C3916863-EDB4-4E77-BD13-4870B35C84C3}"/>
    <cellStyle name="Table Cell 2 7 2 2 11" xfId="7269" xr:uid="{3130DA24-4EB0-4396-814F-19A76D176AB7}"/>
    <cellStyle name="Table Cell 2 7 2 2 2" xfId="621" xr:uid="{00000000-0005-0000-0000-00004D0B0000}"/>
    <cellStyle name="Table Cell 2 7 2 2 2 2" xfId="1774" xr:uid="{00000000-0005-0000-0000-00004E0B0000}"/>
    <cellStyle name="Table Cell 2 7 2 2 2 2 2" xfId="8663" xr:uid="{EC275FF6-57B2-4416-BBAC-298C9D78679A}"/>
    <cellStyle name="Table Cell 2 7 2 2 2 2 3" xfId="5201" xr:uid="{5B4BCAB1-078B-435C-8B61-AD8C1049433A}"/>
    <cellStyle name="Table Cell 2 7 2 2 2 3" xfId="2905" xr:uid="{00000000-0005-0000-0000-00004F0B0000}"/>
    <cellStyle name="Table Cell 2 7 2 2 2 3 2" xfId="9794" xr:uid="{5B8E06E1-4D9D-4FDE-85E2-A0C8D6E0993B}"/>
    <cellStyle name="Table Cell 2 7 2 2 2 3 3" xfId="6332" xr:uid="{31E181C4-7D2A-40E1-9733-9040DBF7A4B3}"/>
    <cellStyle name="Table Cell 2 7 2 2 2 4" xfId="4039" xr:uid="{00000000-0005-0000-0000-0000500B0000}"/>
    <cellStyle name="Table Cell 2 7 2 2 2 4 2" xfId="10928" xr:uid="{9C247140-48B8-49F1-A330-54AC3DFFE6BE}"/>
    <cellStyle name="Table Cell 2 7 2 2 2 5" xfId="7480" xr:uid="{35BEAC0E-FAEE-4AC2-A9CC-E3F576E4C620}"/>
    <cellStyle name="Table Cell 2 7 2 2 3" xfId="761" xr:uid="{00000000-0005-0000-0000-0000510B0000}"/>
    <cellStyle name="Table Cell 2 7 2 2 3 2" xfId="1914" xr:uid="{00000000-0005-0000-0000-0000520B0000}"/>
    <cellStyle name="Table Cell 2 7 2 2 3 2 2" xfId="8803" xr:uid="{3C07BBD2-21CC-40BC-B1E4-0E0619D00901}"/>
    <cellStyle name="Table Cell 2 7 2 2 3 2 3" xfId="5341" xr:uid="{749E1E36-DE9C-4EA7-AB3A-96120465F8B5}"/>
    <cellStyle name="Table Cell 2 7 2 2 3 3" xfId="3045" xr:uid="{00000000-0005-0000-0000-0000530B0000}"/>
    <cellStyle name="Table Cell 2 7 2 2 3 3 2" xfId="9934" xr:uid="{41F1A983-7AA0-4136-8073-49BD9EC91C4A}"/>
    <cellStyle name="Table Cell 2 7 2 2 3 3 3" xfId="6472" xr:uid="{F3ADB14D-59A4-41F9-9E6F-79306E434BDB}"/>
    <cellStyle name="Table Cell 2 7 2 2 3 4" xfId="4179" xr:uid="{00000000-0005-0000-0000-0000540B0000}"/>
    <cellStyle name="Table Cell 2 7 2 2 3 4 2" xfId="11068" xr:uid="{9F51409B-5A45-40A7-8189-CA063C528D4E}"/>
    <cellStyle name="Table Cell 2 7 2 2 3 5" xfId="7620" xr:uid="{0AAD9C16-D41D-48FB-A28A-D6E031E9A955}"/>
    <cellStyle name="Table Cell 2 7 2 2 4" xfId="901" xr:uid="{00000000-0005-0000-0000-0000550B0000}"/>
    <cellStyle name="Table Cell 2 7 2 2 4 2" xfId="2054" xr:uid="{00000000-0005-0000-0000-0000560B0000}"/>
    <cellStyle name="Table Cell 2 7 2 2 4 2 2" xfId="8943" xr:uid="{E4F97605-ACF9-4EDA-A230-E0FEE3F8298A}"/>
    <cellStyle name="Table Cell 2 7 2 2 4 2 3" xfId="5481" xr:uid="{FDD6FA40-4DD2-4C47-A850-54B0701F5FC0}"/>
    <cellStyle name="Table Cell 2 7 2 2 4 3" xfId="3185" xr:uid="{00000000-0005-0000-0000-0000570B0000}"/>
    <cellStyle name="Table Cell 2 7 2 2 4 3 2" xfId="10074" xr:uid="{F4A7249A-3EBE-44D2-9266-BC7B78908F50}"/>
    <cellStyle name="Table Cell 2 7 2 2 4 3 3" xfId="6612" xr:uid="{B100DF39-05CD-43D0-A702-3F25BF638CE8}"/>
    <cellStyle name="Table Cell 2 7 2 2 4 4" xfId="4319" xr:uid="{00000000-0005-0000-0000-0000580B0000}"/>
    <cellStyle name="Table Cell 2 7 2 2 4 4 2" xfId="11208" xr:uid="{CAA4DD8B-C1BC-4154-9304-87903DF69599}"/>
    <cellStyle name="Table Cell 2 7 2 2 4 5" xfId="7760" xr:uid="{606E6CF6-7610-4034-A3BB-DD9493D9436D}"/>
    <cellStyle name="Table Cell 2 7 2 2 5" xfId="1037" xr:uid="{00000000-0005-0000-0000-0000590B0000}"/>
    <cellStyle name="Table Cell 2 7 2 2 5 2" xfId="2190" xr:uid="{00000000-0005-0000-0000-00005A0B0000}"/>
    <cellStyle name="Table Cell 2 7 2 2 5 2 2" xfId="9079" xr:uid="{592F8AB3-5F89-41CA-B0ED-3A8B24F69C1E}"/>
    <cellStyle name="Table Cell 2 7 2 2 5 2 3" xfId="5617" xr:uid="{919E5E9D-7905-4DE1-9E28-017B7138FC46}"/>
    <cellStyle name="Table Cell 2 7 2 2 5 3" xfId="3321" xr:uid="{00000000-0005-0000-0000-00005B0B0000}"/>
    <cellStyle name="Table Cell 2 7 2 2 5 3 2" xfId="10210" xr:uid="{C23AC90C-19B8-46E2-B860-5445E3A06E4F}"/>
    <cellStyle name="Table Cell 2 7 2 2 5 3 3" xfId="6748" xr:uid="{BDB359CA-A48B-4071-960B-E4D498BCA2D1}"/>
    <cellStyle name="Table Cell 2 7 2 2 5 4" xfId="4455" xr:uid="{00000000-0005-0000-0000-00005C0B0000}"/>
    <cellStyle name="Table Cell 2 7 2 2 5 4 2" xfId="11344" xr:uid="{75F227E9-2B57-406B-B6BA-2444DD1C56BC}"/>
    <cellStyle name="Table Cell 2 7 2 2 5 5" xfId="7896" xr:uid="{66ACD9E0-12C3-428A-B6E2-C2B72AF822A2}"/>
    <cellStyle name="Table Cell 2 7 2 2 6" xfId="1166" xr:uid="{00000000-0005-0000-0000-00005D0B0000}"/>
    <cellStyle name="Table Cell 2 7 2 2 6 2" xfId="2319" xr:uid="{00000000-0005-0000-0000-00005E0B0000}"/>
    <cellStyle name="Table Cell 2 7 2 2 6 2 2" xfId="9208" xr:uid="{22E7743A-DEE7-4A61-BE89-481DD3348B25}"/>
    <cellStyle name="Table Cell 2 7 2 2 6 2 3" xfId="5746" xr:uid="{36DB8DDC-C0B6-416E-AD89-34EBF8FC3F53}"/>
    <cellStyle name="Table Cell 2 7 2 2 6 3" xfId="3450" xr:uid="{00000000-0005-0000-0000-00005F0B0000}"/>
    <cellStyle name="Table Cell 2 7 2 2 6 3 2" xfId="10339" xr:uid="{F56112A8-4DFA-45A8-AB51-1B1BD98380B5}"/>
    <cellStyle name="Table Cell 2 7 2 2 6 3 3" xfId="6877" xr:uid="{271A5357-4E8E-4CC4-A8A7-D113EA48050B}"/>
    <cellStyle name="Table Cell 2 7 2 2 6 4" xfId="4584" xr:uid="{00000000-0005-0000-0000-0000600B0000}"/>
    <cellStyle name="Table Cell 2 7 2 2 6 4 2" xfId="11473" xr:uid="{378CD702-0AAC-415A-AC05-2A4F35672960}"/>
    <cellStyle name="Table Cell 2 7 2 2 6 5" xfId="8025" xr:uid="{676A3DEB-6AE7-4B2A-B138-E96B99047C16}"/>
    <cellStyle name="Table Cell 2 7 2 2 7" xfId="560" xr:uid="{00000000-0005-0000-0000-0000610B0000}"/>
    <cellStyle name="Table Cell 2 7 2 2 7 2" xfId="1713" xr:uid="{00000000-0005-0000-0000-0000620B0000}"/>
    <cellStyle name="Table Cell 2 7 2 2 7 2 2" xfId="8602" xr:uid="{A8307B30-FF49-4357-86D9-1A7C7D235097}"/>
    <cellStyle name="Table Cell 2 7 2 2 7 2 3" xfId="5140" xr:uid="{0DBF9F20-920D-4CAC-959F-7D36701BAC5A}"/>
    <cellStyle name="Table Cell 2 7 2 2 7 3" xfId="2844" xr:uid="{00000000-0005-0000-0000-0000630B0000}"/>
    <cellStyle name="Table Cell 2 7 2 2 7 3 2" xfId="9733" xr:uid="{F8920955-8A70-42AB-AF61-DDBB7F93D1E8}"/>
    <cellStyle name="Table Cell 2 7 2 2 7 3 3" xfId="6271" xr:uid="{EB52CA1D-719E-487F-9E70-E85083D6C183}"/>
    <cellStyle name="Table Cell 2 7 2 2 7 4" xfId="3978" xr:uid="{00000000-0005-0000-0000-0000640B0000}"/>
    <cellStyle name="Table Cell 2 7 2 2 7 4 2" xfId="10867" xr:uid="{09D3C5E5-D114-4A7F-9538-ACEC4304F27A}"/>
    <cellStyle name="Table Cell 2 7 2 2 7 5" xfId="7419" xr:uid="{1A3F5D40-848E-4E83-992A-386D3ED881A3}"/>
    <cellStyle name="Table Cell 2 7 2 2 8" xfId="1563" xr:uid="{00000000-0005-0000-0000-0000650B0000}"/>
    <cellStyle name="Table Cell 2 7 2 2 8 2" xfId="8452" xr:uid="{40A9E075-DDB0-4FBD-87FA-8C70FCBD5F4C}"/>
    <cellStyle name="Table Cell 2 7 2 2 8 3" xfId="4990" xr:uid="{4452A8E1-D6F8-41AE-A6C4-71515FF70D5A}"/>
    <cellStyle name="Table Cell 2 7 2 2 9" xfId="2694" xr:uid="{00000000-0005-0000-0000-0000660B0000}"/>
    <cellStyle name="Table Cell 2 7 2 2 9 2" xfId="9583" xr:uid="{C80B8DB2-5445-4D3A-AD3E-6B702C788ABB}"/>
    <cellStyle name="Table Cell 2 7 2 2 9 3" xfId="6121" xr:uid="{7EDC672D-D800-40E6-9B23-51EED9451161}"/>
    <cellStyle name="Table Cell 2 7 2 3" xfId="379" xr:uid="{00000000-0005-0000-0000-0000670B0000}"/>
    <cellStyle name="Table Cell 2 7 2 3 10" xfId="3797" xr:uid="{00000000-0005-0000-0000-0000680B0000}"/>
    <cellStyle name="Table Cell 2 7 2 3 10 2" xfId="10686" xr:uid="{16232E08-EE90-40AC-B090-0054F8986DE2}"/>
    <cellStyle name="Table Cell 2 7 2 3 11" xfId="7238" xr:uid="{72817B1A-1340-43E2-81EA-52C72B33FB48}"/>
    <cellStyle name="Table Cell 2 7 2 3 2" xfId="590" xr:uid="{00000000-0005-0000-0000-0000690B0000}"/>
    <cellStyle name="Table Cell 2 7 2 3 2 2" xfId="1743" xr:uid="{00000000-0005-0000-0000-00006A0B0000}"/>
    <cellStyle name="Table Cell 2 7 2 3 2 2 2" xfId="8632" xr:uid="{16058C02-93F8-4F1D-801F-2F7D2A798D34}"/>
    <cellStyle name="Table Cell 2 7 2 3 2 2 3" xfId="5170" xr:uid="{51058A81-9EC9-4A60-9647-AE0F4D867936}"/>
    <cellStyle name="Table Cell 2 7 2 3 2 3" xfId="2874" xr:uid="{00000000-0005-0000-0000-00006B0B0000}"/>
    <cellStyle name="Table Cell 2 7 2 3 2 3 2" xfId="9763" xr:uid="{0EDF0C13-3B86-49CC-ACFC-7C864BE04853}"/>
    <cellStyle name="Table Cell 2 7 2 3 2 3 3" xfId="6301" xr:uid="{431D86CF-D17B-459B-AC6D-A7004DF2F1FC}"/>
    <cellStyle name="Table Cell 2 7 2 3 2 4" xfId="4008" xr:uid="{00000000-0005-0000-0000-00006C0B0000}"/>
    <cellStyle name="Table Cell 2 7 2 3 2 4 2" xfId="10897" xr:uid="{7D07BDF5-EA65-47F3-8972-D4FC6B42D4A6}"/>
    <cellStyle name="Table Cell 2 7 2 3 2 5" xfId="7449" xr:uid="{177F87F2-C714-4978-86E4-ECD7350AB91F}"/>
    <cellStyle name="Table Cell 2 7 2 3 3" xfId="735" xr:uid="{00000000-0005-0000-0000-00006D0B0000}"/>
    <cellStyle name="Table Cell 2 7 2 3 3 2" xfId="1888" xr:uid="{00000000-0005-0000-0000-00006E0B0000}"/>
    <cellStyle name="Table Cell 2 7 2 3 3 2 2" xfId="8777" xr:uid="{BA9B1E95-8D37-4E80-8F45-0539E0D2BC7F}"/>
    <cellStyle name="Table Cell 2 7 2 3 3 2 3" xfId="5315" xr:uid="{8F3D0AA0-182D-429C-B387-B6847721FFB3}"/>
    <cellStyle name="Table Cell 2 7 2 3 3 3" xfId="3019" xr:uid="{00000000-0005-0000-0000-00006F0B0000}"/>
    <cellStyle name="Table Cell 2 7 2 3 3 3 2" xfId="9908" xr:uid="{6F429035-CCC6-427E-9EDB-7DDED842DDB2}"/>
    <cellStyle name="Table Cell 2 7 2 3 3 3 3" xfId="6446" xr:uid="{FA18D6D5-EF4C-4DEC-8B54-0733F805EBFF}"/>
    <cellStyle name="Table Cell 2 7 2 3 3 4" xfId="4153" xr:uid="{00000000-0005-0000-0000-0000700B0000}"/>
    <cellStyle name="Table Cell 2 7 2 3 3 4 2" xfId="11042" xr:uid="{64895617-DFC2-4A70-914D-8A7120FD2E02}"/>
    <cellStyle name="Table Cell 2 7 2 3 3 5" xfId="7594" xr:uid="{95EE0356-366F-465E-9414-60B38675E6CA}"/>
    <cellStyle name="Table Cell 2 7 2 3 4" xfId="870" xr:uid="{00000000-0005-0000-0000-0000710B0000}"/>
    <cellStyle name="Table Cell 2 7 2 3 4 2" xfId="2023" xr:uid="{00000000-0005-0000-0000-0000720B0000}"/>
    <cellStyle name="Table Cell 2 7 2 3 4 2 2" xfId="8912" xr:uid="{C8409372-B69D-4856-87A1-FD77B70156A3}"/>
    <cellStyle name="Table Cell 2 7 2 3 4 2 3" xfId="5450" xr:uid="{7CCF4B0E-BD75-4FE1-9DDB-E8CE7343BDB8}"/>
    <cellStyle name="Table Cell 2 7 2 3 4 3" xfId="3154" xr:uid="{00000000-0005-0000-0000-0000730B0000}"/>
    <cellStyle name="Table Cell 2 7 2 3 4 3 2" xfId="10043" xr:uid="{9F0537F1-0B14-4CB5-90FE-7C4CB82EF7FE}"/>
    <cellStyle name="Table Cell 2 7 2 3 4 3 3" xfId="6581" xr:uid="{BC641706-9BBE-4094-9294-422F60D79123}"/>
    <cellStyle name="Table Cell 2 7 2 3 4 4" xfId="4288" xr:uid="{00000000-0005-0000-0000-0000740B0000}"/>
    <cellStyle name="Table Cell 2 7 2 3 4 4 2" xfId="11177" xr:uid="{61AA50E8-5D81-47CD-ACAA-BEABDB2C0FBA}"/>
    <cellStyle name="Table Cell 2 7 2 3 4 5" xfId="7729" xr:uid="{884F59E7-C40D-4113-9F1F-17A5129B4B4B}"/>
    <cellStyle name="Table Cell 2 7 2 3 5" xfId="1013" xr:uid="{00000000-0005-0000-0000-0000750B0000}"/>
    <cellStyle name="Table Cell 2 7 2 3 5 2" xfId="2166" xr:uid="{00000000-0005-0000-0000-0000760B0000}"/>
    <cellStyle name="Table Cell 2 7 2 3 5 2 2" xfId="9055" xr:uid="{093B1BEE-E0E4-4381-A527-9DE1D76B3B00}"/>
    <cellStyle name="Table Cell 2 7 2 3 5 2 3" xfId="5593" xr:uid="{81F4B711-293E-45E8-8FB2-E175BEDD3EB2}"/>
    <cellStyle name="Table Cell 2 7 2 3 5 3" xfId="3297" xr:uid="{00000000-0005-0000-0000-0000770B0000}"/>
    <cellStyle name="Table Cell 2 7 2 3 5 3 2" xfId="10186" xr:uid="{125929D3-80D1-4DE2-A0A5-9E369224C746}"/>
    <cellStyle name="Table Cell 2 7 2 3 5 3 3" xfId="6724" xr:uid="{FB621E3F-5022-4F0C-8BDB-2E7CD1D299BE}"/>
    <cellStyle name="Table Cell 2 7 2 3 5 4" xfId="4431" xr:uid="{00000000-0005-0000-0000-0000780B0000}"/>
    <cellStyle name="Table Cell 2 7 2 3 5 4 2" xfId="11320" xr:uid="{233B6DCC-791C-4DBC-BCCD-054550FB879A}"/>
    <cellStyle name="Table Cell 2 7 2 3 5 5" xfId="7872" xr:uid="{F29F3FC6-8DF1-426E-94C5-7B9E40825709}"/>
    <cellStyle name="Table Cell 2 7 2 3 6" xfId="1139" xr:uid="{00000000-0005-0000-0000-0000790B0000}"/>
    <cellStyle name="Table Cell 2 7 2 3 6 2" xfId="2292" xr:uid="{00000000-0005-0000-0000-00007A0B0000}"/>
    <cellStyle name="Table Cell 2 7 2 3 6 2 2" xfId="9181" xr:uid="{A5D9A393-C860-4371-A1D6-BFD7E045B364}"/>
    <cellStyle name="Table Cell 2 7 2 3 6 2 3" xfId="5719" xr:uid="{E0E4CE38-F08F-486C-8B9C-755C64FBDFB8}"/>
    <cellStyle name="Table Cell 2 7 2 3 6 3" xfId="3423" xr:uid="{00000000-0005-0000-0000-00007B0B0000}"/>
    <cellStyle name="Table Cell 2 7 2 3 6 3 2" xfId="10312" xr:uid="{B12D87F3-DD43-4C35-8CC8-4AF5BBB23A68}"/>
    <cellStyle name="Table Cell 2 7 2 3 6 3 3" xfId="6850" xr:uid="{F9E51DDD-D11C-4751-B4AB-EA3140ABABD4}"/>
    <cellStyle name="Table Cell 2 7 2 3 6 4" xfId="4557" xr:uid="{00000000-0005-0000-0000-00007C0B0000}"/>
    <cellStyle name="Table Cell 2 7 2 3 6 4 2" xfId="11446" xr:uid="{2DB6198B-30E3-4B15-BC4A-00B02F913CCA}"/>
    <cellStyle name="Table Cell 2 7 2 3 6 5" xfId="7998" xr:uid="{6FC50442-C85D-4638-B1F3-B449B1DB48D3}"/>
    <cellStyle name="Table Cell 2 7 2 3 7" xfId="214" xr:uid="{00000000-0005-0000-0000-00007D0B0000}"/>
    <cellStyle name="Table Cell 2 7 2 3 7 2" xfId="1367" xr:uid="{00000000-0005-0000-0000-00007E0B0000}"/>
    <cellStyle name="Table Cell 2 7 2 3 7 2 2" xfId="8256" xr:uid="{ECF5D7EE-F865-41E6-A9F7-27B5628F6B5F}"/>
    <cellStyle name="Table Cell 2 7 2 3 7 2 3" xfId="4794" xr:uid="{855B9C1A-2A63-4610-9FEE-323FC603D0A5}"/>
    <cellStyle name="Table Cell 2 7 2 3 7 3" xfId="2498" xr:uid="{00000000-0005-0000-0000-00007F0B0000}"/>
    <cellStyle name="Table Cell 2 7 2 3 7 3 2" xfId="9387" xr:uid="{FD8AB5EF-2487-4C2D-A149-ED4513AB7BE2}"/>
    <cellStyle name="Table Cell 2 7 2 3 7 3 3" xfId="5925" xr:uid="{F1E894EF-1C14-4647-A167-E1BF01D8A0C3}"/>
    <cellStyle name="Table Cell 2 7 2 3 7 4" xfId="3632" xr:uid="{00000000-0005-0000-0000-0000800B0000}"/>
    <cellStyle name="Table Cell 2 7 2 3 7 4 2" xfId="10521" xr:uid="{43D67C9E-2F35-4D82-89C0-1E00A3B5D8DE}"/>
    <cellStyle name="Table Cell 2 7 2 3 7 5" xfId="7073" xr:uid="{A9D1B353-BE01-4DBC-889F-FC7BB8C571B8}"/>
    <cellStyle name="Table Cell 2 7 2 3 8" xfId="1532" xr:uid="{00000000-0005-0000-0000-0000810B0000}"/>
    <cellStyle name="Table Cell 2 7 2 3 8 2" xfId="8421" xr:uid="{5EBA5828-DC1E-4D90-AE30-FE427FE5AF3E}"/>
    <cellStyle name="Table Cell 2 7 2 3 8 3" xfId="4959" xr:uid="{8D20DC9C-2549-484F-9F41-50CD9CB0E625}"/>
    <cellStyle name="Table Cell 2 7 2 3 9" xfId="2663" xr:uid="{00000000-0005-0000-0000-0000820B0000}"/>
    <cellStyle name="Table Cell 2 7 2 3 9 2" xfId="9552" xr:uid="{B3EC6180-7AC7-4AC0-BA38-1C03BA62B633}"/>
    <cellStyle name="Table Cell 2 7 2 3 9 3" xfId="6090" xr:uid="{BA918C9E-664A-4FA1-80BD-16E8B9B00A05}"/>
    <cellStyle name="Table Cell 2 7 2 4" xfId="298" xr:uid="{00000000-0005-0000-0000-0000830B0000}"/>
    <cellStyle name="Table Cell 2 7 2 4 2" xfId="1451" xr:uid="{00000000-0005-0000-0000-0000840B0000}"/>
    <cellStyle name="Table Cell 2 7 2 4 2 2" xfId="8340" xr:uid="{C8ABB414-D24E-4494-B1EF-73513958AFC1}"/>
    <cellStyle name="Table Cell 2 7 2 4 2 3" xfId="4878" xr:uid="{2623C3AD-3FEE-402D-B822-F9DEC1D71D8F}"/>
    <cellStyle name="Table Cell 2 7 2 4 3" xfId="2582" xr:uid="{00000000-0005-0000-0000-0000850B0000}"/>
    <cellStyle name="Table Cell 2 7 2 4 3 2" xfId="9471" xr:uid="{7A5639DA-722C-4032-9535-96CDF6FBBB27}"/>
    <cellStyle name="Table Cell 2 7 2 4 3 3" xfId="6009" xr:uid="{7A3F97FA-DB03-420F-BA44-9FE03A87A86E}"/>
    <cellStyle name="Table Cell 2 7 2 4 4" xfId="3716" xr:uid="{00000000-0005-0000-0000-0000860B0000}"/>
    <cellStyle name="Table Cell 2 7 2 4 4 2" xfId="10605" xr:uid="{0B28E91B-6391-492B-BD5F-E32D64B9B11E}"/>
    <cellStyle name="Table Cell 2 7 2 4 5" xfId="7157" xr:uid="{576EAC48-1F40-44B5-A52C-E60BEA57CCE6}"/>
    <cellStyle name="Table Cell 2 7 2 5" xfId="1307" xr:uid="{00000000-0005-0000-0000-0000870B0000}"/>
    <cellStyle name="Table Cell 2 7 2 5 2" xfId="8196" xr:uid="{EDE27935-ADAB-45E3-84BD-B0C977F12787}"/>
    <cellStyle name="Table Cell 2 7 2 5 3" xfId="4734" xr:uid="{AD13AB30-6917-442C-A1AB-88F985F2BC4E}"/>
    <cellStyle name="Table Cell 2 7 2 6" xfId="2435" xr:uid="{00000000-0005-0000-0000-0000880B0000}"/>
    <cellStyle name="Table Cell 2 7 2 6 2" xfId="9324" xr:uid="{054C14BA-71F6-4C2A-B9EF-CFC68677E56E}"/>
    <cellStyle name="Table Cell 2 7 2 6 3" xfId="5862" xr:uid="{B41047CD-9734-41DD-93F8-01817CA62CC6}"/>
    <cellStyle name="Table Cell 2 7 2 7" xfId="3572" xr:uid="{00000000-0005-0000-0000-0000890B0000}"/>
    <cellStyle name="Table Cell 2 7 2 7 2" xfId="10461" xr:uid="{1DB186F1-8773-4C56-BC35-5A04C8B0A101}"/>
    <cellStyle name="Table Cell 2 7 2 8" xfId="7011" xr:uid="{733776C4-C1FE-4240-844C-378C69DB55F3}"/>
    <cellStyle name="Table Cell 2 7 3" xfId="194" xr:uid="{00000000-0005-0000-0000-00008A0B0000}"/>
    <cellStyle name="Table Cell 2 7 3 2" xfId="455" xr:uid="{00000000-0005-0000-0000-00008B0B0000}"/>
    <cellStyle name="Table Cell 2 7 3 2 10" xfId="3873" xr:uid="{00000000-0005-0000-0000-00008C0B0000}"/>
    <cellStyle name="Table Cell 2 7 3 2 10 2" xfId="10762" xr:uid="{7718E32C-DC7D-4C92-BA32-7E9E691C8AE3}"/>
    <cellStyle name="Table Cell 2 7 3 2 11" xfId="7314" xr:uid="{E773CC75-84DD-4E79-A142-1A3D80254C4D}"/>
    <cellStyle name="Table Cell 2 7 3 2 2" xfId="666" xr:uid="{00000000-0005-0000-0000-00008D0B0000}"/>
    <cellStyle name="Table Cell 2 7 3 2 2 2" xfId="1819" xr:uid="{00000000-0005-0000-0000-00008E0B0000}"/>
    <cellStyle name="Table Cell 2 7 3 2 2 2 2" xfId="8708" xr:uid="{DABA314F-0A3D-4CD1-B2BE-8927A9F0EEFE}"/>
    <cellStyle name="Table Cell 2 7 3 2 2 2 3" xfId="5246" xr:uid="{7503A021-FFD3-4FBE-ACC8-FAE9293023F0}"/>
    <cellStyle name="Table Cell 2 7 3 2 2 3" xfId="2950" xr:uid="{00000000-0005-0000-0000-00008F0B0000}"/>
    <cellStyle name="Table Cell 2 7 3 2 2 3 2" xfId="9839" xr:uid="{54E56250-2447-43A5-ABAF-1E5299E33250}"/>
    <cellStyle name="Table Cell 2 7 3 2 2 3 3" xfId="6377" xr:uid="{3169C3CD-00D8-4904-A578-0038E791DEC8}"/>
    <cellStyle name="Table Cell 2 7 3 2 2 4" xfId="4084" xr:uid="{00000000-0005-0000-0000-0000900B0000}"/>
    <cellStyle name="Table Cell 2 7 3 2 2 4 2" xfId="10973" xr:uid="{89DC77B3-F71C-4862-9452-F15650EC85B5}"/>
    <cellStyle name="Table Cell 2 7 3 2 2 5" xfId="7525" xr:uid="{F052FCCA-768F-42E6-A879-2C6B03DEC5E4}"/>
    <cellStyle name="Table Cell 2 7 3 2 3" xfId="806" xr:uid="{00000000-0005-0000-0000-0000910B0000}"/>
    <cellStyle name="Table Cell 2 7 3 2 3 2" xfId="1959" xr:uid="{00000000-0005-0000-0000-0000920B0000}"/>
    <cellStyle name="Table Cell 2 7 3 2 3 2 2" xfId="8848" xr:uid="{DB625D58-8F00-44EB-864D-8ADF5E03C524}"/>
    <cellStyle name="Table Cell 2 7 3 2 3 2 3" xfId="5386" xr:uid="{059C107A-8E8C-4CA8-AC3F-96712AAE5198}"/>
    <cellStyle name="Table Cell 2 7 3 2 3 3" xfId="3090" xr:uid="{00000000-0005-0000-0000-0000930B0000}"/>
    <cellStyle name="Table Cell 2 7 3 2 3 3 2" xfId="9979" xr:uid="{096A4CE6-85A6-4E5E-A2C2-7929B0BD0DA6}"/>
    <cellStyle name="Table Cell 2 7 3 2 3 3 3" xfId="6517" xr:uid="{AECAAAA2-C64B-45BC-AB54-CA797F8CE0D1}"/>
    <cellStyle name="Table Cell 2 7 3 2 3 4" xfId="4224" xr:uid="{00000000-0005-0000-0000-0000940B0000}"/>
    <cellStyle name="Table Cell 2 7 3 2 3 4 2" xfId="11113" xr:uid="{41DAF5D0-E090-4085-A354-9B76E5106DA2}"/>
    <cellStyle name="Table Cell 2 7 3 2 3 5" xfId="7665" xr:uid="{60738CD2-02EA-42B6-991C-88B2F9E5C042}"/>
    <cellStyle name="Table Cell 2 7 3 2 4" xfId="946" xr:uid="{00000000-0005-0000-0000-0000950B0000}"/>
    <cellStyle name="Table Cell 2 7 3 2 4 2" xfId="2099" xr:uid="{00000000-0005-0000-0000-0000960B0000}"/>
    <cellStyle name="Table Cell 2 7 3 2 4 2 2" xfId="8988" xr:uid="{AB4A5552-9CFA-4F69-BD4F-D429950123AC}"/>
    <cellStyle name="Table Cell 2 7 3 2 4 2 3" xfId="5526" xr:uid="{610766B7-07C8-4C51-94AC-73681147D1F2}"/>
    <cellStyle name="Table Cell 2 7 3 2 4 3" xfId="3230" xr:uid="{00000000-0005-0000-0000-0000970B0000}"/>
    <cellStyle name="Table Cell 2 7 3 2 4 3 2" xfId="10119" xr:uid="{F53B38E2-B3A4-4367-A76E-A4A0EE8512F4}"/>
    <cellStyle name="Table Cell 2 7 3 2 4 3 3" xfId="6657" xr:uid="{0129BACB-A376-4C08-B36B-984B9906869E}"/>
    <cellStyle name="Table Cell 2 7 3 2 4 4" xfId="4364" xr:uid="{00000000-0005-0000-0000-0000980B0000}"/>
    <cellStyle name="Table Cell 2 7 3 2 4 4 2" xfId="11253" xr:uid="{A78EF6BE-C4E7-498F-96D6-F287FF604F49}"/>
    <cellStyle name="Table Cell 2 7 3 2 4 5" xfId="7805" xr:uid="{D29F4425-BAA9-4CD2-9333-09FA28B7B0EB}"/>
    <cellStyle name="Table Cell 2 7 3 2 5" xfId="1080" xr:uid="{00000000-0005-0000-0000-0000990B0000}"/>
    <cellStyle name="Table Cell 2 7 3 2 5 2" xfId="2233" xr:uid="{00000000-0005-0000-0000-00009A0B0000}"/>
    <cellStyle name="Table Cell 2 7 3 2 5 2 2" xfId="9122" xr:uid="{C03969DF-9BC1-452C-8D24-14A282FE9943}"/>
    <cellStyle name="Table Cell 2 7 3 2 5 2 3" xfId="5660" xr:uid="{DC11F74E-F58E-436C-AACA-3120B3459576}"/>
    <cellStyle name="Table Cell 2 7 3 2 5 3" xfId="3364" xr:uid="{00000000-0005-0000-0000-00009B0B0000}"/>
    <cellStyle name="Table Cell 2 7 3 2 5 3 2" xfId="10253" xr:uid="{C1B24D76-892E-45A6-9A79-8F9EBCBFC719}"/>
    <cellStyle name="Table Cell 2 7 3 2 5 3 3" xfId="6791" xr:uid="{6F9B4DF1-2603-4E4F-97ED-53A1752A2884}"/>
    <cellStyle name="Table Cell 2 7 3 2 5 4" xfId="4498" xr:uid="{00000000-0005-0000-0000-00009C0B0000}"/>
    <cellStyle name="Table Cell 2 7 3 2 5 4 2" xfId="11387" xr:uid="{503DF934-0F82-4156-9504-F519BD81D921}"/>
    <cellStyle name="Table Cell 2 7 3 2 5 5" xfId="7939" xr:uid="{87CA34E1-EE73-4E77-BF11-28D1E62ECE28}"/>
    <cellStyle name="Table Cell 2 7 3 2 6" xfId="1211" xr:uid="{00000000-0005-0000-0000-00009D0B0000}"/>
    <cellStyle name="Table Cell 2 7 3 2 6 2" xfId="2364" xr:uid="{00000000-0005-0000-0000-00009E0B0000}"/>
    <cellStyle name="Table Cell 2 7 3 2 6 2 2" xfId="9253" xr:uid="{7C708A4C-472D-41FC-B60E-9D4AD4FE3186}"/>
    <cellStyle name="Table Cell 2 7 3 2 6 2 3" xfId="5791" xr:uid="{8689BA5D-2FAE-4FB4-9C5F-ACCDCFFFA5D5}"/>
    <cellStyle name="Table Cell 2 7 3 2 6 3" xfId="3495" xr:uid="{00000000-0005-0000-0000-00009F0B0000}"/>
    <cellStyle name="Table Cell 2 7 3 2 6 3 2" xfId="10384" xr:uid="{9E7C8888-4ED8-4777-ABC9-34933A3D86B0}"/>
    <cellStyle name="Table Cell 2 7 3 2 6 3 3" xfId="6922" xr:uid="{A29B0380-90BF-4661-ACB7-E099143E6DA5}"/>
    <cellStyle name="Table Cell 2 7 3 2 6 4" xfId="4629" xr:uid="{00000000-0005-0000-0000-0000A00B0000}"/>
    <cellStyle name="Table Cell 2 7 3 2 6 4 2" xfId="11518" xr:uid="{6095C440-E964-40D1-BEB6-0D3DD21159B6}"/>
    <cellStyle name="Table Cell 2 7 3 2 6 5" xfId="8070" xr:uid="{BA1F244C-944D-42B4-A0AF-3AC7463A9E49}"/>
    <cellStyle name="Table Cell 2 7 3 2 7" xfId="233" xr:uid="{00000000-0005-0000-0000-0000A10B0000}"/>
    <cellStyle name="Table Cell 2 7 3 2 7 2" xfId="1386" xr:uid="{00000000-0005-0000-0000-0000A20B0000}"/>
    <cellStyle name="Table Cell 2 7 3 2 7 2 2" xfId="8275" xr:uid="{2FD4747F-466A-4AC0-9DDD-F4D5095AFE46}"/>
    <cellStyle name="Table Cell 2 7 3 2 7 2 3" xfId="4813" xr:uid="{4C16A2CF-A0D1-4A44-85A6-B9A89738529D}"/>
    <cellStyle name="Table Cell 2 7 3 2 7 3" xfId="2517" xr:uid="{00000000-0005-0000-0000-0000A30B0000}"/>
    <cellStyle name="Table Cell 2 7 3 2 7 3 2" xfId="9406" xr:uid="{46EFC0B9-58EA-4935-AE0B-F9960E251A28}"/>
    <cellStyle name="Table Cell 2 7 3 2 7 3 3" xfId="5944" xr:uid="{D7B0F980-3E6C-47B8-BC48-C1F571D57D46}"/>
    <cellStyle name="Table Cell 2 7 3 2 7 4" xfId="3651" xr:uid="{00000000-0005-0000-0000-0000A40B0000}"/>
    <cellStyle name="Table Cell 2 7 3 2 7 4 2" xfId="10540" xr:uid="{5A7552C6-AA63-469F-8161-8BC43DFEA9EE}"/>
    <cellStyle name="Table Cell 2 7 3 2 7 5" xfId="7092" xr:uid="{ED3C4EB4-B159-4CFE-8200-84F00F8533CC}"/>
    <cellStyle name="Table Cell 2 7 3 2 8" xfId="1608" xr:uid="{00000000-0005-0000-0000-0000A50B0000}"/>
    <cellStyle name="Table Cell 2 7 3 2 8 2" xfId="8497" xr:uid="{FEE18A97-1B3D-424D-BF7C-94993BA8C68D}"/>
    <cellStyle name="Table Cell 2 7 3 2 8 3" xfId="5035" xr:uid="{3A0FB4D6-B76B-44FC-80E8-E15D654B6337}"/>
    <cellStyle name="Table Cell 2 7 3 2 9" xfId="2739" xr:uid="{00000000-0005-0000-0000-0000A60B0000}"/>
    <cellStyle name="Table Cell 2 7 3 2 9 2" xfId="9628" xr:uid="{9541DC79-E908-4230-92C4-6BE1D0470DD8}"/>
    <cellStyle name="Table Cell 2 7 3 2 9 3" xfId="6166" xr:uid="{4E46BAFB-8C65-49E9-8AE6-599E3C4AC7F5}"/>
    <cellStyle name="Table Cell 2 7 3 3" xfId="484" xr:uid="{00000000-0005-0000-0000-0000A70B0000}"/>
    <cellStyle name="Table Cell 2 7 3 3 10" xfId="3902" xr:uid="{00000000-0005-0000-0000-0000A80B0000}"/>
    <cellStyle name="Table Cell 2 7 3 3 10 2" xfId="10791" xr:uid="{85975C90-C4CF-4A29-BE2D-E5176616C939}"/>
    <cellStyle name="Table Cell 2 7 3 3 11" xfId="7343" xr:uid="{6F2D27AF-4877-469F-80B6-14556561F143}"/>
    <cellStyle name="Table Cell 2 7 3 3 2" xfId="695" xr:uid="{00000000-0005-0000-0000-0000A90B0000}"/>
    <cellStyle name="Table Cell 2 7 3 3 2 2" xfId="1848" xr:uid="{00000000-0005-0000-0000-0000AA0B0000}"/>
    <cellStyle name="Table Cell 2 7 3 3 2 2 2" xfId="8737" xr:uid="{44D27698-EDEC-42DB-B68E-85DEC5C1E932}"/>
    <cellStyle name="Table Cell 2 7 3 3 2 2 3" xfId="5275" xr:uid="{0B155D70-326B-40C5-BD02-894CF8C6624C}"/>
    <cellStyle name="Table Cell 2 7 3 3 2 3" xfId="2979" xr:uid="{00000000-0005-0000-0000-0000AB0B0000}"/>
    <cellStyle name="Table Cell 2 7 3 3 2 3 2" xfId="9868" xr:uid="{CE3174F9-BB77-4FDE-84BA-F1682BCCA22C}"/>
    <cellStyle name="Table Cell 2 7 3 3 2 3 3" xfId="6406" xr:uid="{2B9AA19D-B838-43FF-AD36-FA594F496167}"/>
    <cellStyle name="Table Cell 2 7 3 3 2 4" xfId="4113" xr:uid="{00000000-0005-0000-0000-0000AC0B0000}"/>
    <cellStyle name="Table Cell 2 7 3 3 2 4 2" xfId="11002" xr:uid="{1F8C3784-574E-4344-86A6-45280A5BFD86}"/>
    <cellStyle name="Table Cell 2 7 3 3 2 5" xfId="7554" xr:uid="{CA953D40-524A-42B8-88C6-98DF549D3A4D}"/>
    <cellStyle name="Table Cell 2 7 3 3 3" xfId="835" xr:uid="{00000000-0005-0000-0000-0000AD0B0000}"/>
    <cellStyle name="Table Cell 2 7 3 3 3 2" xfId="1988" xr:uid="{00000000-0005-0000-0000-0000AE0B0000}"/>
    <cellStyle name="Table Cell 2 7 3 3 3 2 2" xfId="8877" xr:uid="{760D38ED-F3CD-43CF-81AE-87ADE0913D57}"/>
    <cellStyle name="Table Cell 2 7 3 3 3 2 3" xfId="5415" xr:uid="{D5F25AC3-D68D-4D07-9E3E-3C9E76CCC4CA}"/>
    <cellStyle name="Table Cell 2 7 3 3 3 3" xfId="3119" xr:uid="{00000000-0005-0000-0000-0000AF0B0000}"/>
    <cellStyle name="Table Cell 2 7 3 3 3 3 2" xfId="10008" xr:uid="{FF0392A2-B478-4F7A-9F55-74F47833B6AF}"/>
    <cellStyle name="Table Cell 2 7 3 3 3 3 3" xfId="6546" xr:uid="{E85C8D79-0DF4-4615-AD72-71430F6B56BE}"/>
    <cellStyle name="Table Cell 2 7 3 3 3 4" xfId="4253" xr:uid="{00000000-0005-0000-0000-0000B00B0000}"/>
    <cellStyle name="Table Cell 2 7 3 3 3 4 2" xfId="11142" xr:uid="{7811F386-FACA-497B-AC30-CB52C40E5F2A}"/>
    <cellStyle name="Table Cell 2 7 3 3 3 5" xfId="7694" xr:uid="{884BBF53-3059-42DB-8592-39205D751760}"/>
    <cellStyle name="Table Cell 2 7 3 3 4" xfId="975" xr:uid="{00000000-0005-0000-0000-0000B10B0000}"/>
    <cellStyle name="Table Cell 2 7 3 3 4 2" xfId="2128" xr:uid="{00000000-0005-0000-0000-0000B20B0000}"/>
    <cellStyle name="Table Cell 2 7 3 3 4 2 2" xfId="9017" xr:uid="{95B2EFF4-8EC0-4F6E-9D30-6C3F6B20B652}"/>
    <cellStyle name="Table Cell 2 7 3 3 4 2 3" xfId="5555" xr:uid="{781D609F-16E1-4861-BF1A-D75BA2710840}"/>
    <cellStyle name="Table Cell 2 7 3 3 4 3" xfId="3259" xr:uid="{00000000-0005-0000-0000-0000B30B0000}"/>
    <cellStyle name="Table Cell 2 7 3 3 4 3 2" xfId="10148" xr:uid="{CB548636-55A3-45BC-A4FA-CB71E75E00F9}"/>
    <cellStyle name="Table Cell 2 7 3 3 4 3 3" xfId="6686" xr:uid="{41FFFD85-177A-411F-BE40-3DFD2F42DA9A}"/>
    <cellStyle name="Table Cell 2 7 3 3 4 4" xfId="4393" xr:uid="{00000000-0005-0000-0000-0000B40B0000}"/>
    <cellStyle name="Table Cell 2 7 3 3 4 4 2" xfId="11282" xr:uid="{ADB5564D-0AD4-45C3-B4CA-18F300084D4F}"/>
    <cellStyle name="Table Cell 2 7 3 3 4 5" xfId="7834" xr:uid="{E97DDC04-D92C-42CB-9885-A28FD4217064}"/>
    <cellStyle name="Table Cell 2 7 3 3 5" xfId="1109" xr:uid="{00000000-0005-0000-0000-0000B50B0000}"/>
    <cellStyle name="Table Cell 2 7 3 3 5 2" xfId="2262" xr:uid="{00000000-0005-0000-0000-0000B60B0000}"/>
    <cellStyle name="Table Cell 2 7 3 3 5 2 2" xfId="9151" xr:uid="{1B064D7A-6A60-460A-8FAC-7EC91A7C88CA}"/>
    <cellStyle name="Table Cell 2 7 3 3 5 2 3" xfId="5689" xr:uid="{F75180ED-CBF9-4473-A770-3F9E38867FFD}"/>
    <cellStyle name="Table Cell 2 7 3 3 5 3" xfId="3393" xr:uid="{00000000-0005-0000-0000-0000B70B0000}"/>
    <cellStyle name="Table Cell 2 7 3 3 5 3 2" xfId="10282" xr:uid="{05962029-DE4B-405F-AE7E-647F09B59993}"/>
    <cellStyle name="Table Cell 2 7 3 3 5 3 3" xfId="6820" xr:uid="{0D31B2FC-CA5A-4976-877F-31D48F8D1E4B}"/>
    <cellStyle name="Table Cell 2 7 3 3 5 4" xfId="4527" xr:uid="{00000000-0005-0000-0000-0000B80B0000}"/>
    <cellStyle name="Table Cell 2 7 3 3 5 4 2" xfId="11416" xr:uid="{EF45D7D3-B237-44E3-8741-76A8AD729F00}"/>
    <cellStyle name="Table Cell 2 7 3 3 5 5" xfId="7968" xr:uid="{289BC80C-E38D-4A33-88C2-7AA047D97E1B}"/>
    <cellStyle name="Table Cell 2 7 3 3 6" xfId="1240" xr:uid="{00000000-0005-0000-0000-0000B90B0000}"/>
    <cellStyle name="Table Cell 2 7 3 3 6 2" xfId="2393" xr:uid="{00000000-0005-0000-0000-0000BA0B0000}"/>
    <cellStyle name="Table Cell 2 7 3 3 6 2 2" xfId="9282" xr:uid="{6F736AA3-D01D-4570-8137-B6ABAE66D537}"/>
    <cellStyle name="Table Cell 2 7 3 3 6 2 3" xfId="5820" xr:uid="{0F9B9C38-E409-4D64-BBF3-DAAFE91F9ED5}"/>
    <cellStyle name="Table Cell 2 7 3 3 6 3" xfId="3524" xr:uid="{00000000-0005-0000-0000-0000BB0B0000}"/>
    <cellStyle name="Table Cell 2 7 3 3 6 3 2" xfId="10413" xr:uid="{A6FED8A6-096E-4DA2-B759-81AC378AA351}"/>
    <cellStyle name="Table Cell 2 7 3 3 6 3 3" xfId="6951" xr:uid="{5017F7BC-0EE1-4BD7-A7B1-9B44AE7F9B6B}"/>
    <cellStyle name="Table Cell 2 7 3 3 6 4" xfId="4658" xr:uid="{00000000-0005-0000-0000-0000BC0B0000}"/>
    <cellStyle name="Table Cell 2 7 3 3 6 4 2" xfId="11547" xr:uid="{FF2C1277-AF39-4D57-AA93-EBE18C6C6AD5}"/>
    <cellStyle name="Table Cell 2 7 3 3 6 5" xfId="8099" xr:uid="{FC54FF94-F912-43BC-B2E1-2FAF0268CFE1}"/>
    <cellStyle name="Table Cell 2 7 3 3 7" xfId="546" xr:uid="{00000000-0005-0000-0000-0000BD0B0000}"/>
    <cellStyle name="Table Cell 2 7 3 3 7 2" xfId="1699" xr:uid="{00000000-0005-0000-0000-0000BE0B0000}"/>
    <cellStyle name="Table Cell 2 7 3 3 7 2 2" xfId="8588" xr:uid="{9DB8ACB0-AB00-409C-800C-D6D0DAF91607}"/>
    <cellStyle name="Table Cell 2 7 3 3 7 2 3" xfId="5126" xr:uid="{AAA12B03-8695-4645-98B5-2EB147B80BD5}"/>
    <cellStyle name="Table Cell 2 7 3 3 7 3" xfId="2830" xr:uid="{00000000-0005-0000-0000-0000BF0B0000}"/>
    <cellStyle name="Table Cell 2 7 3 3 7 3 2" xfId="9719" xr:uid="{23695A12-9C10-405D-9B24-1B9CDFCE7829}"/>
    <cellStyle name="Table Cell 2 7 3 3 7 3 3" xfId="6257" xr:uid="{0D67CA72-E22D-4C09-BF8C-649BCE329258}"/>
    <cellStyle name="Table Cell 2 7 3 3 7 4" xfId="3964" xr:uid="{00000000-0005-0000-0000-0000C00B0000}"/>
    <cellStyle name="Table Cell 2 7 3 3 7 4 2" xfId="10853" xr:uid="{C84BD624-504F-4331-960A-FF32E87BBCD1}"/>
    <cellStyle name="Table Cell 2 7 3 3 7 5" xfId="7405" xr:uid="{CC25AE12-11C8-478F-B8FE-CE115A3608E9}"/>
    <cellStyle name="Table Cell 2 7 3 3 8" xfId="1637" xr:uid="{00000000-0005-0000-0000-0000C10B0000}"/>
    <cellStyle name="Table Cell 2 7 3 3 8 2" xfId="8526" xr:uid="{E4068863-2DB9-4E0A-B801-F79FAC5B4BF5}"/>
    <cellStyle name="Table Cell 2 7 3 3 8 3" xfId="5064" xr:uid="{BC5832EF-2126-47DA-B675-77886C6EF621}"/>
    <cellStyle name="Table Cell 2 7 3 3 9" xfId="2768" xr:uid="{00000000-0005-0000-0000-0000C20B0000}"/>
    <cellStyle name="Table Cell 2 7 3 3 9 2" xfId="9657" xr:uid="{981596FB-F370-4BDB-BCA8-20FC6824904C}"/>
    <cellStyle name="Table Cell 2 7 3 3 9 3" xfId="6195" xr:uid="{01DFE1AE-7B79-4C4C-9F98-2CD525D82DDD}"/>
    <cellStyle name="Table Cell 2 7 3 4" xfId="343" xr:uid="{00000000-0005-0000-0000-0000C30B0000}"/>
    <cellStyle name="Table Cell 2 7 3 4 2" xfId="1496" xr:uid="{00000000-0005-0000-0000-0000C40B0000}"/>
    <cellStyle name="Table Cell 2 7 3 4 2 2" xfId="8385" xr:uid="{14D9FD5A-1AA2-4C48-A4CB-D0F2D8C87693}"/>
    <cellStyle name="Table Cell 2 7 3 4 2 3" xfId="4923" xr:uid="{7A1CAF63-9795-493F-88D4-B54B2C70F70E}"/>
    <cellStyle name="Table Cell 2 7 3 4 3" xfId="2627" xr:uid="{00000000-0005-0000-0000-0000C50B0000}"/>
    <cellStyle name="Table Cell 2 7 3 4 3 2" xfId="9516" xr:uid="{27DD4756-7713-41D3-8525-CB275F28962E}"/>
    <cellStyle name="Table Cell 2 7 3 4 3 3" xfId="6054" xr:uid="{CE7E5A06-01FE-4A49-B654-A4CBBFCE69ED}"/>
    <cellStyle name="Table Cell 2 7 3 4 4" xfId="3761" xr:uid="{00000000-0005-0000-0000-0000C60B0000}"/>
    <cellStyle name="Table Cell 2 7 3 4 4 2" xfId="10650" xr:uid="{284F6DB2-BF54-4F90-8F0E-99DB1449DA57}"/>
    <cellStyle name="Table Cell 2 7 3 4 5" xfId="7202" xr:uid="{85421F9A-A6A5-4C8A-B596-1CAB991B5788}"/>
    <cellStyle name="Table Cell 2 7 3 5" xfId="1349" xr:uid="{00000000-0005-0000-0000-0000C70B0000}"/>
    <cellStyle name="Table Cell 2 7 3 5 2" xfId="8238" xr:uid="{B88E511D-C371-4EDD-89AF-1E2CED5C3C78}"/>
    <cellStyle name="Table Cell 2 7 3 5 3" xfId="4776" xr:uid="{FDC56862-A86D-4B85-819F-D95154B49D8A}"/>
    <cellStyle name="Table Cell 2 7 3 6" xfId="2480" xr:uid="{00000000-0005-0000-0000-0000C80B0000}"/>
    <cellStyle name="Table Cell 2 7 3 6 2" xfId="9369" xr:uid="{90EC7522-39F1-4367-87C4-094C2AA57801}"/>
    <cellStyle name="Table Cell 2 7 3 6 3" xfId="5907" xr:uid="{44D00F2A-7B1E-47F0-8F6C-70BB3FE15144}"/>
    <cellStyle name="Table Cell 2 7 3 7" xfId="3614" xr:uid="{00000000-0005-0000-0000-0000C90B0000}"/>
    <cellStyle name="Table Cell 2 7 3 7 2" xfId="10503" xr:uid="{ADDC1CE4-BFF1-4FA3-976C-7C9A3D8361C5}"/>
    <cellStyle name="Table Cell 2 7 3 8" xfId="7053" xr:uid="{5AF75D70-B87F-4D07-A751-AE92ADC3B1C3}"/>
    <cellStyle name="Table Cell 2 7 4" xfId="420" xr:uid="{00000000-0005-0000-0000-0000CA0B0000}"/>
    <cellStyle name="Table Cell 2 7 4 10" xfId="3838" xr:uid="{00000000-0005-0000-0000-0000CB0B0000}"/>
    <cellStyle name="Table Cell 2 7 4 10 2" xfId="10727" xr:uid="{2C2FD006-71ED-4407-B315-FBD2AF3F87EA}"/>
    <cellStyle name="Table Cell 2 7 4 11" xfId="7279" xr:uid="{ED6A95AB-CCDE-47EA-8617-3B5787AA5AD4}"/>
    <cellStyle name="Table Cell 2 7 4 2" xfId="631" xr:uid="{00000000-0005-0000-0000-0000CC0B0000}"/>
    <cellStyle name="Table Cell 2 7 4 2 2" xfId="1784" xr:uid="{00000000-0005-0000-0000-0000CD0B0000}"/>
    <cellStyle name="Table Cell 2 7 4 2 2 2" xfId="8673" xr:uid="{546C3FD9-C22E-4787-881F-B7EB76A90C85}"/>
    <cellStyle name="Table Cell 2 7 4 2 2 3" xfId="5211" xr:uid="{EB17C13D-DBD0-49DD-8B5B-6776C8800C81}"/>
    <cellStyle name="Table Cell 2 7 4 2 3" xfId="2915" xr:uid="{00000000-0005-0000-0000-0000CE0B0000}"/>
    <cellStyle name="Table Cell 2 7 4 2 3 2" xfId="9804" xr:uid="{E4547E43-1616-434E-827B-B925CE8E0B13}"/>
    <cellStyle name="Table Cell 2 7 4 2 3 3" xfId="6342" xr:uid="{EFEA4BC3-7862-4C11-938D-876E18671E92}"/>
    <cellStyle name="Table Cell 2 7 4 2 4" xfId="4049" xr:uid="{00000000-0005-0000-0000-0000CF0B0000}"/>
    <cellStyle name="Table Cell 2 7 4 2 4 2" xfId="10938" xr:uid="{96FC609A-C530-49FD-BC4D-183D2F9A0C4B}"/>
    <cellStyle name="Table Cell 2 7 4 2 5" xfId="7490" xr:uid="{CBF9D49D-D2F6-4A35-AEB8-0E4D72BB1390}"/>
    <cellStyle name="Table Cell 2 7 4 3" xfId="771" xr:uid="{00000000-0005-0000-0000-0000D00B0000}"/>
    <cellStyle name="Table Cell 2 7 4 3 2" xfId="1924" xr:uid="{00000000-0005-0000-0000-0000D10B0000}"/>
    <cellStyle name="Table Cell 2 7 4 3 2 2" xfId="8813" xr:uid="{8AB4D751-73A8-4EEC-8C27-9FF9EF228F63}"/>
    <cellStyle name="Table Cell 2 7 4 3 2 3" xfId="5351" xr:uid="{E2A457F7-53A3-44FE-AD92-EBE86C9B5ACE}"/>
    <cellStyle name="Table Cell 2 7 4 3 3" xfId="3055" xr:uid="{00000000-0005-0000-0000-0000D20B0000}"/>
    <cellStyle name="Table Cell 2 7 4 3 3 2" xfId="9944" xr:uid="{D1D34DA4-62E0-4BA0-8E11-53F500DB970D}"/>
    <cellStyle name="Table Cell 2 7 4 3 3 3" xfId="6482" xr:uid="{BFC97609-1943-4AAF-929B-59775A7E1E96}"/>
    <cellStyle name="Table Cell 2 7 4 3 4" xfId="4189" xr:uid="{00000000-0005-0000-0000-0000D30B0000}"/>
    <cellStyle name="Table Cell 2 7 4 3 4 2" xfId="11078" xr:uid="{B17A9A21-3F79-4949-B861-F5AD6C05AB78}"/>
    <cellStyle name="Table Cell 2 7 4 3 5" xfId="7630" xr:uid="{2CE92E50-0F84-41CE-8890-880E6E4C296C}"/>
    <cellStyle name="Table Cell 2 7 4 4" xfId="911" xr:uid="{00000000-0005-0000-0000-0000D40B0000}"/>
    <cellStyle name="Table Cell 2 7 4 4 2" xfId="2064" xr:uid="{00000000-0005-0000-0000-0000D50B0000}"/>
    <cellStyle name="Table Cell 2 7 4 4 2 2" xfId="8953" xr:uid="{8C78E4A6-F9DA-4327-821A-B5677C23B007}"/>
    <cellStyle name="Table Cell 2 7 4 4 2 3" xfId="5491" xr:uid="{7114CAAB-5F4D-4EEE-9C4B-8A4D669D5A59}"/>
    <cellStyle name="Table Cell 2 7 4 4 3" xfId="3195" xr:uid="{00000000-0005-0000-0000-0000D60B0000}"/>
    <cellStyle name="Table Cell 2 7 4 4 3 2" xfId="10084" xr:uid="{D3F6D0B0-A327-4279-9BF4-35F674700820}"/>
    <cellStyle name="Table Cell 2 7 4 4 3 3" xfId="6622" xr:uid="{CEB10033-3E54-439D-9A73-C6E199EC794D}"/>
    <cellStyle name="Table Cell 2 7 4 4 4" xfId="4329" xr:uid="{00000000-0005-0000-0000-0000D70B0000}"/>
    <cellStyle name="Table Cell 2 7 4 4 4 2" xfId="11218" xr:uid="{3BE43F80-9B26-42D9-80D9-4B72DDE71D8A}"/>
    <cellStyle name="Table Cell 2 7 4 4 5" xfId="7770" xr:uid="{EA7DED7A-653A-4432-9AF1-77E2676DE783}"/>
    <cellStyle name="Table Cell 2 7 4 5" xfId="1045" xr:uid="{00000000-0005-0000-0000-0000D80B0000}"/>
    <cellStyle name="Table Cell 2 7 4 5 2" xfId="2198" xr:uid="{00000000-0005-0000-0000-0000D90B0000}"/>
    <cellStyle name="Table Cell 2 7 4 5 2 2" xfId="9087" xr:uid="{0B508FD8-AFD9-48A5-9F08-5F9445084AC6}"/>
    <cellStyle name="Table Cell 2 7 4 5 2 3" xfId="5625" xr:uid="{B13C6316-C943-4E28-9404-A5B2665DFBEA}"/>
    <cellStyle name="Table Cell 2 7 4 5 3" xfId="3329" xr:uid="{00000000-0005-0000-0000-0000DA0B0000}"/>
    <cellStyle name="Table Cell 2 7 4 5 3 2" xfId="10218" xr:uid="{82B6DCA0-4431-4819-926A-83E4FF305CCE}"/>
    <cellStyle name="Table Cell 2 7 4 5 3 3" xfId="6756" xr:uid="{BC4C5889-362B-471B-AF33-5D96B0C25175}"/>
    <cellStyle name="Table Cell 2 7 4 5 4" xfId="4463" xr:uid="{00000000-0005-0000-0000-0000DB0B0000}"/>
    <cellStyle name="Table Cell 2 7 4 5 4 2" xfId="11352" xr:uid="{F097377D-4120-4003-BA0B-98DAD0A7EECD}"/>
    <cellStyle name="Table Cell 2 7 4 5 5" xfId="7904" xr:uid="{E38415C8-638C-4E7E-8C30-F1C6B7C7E329}"/>
    <cellStyle name="Table Cell 2 7 4 6" xfId="1176" xr:uid="{00000000-0005-0000-0000-0000DC0B0000}"/>
    <cellStyle name="Table Cell 2 7 4 6 2" xfId="2329" xr:uid="{00000000-0005-0000-0000-0000DD0B0000}"/>
    <cellStyle name="Table Cell 2 7 4 6 2 2" xfId="9218" xr:uid="{EAAAAC07-0F1D-4F4D-B86E-1B059EC232A6}"/>
    <cellStyle name="Table Cell 2 7 4 6 2 3" xfId="5756" xr:uid="{B6493F7C-4D95-4460-9C31-DE96C45B3B2C}"/>
    <cellStyle name="Table Cell 2 7 4 6 3" xfId="3460" xr:uid="{00000000-0005-0000-0000-0000DE0B0000}"/>
    <cellStyle name="Table Cell 2 7 4 6 3 2" xfId="10349" xr:uid="{4F032300-0E01-466E-B88D-8BB18197D367}"/>
    <cellStyle name="Table Cell 2 7 4 6 3 3" xfId="6887" xr:uid="{3A38EF0F-2AD6-4AC7-8246-C421147F9B0C}"/>
    <cellStyle name="Table Cell 2 7 4 6 4" xfId="4594" xr:uid="{00000000-0005-0000-0000-0000DF0B0000}"/>
    <cellStyle name="Table Cell 2 7 4 6 4 2" xfId="11483" xr:uid="{0D0DF0E4-2584-4F4C-A440-142C7C746B5C}"/>
    <cellStyle name="Table Cell 2 7 4 6 5" xfId="8035" xr:uid="{F24A90C2-01FC-4174-AE4E-A98AB114FC36}"/>
    <cellStyle name="Table Cell 2 7 4 7" xfId="990" xr:uid="{00000000-0005-0000-0000-0000E00B0000}"/>
    <cellStyle name="Table Cell 2 7 4 7 2" xfId="2143" xr:uid="{00000000-0005-0000-0000-0000E10B0000}"/>
    <cellStyle name="Table Cell 2 7 4 7 2 2" xfId="9032" xr:uid="{3796CCC3-3AB7-46D3-BE52-0C1523AC6365}"/>
    <cellStyle name="Table Cell 2 7 4 7 2 3" xfId="5570" xr:uid="{6CE2676C-A656-40E1-BF43-7F4EBE9872B1}"/>
    <cellStyle name="Table Cell 2 7 4 7 3" xfId="3274" xr:uid="{00000000-0005-0000-0000-0000E20B0000}"/>
    <cellStyle name="Table Cell 2 7 4 7 3 2" xfId="10163" xr:uid="{C453043E-337D-47D9-B7B7-D9090E3DA742}"/>
    <cellStyle name="Table Cell 2 7 4 7 3 3" xfId="6701" xr:uid="{75B6AFBF-FF8B-4D6B-A82E-D43F93F9EE02}"/>
    <cellStyle name="Table Cell 2 7 4 7 4" xfId="4408" xr:uid="{00000000-0005-0000-0000-0000E30B0000}"/>
    <cellStyle name="Table Cell 2 7 4 7 4 2" xfId="11297" xr:uid="{B6129AEA-43DF-41B5-A00B-2F46514966AE}"/>
    <cellStyle name="Table Cell 2 7 4 7 5" xfId="7849" xr:uid="{5C7F88B9-654B-4EE5-86D3-9ADD6E7C2CE1}"/>
    <cellStyle name="Table Cell 2 7 4 8" xfId="1573" xr:uid="{00000000-0005-0000-0000-0000E40B0000}"/>
    <cellStyle name="Table Cell 2 7 4 8 2" xfId="8462" xr:uid="{E851C37B-82B6-4DB7-883E-D0432A27B9E9}"/>
    <cellStyle name="Table Cell 2 7 4 8 3" xfId="5000" xr:uid="{FB60E082-EE58-4086-AAB3-9CB330002789}"/>
    <cellStyle name="Table Cell 2 7 4 9" xfId="2704" xr:uid="{00000000-0005-0000-0000-0000E50B0000}"/>
    <cellStyle name="Table Cell 2 7 4 9 2" xfId="9593" xr:uid="{6DC4DD47-9CAC-4024-A509-D7B545B07695}"/>
    <cellStyle name="Table Cell 2 7 4 9 3" xfId="6131" xr:uid="{755F9A99-281B-41C6-9628-2E7CE4C063FC}"/>
    <cellStyle name="Table Cell 2 7 5" xfId="363" xr:uid="{00000000-0005-0000-0000-0000E60B0000}"/>
    <cellStyle name="Table Cell 2 7 5 10" xfId="3781" xr:uid="{00000000-0005-0000-0000-0000E70B0000}"/>
    <cellStyle name="Table Cell 2 7 5 10 2" xfId="10670" xr:uid="{4C34304A-73BA-456C-AA70-213EEFBFA02F}"/>
    <cellStyle name="Table Cell 2 7 5 11" xfId="7222" xr:uid="{41BA962A-98B9-4309-ADFB-1A297992C95E}"/>
    <cellStyle name="Table Cell 2 7 5 2" xfId="574" xr:uid="{00000000-0005-0000-0000-0000E80B0000}"/>
    <cellStyle name="Table Cell 2 7 5 2 2" xfId="1727" xr:uid="{00000000-0005-0000-0000-0000E90B0000}"/>
    <cellStyle name="Table Cell 2 7 5 2 2 2" xfId="8616" xr:uid="{68E0373C-CB6C-4BAA-8B8B-0DF4A6A1C515}"/>
    <cellStyle name="Table Cell 2 7 5 2 2 3" xfId="5154" xr:uid="{5FBE7DF0-8863-4F6F-B471-9D02184CC78F}"/>
    <cellStyle name="Table Cell 2 7 5 2 3" xfId="2858" xr:uid="{00000000-0005-0000-0000-0000EA0B0000}"/>
    <cellStyle name="Table Cell 2 7 5 2 3 2" xfId="9747" xr:uid="{804576A1-5E31-46F3-871E-320250A2B091}"/>
    <cellStyle name="Table Cell 2 7 5 2 3 3" xfId="6285" xr:uid="{B04CC1A7-C575-4D2F-BDFF-427C325492C0}"/>
    <cellStyle name="Table Cell 2 7 5 2 4" xfId="3992" xr:uid="{00000000-0005-0000-0000-0000EB0B0000}"/>
    <cellStyle name="Table Cell 2 7 5 2 4 2" xfId="10881" xr:uid="{F0961C4C-42C4-4406-AA1F-3B2CBAC81A6F}"/>
    <cellStyle name="Table Cell 2 7 5 2 5" xfId="7433" xr:uid="{51137E87-19C5-4CFD-BA7D-2BF257346227}"/>
    <cellStyle name="Table Cell 2 7 5 3" xfId="719" xr:uid="{00000000-0005-0000-0000-0000EC0B0000}"/>
    <cellStyle name="Table Cell 2 7 5 3 2" xfId="1872" xr:uid="{00000000-0005-0000-0000-0000ED0B0000}"/>
    <cellStyle name="Table Cell 2 7 5 3 2 2" xfId="8761" xr:uid="{DA63CE3E-E1BE-4946-9C4C-CD7012EB079D}"/>
    <cellStyle name="Table Cell 2 7 5 3 2 3" xfId="5299" xr:uid="{0754B28B-9BAC-4DE7-A625-C4191E74CB5A}"/>
    <cellStyle name="Table Cell 2 7 5 3 3" xfId="3003" xr:uid="{00000000-0005-0000-0000-0000EE0B0000}"/>
    <cellStyle name="Table Cell 2 7 5 3 3 2" xfId="9892" xr:uid="{70068E40-5FEC-489A-8BB2-8A26098013AA}"/>
    <cellStyle name="Table Cell 2 7 5 3 3 3" xfId="6430" xr:uid="{FEA47F1A-F64D-4998-AACC-60D62363CA47}"/>
    <cellStyle name="Table Cell 2 7 5 3 4" xfId="4137" xr:uid="{00000000-0005-0000-0000-0000EF0B0000}"/>
    <cellStyle name="Table Cell 2 7 5 3 4 2" xfId="11026" xr:uid="{76DD39C4-FEF5-4C00-8C35-F26272744A17}"/>
    <cellStyle name="Table Cell 2 7 5 3 5" xfId="7578" xr:uid="{7B9744D4-7B4C-456E-A618-280467E79544}"/>
    <cellStyle name="Table Cell 2 7 5 4" xfId="854" xr:uid="{00000000-0005-0000-0000-0000F00B0000}"/>
    <cellStyle name="Table Cell 2 7 5 4 2" xfId="2007" xr:uid="{00000000-0005-0000-0000-0000F10B0000}"/>
    <cellStyle name="Table Cell 2 7 5 4 2 2" xfId="8896" xr:uid="{A632FA5E-3070-4C83-86EF-D20EB91EC092}"/>
    <cellStyle name="Table Cell 2 7 5 4 2 3" xfId="5434" xr:uid="{163C0272-C2B5-44CF-B2C9-E9BBF1B04CD8}"/>
    <cellStyle name="Table Cell 2 7 5 4 3" xfId="3138" xr:uid="{00000000-0005-0000-0000-0000F20B0000}"/>
    <cellStyle name="Table Cell 2 7 5 4 3 2" xfId="10027" xr:uid="{DF0C3B20-6BA8-4DDB-A286-396EEA4DE442}"/>
    <cellStyle name="Table Cell 2 7 5 4 3 3" xfId="6565" xr:uid="{A7FCACA3-AA53-4713-81AF-D71215DB96BB}"/>
    <cellStyle name="Table Cell 2 7 5 4 4" xfId="4272" xr:uid="{00000000-0005-0000-0000-0000F30B0000}"/>
    <cellStyle name="Table Cell 2 7 5 4 4 2" xfId="11161" xr:uid="{8CC6FC8F-DC13-42A3-BDE8-27CFEE5F7B99}"/>
    <cellStyle name="Table Cell 2 7 5 4 5" xfId="7713" xr:uid="{AF78736E-9823-4CAF-8597-07D1E557A1F9}"/>
    <cellStyle name="Table Cell 2 7 5 5" xfId="997" xr:uid="{00000000-0005-0000-0000-0000F40B0000}"/>
    <cellStyle name="Table Cell 2 7 5 5 2" xfId="2150" xr:uid="{00000000-0005-0000-0000-0000F50B0000}"/>
    <cellStyle name="Table Cell 2 7 5 5 2 2" xfId="9039" xr:uid="{731B9B85-7117-496B-BD4E-579B7657C82D}"/>
    <cellStyle name="Table Cell 2 7 5 5 2 3" xfId="5577" xr:uid="{951DF99F-5824-437F-8ACF-93BB9FAEF3BB}"/>
    <cellStyle name="Table Cell 2 7 5 5 3" xfId="3281" xr:uid="{00000000-0005-0000-0000-0000F60B0000}"/>
    <cellStyle name="Table Cell 2 7 5 5 3 2" xfId="10170" xr:uid="{25658E97-909A-47B6-B9E4-441D1AB9A1A3}"/>
    <cellStyle name="Table Cell 2 7 5 5 3 3" xfId="6708" xr:uid="{4DC883FC-309F-4DDF-9017-C8D5B332E334}"/>
    <cellStyle name="Table Cell 2 7 5 5 4" xfId="4415" xr:uid="{00000000-0005-0000-0000-0000F70B0000}"/>
    <cellStyle name="Table Cell 2 7 5 5 4 2" xfId="11304" xr:uid="{77C89275-D72B-4269-87C1-BA6C1B05A9BA}"/>
    <cellStyle name="Table Cell 2 7 5 5 5" xfId="7856" xr:uid="{58B4AC85-07D7-46C2-8FB7-71881C356B92}"/>
    <cellStyle name="Table Cell 2 7 5 6" xfId="1123" xr:uid="{00000000-0005-0000-0000-0000F80B0000}"/>
    <cellStyle name="Table Cell 2 7 5 6 2" xfId="2276" xr:uid="{00000000-0005-0000-0000-0000F90B0000}"/>
    <cellStyle name="Table Cell 2 7 5 6 2 2" xfId="9165" xr:uid="{8D887889-929D-42B8-B68C-A01C095077B3}"/>
    <cellStyle name="Table Cell 2 7 5 6 2 3" xfId="5703" xr:uid="{C62F27C9-8C65-4693-8E43-7EEE6A5F27C6}"/>
    <cellStyle name="Table Cell 2 7 5 6 3" xfId="3407" xr:uid="{00000000-0005-0000-0000-0000FA0B0000}"/>
    <cellStyle name="Table Cell 2 7 5 6 3 2" xfId="10296" xr:uid="{CE995837-02E8-44A4-94B8-34D8D896D527}"/>
    <cellStyle name="Table Cell 2 7 5 6 3 3" xfId="6834" xr:uid="{161F228B-D917-4EFB-AA04-63A77F3B3BA8}"/>
    <cellStyle name="Table Cell 2 7 5 6 4" xfId="4541" xr:uid="{00000000-0005-0000-0000-0000FB0B0000}"/>
    <cellStyle name="Table Cell 2 7 5 6 4 2" xfId="11430" xr:uid="{15CD3194-EF2C-4CE7-86DB-3BDA8648F0B5}"/>
    <cellStyle name="Table Cell 2 7 5 6 5" xfId="7982" xr:uid="{A30213A3-8D28-47A6-A22C-B0249F66119B}"/>
    <cellStyle name="Table Cell 2 7 5 7" xfId="1257" xr:uid="{00000000-0005-0000-0000-0000FC0B0000}"/>
    <cellStyle name="Table Cell 2 7 5 7 2" xfId="2410" xr:uid="{00000000-0005-0000-0000-0000FD0B0000}"/>
    <cellStyle name="Table Cell 2 7 5 7 2 2" xfId="9299" xr:uid="{7A66B421-FF47-4D72-95CD-F7870AFAB7D9}"/>
    <cellStyle name="Table Cell 2 7 5 7 2 3" xfId="5837" xr:uid="{2C4128EB-D5A9-447B-BD27-C3F4508FDFB5}"/>
    <cellStyle name="Table Cell 2 7 5 7 3" xfId="3541" xr:uid="{00000000-0005-0000-0000-0000FE0B0000}"/>
    <cellStyle name="Table Cell 2 7 5 7 3 2" xfId="10430" xr:uid="{1C1A2D61-BC66-4421-931C-D5465BFDCC87}"/>
    <cellStyle name="Table Cell 2 7 5 7 3 3" xfId="6968" xr:uid="{9042B02C-2364-4B3C-A9A4-C0CA6B12CEFE}"/>
    <cellStyle name="Table Cell 2 7 5 7 4" xfId="4675" xr:uid="{00000000-0005-0000-0000-0000FF0B0000}"/>
    <cellStyle name="Table Cell 2 7 5 7 4 2" xfId="11564" xr:uid="{5AA01FA7-A81D-4DFD-B826-6B836911CA59}"/>
    <cellStyle name="Table Cell 2 7 5 7 5" xfId="8116" xr:uid="{9501DDA0-CE55-4E86-A62B-6177EC1D25F5}"/>
    <cellStyle name="Table Cell 2 7 5 8" xfId="1516" xr:uid="{00000000-0005-0000-0000-0000000C0000}"/>
    <cellStyle name="Table Cell 2 7 5 8 2" xfId="8405" xr:uid="{04C493AE-BB8F-42BA-B927-DCC4F21E5F3E}"/>
    <cellStyle name="Table Cell 2 7 5 8 3" xfId="4943" xr:uid="{78EB026F-3DAE-44EA-8AA1-53466E7D0CF1}"/>
    <cellStyle name="Table Cell 2 7 5 9" xfId="2647" xr:uid="{00000000-0005-0000-0000-0000010C0000}"/>
    <cellStyle name="Table Cell 2 7 5 9 2" xfId="9536" xr:uid="{CB5B510D-1B20-440B-9474-7C539CBE2B8B}"/>
    <cellStyle name="Table Cell 2 7 5 9 3" xfId="6074" xr:uid="{C32EB628-1604-4A80-816E-8E02DF744207}"/>
    <cellStyle name="Table Cell 2 7 6" xfId="308" xr:uid="{00000000-0005-0000-0000-0000020C0000}"/>
    <cellStyle name="Table Cell 2 7 6 2" xfId="1461" xr:uid="{00000000-0005-0000-0000-0000030C0000}"/>
    <cellStyle name="Table Cell 2 7 6 2 2" xfId="8350" xr:uid="{88C4AE08-B720-492E-871E-ECB8E538597F}"/>
    <cellStyle name="Table Cell 2 7 6 2 3" xfId="4888" xr:uid="{DEF842B0-D693-4744-AFCE-4B05F4E3EBC8}"/>
    <cellStyle name="Table Cell 2 7 6 3" xfId="2592" xr:uid="{00000000-0005-0000-0000-0000040C0000}"/>
    <cellStyle name="Table Cell 2 7 6 3 2" xfId="9481" xr:uid="{0BC57C37-DCA4-41C0-B98C-C580723BA554}"/>
    <cellStyle name="Table Cell 2 7 6 3 3" xfId="6019" xr:uid="{131CA6DF-CE4B-40AB-B16C-0FD014DD7E67}"/>
    <cellStyle name="Table Cell 2 7 6 4" xfId="3726" xr:uid="{00000000-0005-0000-0000-0000050C0000}"/>
    <cellStyle name="Table Cell 2 7 6 4 2" xfId="10615" xr:uid="{1EB4FE49-CED7-436C-B0C3-9B9A897DEAC5}"/>
    <cellStyle name="Table Cell 2 7 6 5" xfId="7167" xr:uid="{DF17A973-D971-4362-9813-4ECCC7121497}"/>
    <cellStyle name="Table Cell 2 7 7" xfId="1314" xr:uid="{00000000-0005-0000-0000-0000060C0000}"/>
    <cellStyle name="Table Cell 2 7 7 2" xfId="8203" xr:uid="{4670C47C-B1A2-4467-8A16-DC5ADB1005FF}"/>
    <cellStyle name="Table Cell 2 7 7 3" xfId="4741" xr:uid="{73457E4F-B4B0-417E-AD61-A48E6A30D56E}"/>
    <cellStyle name="Table Cell 2 7 8" xfId="2445" xr:uid="{00000000-0005-0000-0000-0000070C0000}"/>
    <cellStyle name="Table Cell 2 7 8 2" xfId="9334" xr:uid="{6CE0A25C-854A-46AA-8C9B-F298E85B10B1}"/>
    <cellStyle name="Table Cell 2 7 8 3" xfId="5872" xr:uid="{1BB8FFD3-8B67-4BBC-8BF1-0F80BCE6D76A}"/>
    <cellStyle name="Table Cell 2 7 9" xfId="3579" xr:uid="{00000000-0005-0000-0000-0000080C0000}"/>
    <cellStyle name="Table Cell 2 7 9 2" xfId="10468" xr:uid="{83E2D57C-5EA9-41F5-ADEE-D7D2B658C9C0}"/>
    <cellStyle name="Table Cell 2 8" xfId="148" xr:uid="{00000000-0005-0000-0000-0000090C0000}"/>
    <cellStyle name="Table Cell 2 8 2" xfId="409" xr:uid="{00000000-0005-0000-0000-00000A0C0000}"/>
    <cellStyle name="Table Cell 2 8 2 10" xfId="3827" xr:uid="{00000000-0005-0000-0000-00000B0C0000}"/>
    <cellStyle name="Table Cell 2 8 2 10 2" xfId="10716" xr:uid="{61FA4503-09B0-46D6-9E0C-6DEF4978DABB}"/>
    <cellStyle name="Table Cell 2 8 2 11" xfId="7268" xr:uid="{5DF5160F-E2F1-410F-BE26-E72AA2821A47}"/>
    <cellStyle name="Table Cell 2 8 2 2" xfId="620" xr:uid="{00000000-0005-0000-0000-00000C0C0000}"/>
    <cellStyle name="Table Cell 2 8 2 2 2" xfId="1773" xr:uid="{00000000-0005-0000-0000-00000D0C0000}"/>
    <cellStyle name="Table Cell 2 8 2 2 2 2" xfId="8662" xr:uid="{30F8A2EE-CDAA-40B0-AD33-896AFC0DE3CB}"/>
    <cellStyle name="Table Cell 2 8 2 2 2 3" xfId="5200" xr:uid="{44428882-4EBE-43F7-A759-D23670BB6FC9}"/>
    <cellStyle name="Table Cell 2 8 2 2 3" xfId="2904" xr:uid="{00000000-0005-0000-0000-00000E0C0000}"/>
    <cellStyle name="Table Cell 2 8 2 2 3 2" xfId="9793" xr:uid="{98B3ED9D-82C1-401E-BD36-5B769D0C97E0}"/>
    <cellStyle name="Table Cell 2 8 2 2 3 3" xfId="6331" xr:uid="{D4F4BADE-E273-4695-BF41-312AA6FB6265}"/>
    <cellStyle name="Table Cell 2 8 2 2 4" xfId="4038" xr:uid="{00000000-0005-0000-0000-00000F0C0000}"/>
    <cellStyle name="Table Cell 2 8 2 2 4 2" xfId="10927" xr:uid="{56022F9B-911A-4FD4-8E07-8A5F9970EE8E}"/>
    <cellStyle name="Table Cell 2 8 2 2 5" xfId="7479" xr:uid="{0956365E-3BCB-4993-8C03-7EB8B3BF2CB8}"/>
    <cellStyle name="Table Cell 2 8 2 3" xfId="760" xr:uid="{00000000-0005-0000-0000-0000100C0000}"/>
    <cellStyle name="Table Cell 2 8 2 3 2" xfId="1913" xr:uid="{00000000-0005-0000-0000-0000110C0000}"/>
    <cellStyle name="Table Cell 2 8 2 3 2 2" xfId="8802" xr:uid="{46C23DBF-B4F4-4B5B-BBAD-046CCD76BE04}"/>
    <cellStyle name="Table Cell 2 8 2 3 2 3" xfId="5340" xr:uid="{005D5BBC-24E2-465A-BABF-0904AC0BD94E}"/>
    <cellStyle name="Table Cell 2 8 2 3 3" xfId="3044" xr:uid="{00000000-0005-0000-0000-0000120C0000}"/>
    <cellStyle name="Table Cell 2 8 2 3 3 2" xfId="9933" xr:uid="{A5EC0068-6F56-4DD3-B493-EEB08D1C60BE}"/>
    <cellStyle name="Table Cell 2 8 2 3 3 3" xfId="6471" xr:uid="{3D397939-2360-4975-937B-5FBDEFD85647}"/>
    <cellStyle name="Table Cell 2 8 2 3 4" xfId="4178" xr:uid="{00000000-0005-0000-0000-0000130C0000}"/>
    <cellStyle name="Table Cell 2 8 2 3 4 2" xfId="11067" xr:uid="{EF0F40F0-BCE0-40D5-A958-DDD334E35408}"/>
    <cellStyle name="Table Cell 2 8 2 3 5" xfId="7619" xr:uid="{ADD58AD9-082D-4414-B89C-6F6D32DA358C}"/>
    <cellStyle name="Table Cell 2 8 2 4" xfId="900" xr:uid="{00000000-0005-0000-0000-0000140C0000}"/>
    <cellStyle name="Table Cell 2 8 2 4 2" xfId="2053" xr:uid="{00000000-0005-0000-0000-0000150C0000}"/>
    <cellStyle name="Table Cell 2 8 2 4 2 2" xfId="8942" xr:uid="{A9064063-F823-4AC2-BFB9-D751C3648BED}"/>
    <cellStyle name="Table Cell 2 8 2 4 2 3" xfId="5480" xr:uid="{280A61F0-5398-4365-AA1F-421776C3C87D}"/>
    <cellStyle name="Table Cell 2 8 2 4 3" xfId="3184" xr:uid="{00000000-0005-0000-0000-0000160C0000}"/>
    <cellStyle name="Table Cell 2 8 2 4 3 2" xfId="10073" xr:uid="{69366481-39C2-46D0-990D-BD0440956DBC}"/>
    <cellStyle name="Table Cell 2 8 2 4 3 3" xfId="6611" xr:uid="{2CC31748-E42F-4AE4-A068-6EEE9CA2C0B3}"/>
    <cellStyle name="Table Cell 2 8 2 4 4" xfId="4318" xr:uid="{00000000-0005-0000-0000-0000170C0000}"/>
    <cellStyle name="Table Cell 2 8 2 4 4 2" xfId="11207" xr:uid="{C27CD450-1C2B-4794-B973-B0829FAD43CB}"/>
    <cellStyle name="Table Cell 2 8 2 4 5" xfId="7759" xr:uid="{FBC1DB0E-2727-41D7-A2D7-CC5B61586C5B}"/>
    <cellStyle name="Table Cell 2 8 2 5" xfId="1036" xr:uid="{00000000-0005-0000-0000-0000180C0000}"/>
    <cellStyle name="Table Cell 2 8 2 5 2" xfId="2189" xr:uid="{00000000-0005-0000-0000-0000190C0000}"/>
    <cellStyle name="Table Cell 2 8 2 5 2 2" xfId="9078" xr:uid="{4EC48B97-EE11-4054-9AAB-0F58FBA836EE}"/>
    <cellStyle name="Table Cell 2 8 2 5 2 3" xfId="5616" xr:uid="{A73C757C-349C-43FA-AC2A-9946CB1FF129}"/>
    <cellStyle name="Table Cell 2 8 2 5 3" xfId="3320" xr:uid="{00000000-0005-0000-0000-00001A0C0000}"/>
    <cellStyle name="Table Cell 2 8 2 5 3 2" xfId="10209" xr:uid="{A3574BD1-B5B2-431C-9DE1-C4D9C965A0FA}"/>
    <cellStyle name="Table Cell 2 8 2 5 3 3" xfId="6747" xr:uid="{71F31818-0AD7-4025-AA1D-3D255740C0A2}"/>
    <cellStyle name="Table Cell 2 8 2 5 4" xfId="4454" xr:uid="{00000000-0005-0000-0000-00001B0C0000}"/>
    <cellStyle name="Table Cell 2 8 2 5 4 2" xfId="11343" xr:uid="{67C0C3D2-77EC-4470-8BFE-DF3C6F9DDA6D}"/>
    <cellStyle name="Table Cell 2 8 2 5 5" xfId="7895" xr:uid="{5D2BF4A4-7C0D-4AC0-BE10-9294709F47A2}"/>
    <cellStyle name="Table Cell 2 8 2 6" xfId="1165" xr:uid="{00000000-0005-0000-0000-00001C0C0000}"/>
    <cellStyle name="Table Cell 2 8 2 6 2" xfId="2318" xr:uid="{00000000-0005-0000-0000-00001D0C0000}"/>
    <cellStyle name="Table Cell 2 8 2 6 2 2" xfId="9207" xr:uid="{DDB5DEA6-FC95-42C0-A389-62C81BB4DA50}"/>
    <cellStyle name="Table Cell 2 8 2 6 2 3" xfId="5745" xr:uid="{F5E89CBE-846D-4E6D-8A1A-4BEC590B29DD}"/>
    <cellStyle name="Table Cell 2 8 2 6 3" xfId="3449" xr:uid="{00000000-0005-0000-0000-00001E0C0000}"/>
    <cellStyle name="Table Cell 2 8 2 6 3 2" xfId="10338" xr:uid="{19AC3FD7-74CE-43EE-965C-EB521BA2A47D}"/>
    <cellStyle name="Table Cell 2 8 2 6 3 3" xfId="6876" xr:uid="{B638EFF4-3644-4D69-B2E0-1EB948B53630}"/>
    <cellStyle name="Table Cell 2 8 2 6 4" xfId="4583" xr:uid="{00000000-0005-0000-0000-00001F0C0000}"/>
    <cellStyle name="Table Cell 2 8 2 6 4 2" xfId="11472" xr:uid="{D8C62683-8DE7-4589-8CBF-223708F6CE2E}"/>
    <cellStyle name="Table Cell 2 8 2 6 5" xfId="8024" xr:uid="{716202B8-D541-4DEC-911B-E87156BC3B9B}"/>
    <cellStyle name="Table Cell 2 8 2 7" xfId="712" xr:uid="{00000000-0005-0000-0000-0000200C0000}"/>
    <cellStyle name="Table Cell 2 8 2 7 2" xfId="1865" xr:uid="{00000000-0005-0000-0000-0000210C0000}"/>
    <cellStyle name="Table Cell 2 8 2 7 2 2" xfId="8754" xr:uid="{8EFC8FC4-5B7C-4041-9944-A4DFCAE27ECA}"/>
    <cellStyle name="Table Cell 2 8 2 7 2 3" xfId="5292" xr:uid="{2D9593FF-F4F9-4619-A9F5-76BFB73B75E5}"/>
    <cellStyle name="Table Cell 2 8 2 7 3" xfId="2996" xr:uid="{00000000-0005-0000-0000-0000220C0000}"/>
    <cellStyle name="Table Cell 2 8 2 7 3 2" xfId="9885" xr:uid="{5BC1D45A-FE44-402F-A343-E7B81B2A8EDE}"/>
    <cellStyle name="Table Cell 2 8 2 7 3 3" xfId="6423" xr:uid="{4043ECF8-547C-426E-9ED4-E20ADF9450CF}"/>
    <cellStyle name="Table Cell 2 8 2 7 4" xfId="4130" xr:uid="{00000000-0005-0000-0000-0000230C0000}"/>
    <cellStyle name="Table Cell 2 8 2 7 4 2" xfId="11019" xr:uid="{20A84BFA-4870-4C6B-BBB0-623794B5A8D7}"/>
    <cellStyle name="Table Cell 2 8 2 7 5" xfId="7571" xr:uid="{05EED281-119B-44D7-9820-0417AD853AFC}"/>
    <cellStyle name="Table Cell 2 8 2 8" xfId="1562" xr:uid="{00000000-0005-0000-0000-0000240C0000}"/>
    <cellStyle name="Table Cell 2 8 2 8 2" xfId="8451" xr:uid="{89DC0E2A-21AD-4BE6-9F3C-A652E13AB654}"/>
    <cellStyle name="Table Cell 2 8 2 8 3" xfId="4989" xr:uid="{5C3B5029-D3A8-4994-A2A0-34D27970EF35}"/>
    <cellStyle name="Table Cell 2 8 2 9" xfId="2693" xr:uid="{00000000-0005-0000-0000-0000250C0000}"/>
    <cellStyle name="Table Cell 2 8 2 9 2" xfId="9582" xr:uid="{57A777AF-26A9-4B3B-8F6E-FA029BED9DF6}"/>
    <cellStyle name="Table Cell 2 8 2 9 3" xfId="6120" xr:uid="{6AEE9CC6-CC83-409D-9257-9051B2B8FC37}"/>
    <cellStyle name="Table Cell 2 8 3" xfId="362" xr:uid="{00000000-0005-0000-0000-0000260C0000}"/>
    <cellStyle name="Table Cell 2 8 3 10" xfId="3780" xr:uid="{00000000-0005-0000-0000-0000270C0000}"/>
    <cellStyle name="Table Cell 2 8 3 10 2" xfId="10669" xr:uid="{28DF358B-CD3A-4136-94F1-3C436CF32149}"/>
    <cellStyle name="Table Cell 2 8 3 11" xfId="7221" xr:uid="{C6672D81-C1DB-4824-817D-E135E5EF0F3E}"/>
    <cellStyle name="Table Cell 2 8 3 2" xfId="573" xr:uid="{00000000-0005-0000-0000-0000280C0000}"/>
    <cellStyle name="Table Cell 2 8 3 2 2" xfId="1726" xr:uid="{00000000-0005-0000-0000-0000290C0000}"/>
    <cellStyle name="Table Cell 2 8 3 2 2 2" xfId="8615" xr:uid="{AAE98A57-8BF8-4C59-9D16-F8D5AFD92324}"/>
    <cellStyle name="Table Cell 2 8 3 2 2 3" xfId="5153" xr:uid="{4727ED2A-5776-4A2A-A974-13F323FF3E31}"/>
    <cellStyle name="Table Cell 2 8 3 2 3" xfId="2857" xr:uid="{00000000-0005-0000-0000-00002A0C0000}"/>
    <cellStyle name="Table Cell 2 8 3 2 3 2" xfId="9746" xr:uid="{66EA81F1-92DC-4CC2-9D0A-D62392DB5923}"/>
    <cellStyle name="Table Cell 2 8 3 2 3 3" xfId="6284" xr:uid="{CCD1B6A0-7BA5-4AAD-8C69-FB495A5BF9D1}"/>
    <cellStyle name="Table Cell 2 8 3 2 4" xfId="3991" xr:uid="{00000000-0005-0000-0000-00002B0C0000}"/>
    <cellStyle name="Table Cell 2 8 3 2 4 2" xfId="10880" xr:uid="{C1B39DEF-54D7-488E-90C6-7BB1A8F81065}"/>
    <cellStyle name="Table Cell 2 8 3 2 5" xfId="7432" xr:uid="{56062820-00D7-4416-BF70-35E4F5D47FB3}"/>
    <cellStyle name="Table Cell 2 8 3 3" xfId="718" xr:uid="{00000000-0005-0000-0000-00002C0C0000}"/>
    <cellStyle name="Table Cell 2 8 3 3 2" xfId="1871" xr:uid="{00000000-0005-0000-0000-00002D0C0000}"/>
    <cellStyle name="Table Cell 2 8 3 3 2 2" xfId="8760" xr:uid="{E82F9FA3-9328-4405-BCC3-24CE7F66128B}"/>
    <cellStyle name="Table Cell 2 8 3 3 2 3" xfId="5298" xr:uid="{0C5D1E89-8188-455C-A18D-41D3513AC121}"/>
    <cellStyle name="Table Cell 2 8 3 3 3" xfId="3002" xr:uid="{00000000-0005-0000-0000-00002E0C0000}"/>
    <cellStyle name="Table Cell 2 8 3 3 3 2" xfId="9891" xr:uid="{63E6EC50-0F75-4BAD-B4AD-1C43286009A6}"/>
    <cellStyle name="Table Cell 2 8 3 3 3 3" xfId="6429" xr:uid="{3FCDB9DF-DEBB-45CA-843B-F06CC2771218}"/>
    <cellStyle name="Table Cell 2 8 3 3 4" xfId="4136" xr:uid="{00000000-0005-0000-0000-00002F0C0000}"/>
    <cellStyle name="Table Cell 2 8 3 3 4 2" xfId="11025" xr:uid="{9F2F29BF-8D6D-4FB9-AAF9-D98B7084A1FF}"/>
    <cellStyle name="Table Cell 2 8 3 3 5" xfId="7577" xr:uid="{94D3DE6E-0FAC-456B-80EA-DFA5E9E60F37}"/>
    <cellStyle name="Table Cell 2 8 3 4" xfId="853" xr:uid="{00000000-0005-0000-0000-0000300C0000}"/>
    <cellStyle name="Table Cell 2 8 3 4 2" xfId="2006" xr:uid="{00000000-0005-0000-0000-0000310C0000}"/>
    <cellStyle name="Table Cell 2 8 3 4 2 2" xfId="8895" xr:uid="{C8672A84-5F62-497F-B209-D20CADE089D0}"/>
    <cellStyle name="Table Cell 2 8 3 4 2 3" xfId="5433" xr:uid="{01B30597-941A-4F5D-A681-EBC75567D498}"/>
    <cellStyle name="Table Cell 2 8 3 4 3" xfId="3137" xr:uid="{00000000-0005-0000-0000-0000320C0000}"/>
    <cellStyle name="Table Cell 2 8 3 4 3 2" xfId="10026" xr:uid="{99A94E2E-D8BA-4761-A372-4F482B8C3204}"/>
    <cellStyle name="Table Cell 2 8 3 4 3 3" xfId="6564" xr:uid="{9435D990-D45D-4D31-A6E5-3DCFC2C58B19}"/>
    <cellStyle name="Table Cell 2 8 3 4 4" xfId="4271" xr:uid="{00000000-0005-0000-0000-0000330C0000}"/>
    <cellStyle name="Table Cell 2 8 3 4 4 2" xfId="11160" xr:uid="{9E8EC38E-746A-4CCB-A6EA-0ABC8A5574CA}"/>
    <cellStyle name="Table Cell 2 8 3 4 5" xfId="7712" xr:uid="{14AD84DE-F019-4446-8783-A287F4F35E81}"/>
    <cellStyle name="Table Cell 2 8 3 5" xfId="996" xr:uid="{00000000-0005-0000-0000-0000340C0000}"/>
    <cellStyle name="Table Cell 2 8 3 5 2" xfId="2149" xr:uid="{00000000-0005-0000-0000-0000350C0000}"/>
    <cellStyle name="Table Cell 2 8 3 5 2 2" xfId="9038" xr:uid="{B3ED27FF-E7EA-4380-9600-F55888798802}"/>
    <cellStyle name="Table Cell 2 8 3 5 2 3" xfId="5576" xr:uid="{561E09DC-94E4-4631-B973-32FED8E78453}"/>
    <cellStyle name="Table Cell 2 8 3 5 3" xfId="3280" xr:uid="{00000000-0005-0000-0000-0000360C0000}"/>
    <cellStyle name="Table Cell 2 8 3 5 3 2" xfId="10169" xr:uid="{E52BD308-0568-4100-B5D4-888AB9CCDB9A}"/>
    <cellStyle name="Table Cell 2 8 3 5 3 3" xfId="6707" xr:uid="{FFBDE5AE-2C6D-4D6F-B01A-F1EF751FF68B}"/>
    <cellStyle name="Table Cell 2 8 3 5 4" xfId="4414" xr:uid="{00000000-0005-0000-0000-0000370C0000}"/>
    <cellStyle name="Table Cell 2 8 3 5 4 2" xfId="11303" xr:uid="{D7CEA5E7-DBD5-4321-B10F-8FD793AE4AA9}"/>
    <cellStyle name="Table Cell 2 8 3 5 5" xfId="7855" xr:uid="{FC452238-3301-4092-8FDC-ABFBC5AC057A}"/>
    <cellStyle name="Table Cell 2 8 3 6" xfId="527" xr:uid="{00000000-0005-0000-0000-0000380C0000}"/>
    <cellStyle name="Table Cell 2 8 3 6 2" xfId="1680" xr:uid="{00000000-0005-0000-0000-0000390C0000}"/>
    <cellStyle name="Table Cell 2 8 3 6 2 2" xfId="8569" xr:uid="{940D96BD-9D70-47D9-9E6A-0CAEDE8856EE}"/>
    <cellStyle name="Table Cell 2 8 3 6 2 3" xfId="5107" xr:uid="{7D77C60A-F3D1-48DE-8E90-4EFCFA76DA8F}"/>
    <cellStyle name="Table Cell 2 8 3 6 3" xfId="2811" xr:uid="{00000000-0005-0000-0000-00003A0C0000}"/>
    <cellStyle name="Table Cell 2 8 3 6 3 2" xfId="9700" xr:uid="{D76B0038-D847-4A4E-9643-730AF6007B46}"/>
    <cellStyle name="Table Cell 2 8 3 6 3 3" xfId="6238" xr:uid="{F24D07E5-C077-406A-AE7A-D1291EF8BCA5}"/>
    <cellStyle name="Table Cell 2 8 3 6 4" xfId="3945" xr:uid="{00000000-0005-0000-0000-00003B0C0000}"/>
    <cellStyle name="Table Cell 2 8 3 6 4 2" xfId="10834" xr:uid="{69322EDF-7134-4F7F-8DD5-1FA213A9EB8D}"/>
    <cellStyle name="Table Cell 2 8 3 6 5" xfId="7386" xr:uid="{3FCA56DB-1375-4273-9F94-8283D4C024B2}"/>
    <cellStyle name="Table Cell 2 8 3 7" xfId="537" xr:uid="{00000000-0005-0000-0000-00003C0C0000}"/>
    <cellStyle name="Table Cell 2 8 3 7 2" xfId="1690" xr:uid="{00000000-0005-0000-0000-00003D0C0000}"/>
    <cellStyle name="Table Cell 2 8 3 7 2 2" xfId="8579" xr:uid="{C3640E42-410B-4547-A725-429F43A7AE4E}"/>
    <cellStyle name="Table Cell 2 8 3 7 2 3" xfId="5117" xr:uid="{22D5A35C-ABF6-4E07-A9B5-203BCD31AEA4}"/>
    <cellStyle name="Table Cell 2 8 3 7 3" xfId="2821" xr:uid="{00000000-0005-0000-0000-00003E0C0000}"/>
    <cellStyle name="Table Cell 2 8 3 7 3 2" xfId="9710" xr:uid="{A3078415-8ED1-4E18-BA7F-60144CB1F03D}"/>
    <cellStyle name="Table Cell 2 8 3 7 3 3" xfId="6248" xr:uid="{2BCF3CA2-42C4-4929-A4B2-DB07C3EA8552}"/>
    <cellStyle name="Table Cell 2 8 3 7 4" xfId="3955" xr:uid="{00000000-0005-0000-0000-00003F0C0000}"/>
    <cellStyle name="Table Cell 2 8 3 7 4 2" xfId="10844" xr:uid="{95F42568-0949-4503-BD35-6D843803C904}"/>
    <cellStyle name="Table Cell 2 8 3 7 5" xfId="7396" xr:uid="{5452A5AF-E75F-4C9F-A3F6-BEFB38E82F1B}"/>
    <cellStyle name="Table Cell 2 8 3 8" xfId="1515" xr:uid="{00000000-0005-0000-0000-0000400C0000}"/>
    <cellStyle name="Table Cell 2 8 3 8 2" xfId="8404" xr:uid="{22D41DCD-F2DD-4EE1-BD79-E83D34ABDDBB}"/>
    <cellStyle name="Table Cell 2 8 3 8 3" xfId="4942" xr:uid="{D2A5E488-9EEF-485B-81E3-0364B97B7899}"/>
    <cellStyle name="Table Cell 2 8 3 9" xfId="2646" xr:uid="{00000000-0005-0000-0000-0000410C0000}"/>
    <cellStyle name="Table Cell 2 8 3 9 2" xfId="9535" xr:uid="{C55F63EB-472B-44D0-B773-D9AF82369804}"/>
    <cellStyle name="Table Cell 2 8 3 9 3" xfId="6073" xr:uid="{B9FFD8C1-C3B6-4189-9721-C97CD9D332D5}"/>
    <cellStyle name="Table Cell 2 8 4" xfId="297" xr:uid="{00000000-0005-0000-0000-0000420C0000}"/>
    <cellStyle name="Table Cell 2 8 4 2" xfId="1450" xr:uid="{00000000-0005-0000-0000-0000430C0000}"/>
    <cellStyle name="Table Cell 2 8 4 2 2" xfId="8339" xr:uid="{B28EEC31-1269-4996-ABC5-9C0191298C2F}"/>
    <cellStyle name="Table Cell 2 8 4 2 3" xfId="4877" xr:uid="{B97C1284-FC7F-4465-B75F-35EF30152396}"/>
    <cellStyle name="Table Cell 2 8 4 3" xfId="2581" xr:uid="{00000000-0005-0000-0000-0000440C0000}"/>
    <cellStyle name="Table Cell 2 8 4 3 2" xfId="9470" xr:uid="{6512CA98-1DCE-4107-B9B2-E9300B7589BD}"/>
    <cellStyle name="Table Cell 2 8 4 3 3" xfId="6008" xr:uid="{1CB7A863-BE0E-45F0-9F8B-073FEE37D2C6}"/>
    <cellStyle name="Table Cell 2 8 4 4" xfId="3715" xr:uid="{00000000-0005-0000-0000-0000450C0000}"/>
    <cellStyle name="Table Cell 2 8 4 4 2" xfId="10604" xr:uid="{5E81BAB3-7640-46CC-8598-A02DB88FD723}"/>
    <cellStyle name="Table Cell 2 8 4 5" xfId="7156" xr:uid="{D242AA80-1D96-4072-B171-BE0A349C4CD1}"/>
    <cellStyle name="Table Cell 2 8 5" xfId="1306" xr:uid="{00000000-0005-0000-0000-0000460C0000}"/>
    <cellStyle name="Table Cell 2 8 5 2" xfId="8195" xr:uid="{8043844F-14FB-48B3-9F9D-86B3C056B24E}"/>
    <cellStyle name="Table Cell 2 8 5 3" xfId="4733" xr:uid="{8AE4E084-A0B3-4FCF-98CF-454B8E796641}"/>
    <cellStyle name="Table Cell 2 8 6" xfId="2434" xr:uid="{00000000-0005-0000-0000-0000470C0000}"/>
    <cellStyle name="Table Cell 2 8 6 2" xfId="9323" xr:uid="{07333FEE-8C67-4B8A-B951-4CE7C5D4E522}"/>
    <cellStyle name="Table Cell 2 8 6 3" xfId="5861" xr:uid="{DBA909AA-E520-4358-81F5-B4B611BF8464}"/>
    <cellStyle name="Table Cell 2 8 7" xfId="3571" xr:uid="{00000000-0005-0000-0000-0000480C0000}"/>
    <cellStyle name="Table Cell 2 8 7 2" xfId="10460" xr:uid="{2AE57949-156C-4AC9-B23E-F41E1B70C636}"/>
    <cellStyle name="Table Cell 2 8 8" xfId="7010" xr:uid="{51CA8CDC-4B5D-4B3E-B4F9-57EF57882872}"/>
    <cellStyle name="Table Cell 2 9" xfId="145" xr:uid="{00000000-0005-0000-0000-0000490C0000}"/>
    <cellStyle name="Table Cell 2 9 2" xfId="406" xr:uid="{00000000-0005-0000-0000-00004A0C0000}"/>
    <cellStyle name="Table Cell 2 9 2 10" xfId="3824" xr:uid="{00000000-0005-0000-0000-00004B0C0000}"/>
    <cellStyle name="Table Cell 2 9 2 10 2" xfId="10713" xr:uid="{94C0D560-27FD-4645-9853-5287314116B3}"/>
    <cellStyle name="Table Cell 2 9 2 11" xfId="7265" xr:uid="{AC423E4B-43CC-4B98-B216-FF0D9EA42379}"/>
    <cellStyle name="Table Cell 2 9 2 2" xfId="617" xr:uid="{00000000-0005-0000-0000-00004C0C0000}"/>
    <cellStyle name="Table Cell 2 9 2 2 2" xfId="1770" xr:uid="{00000000-0005-0000-0000-00004D0C0000}"/>
    <cellStyle name="Table Cell 2 9 2 2 2 2" xfId="8659" xr:uid="{BDF2201D-409F-4E6F-B821-35406DBC99D6}"/>
    <cellStyle name="Table Cell 2 9 2 2 2 3" xfId="5197" xr:uid="{E4A25904-915E-4996-8521-D02FF32793C1}"/>
    <cellStyle name="Table Cell 2 9 2 2 3" xfId="2901" xr:uid="{00000000-0005-0000-0000-00004E0C0000}"/>
    <cellStyle name="Table Cell 2 9 2 2 3 2" xfId="9790" xr:uid="{24E3EA1F-3850-4153-B31F-F5A1BA9F58A9}"/>
    <cellStyle name="Table Cell 2 9 2 2 3 3" xfId="6328" xr:uid="{2A2B4D5E-42D2-45E6-A738-C9F57E579C62}"/>
    <cellStyle name="Table Cell 2 9 2 2 4" xfId="4035" xr:uid="{00000000-0005-0000-0000-00004F0C0000}"/>
    <cellStyle name="Table Cell 2 9 2 2 4 2" xfId="10924" xr:uid="{ADC6621D-DBFE-493C-B3BA-BCA266FC3CE0}"/>
    <cellStyle name="Table Cell 2 9 2 2 5" xfId="7476" xr:uid="{1C471C88-7DC6-40E1-A2D3-1ABB09569B62}"/>
    <cellStyle name="Table Cell 2 9 2 3" xfId="757" xr:uid="{00000000-0005-0000-0000-0000500C0000}"/>
    <cellStyle name="Table Cell 2 9 2 3 2" xfId="1910" xr:uid="{00000000-0005-0000-0000-0000510C0000}"/>
    <cellStyle name="Table Cell 2 9 2 3 2 2" xfId="8799" xr:uid="{FB8FB779-3B97-406F-BBC7-6B1353B32EE7}"/>
    <cellStyle name="Table Cell 2 9 2 3 2 3" xfId="5337" xr:uid="{5C7915EC-7B7B-443E-BB90-CF8ABBA9DE80}"/>
    <cellStyle name="Table Cell 2 9 2 3 3" xfId="3041" xr:uid="{00000000-0005-0000-0000-0000520C0000}"/>
    <cellStyle name="Table Cell 2 9 2 3 3 2" xfId="9930" xr:uid="{64D7AE18-05E7-439C-BCE6-14DF424CC6B1}"/>
    <cellStyle name="Table Cell 2 9 2 3 3 3" xfId="6468" xr:uid="{3DAA188B-6993-4188-B5C6-2BAFE121FD55}"/>
    <cellStyle name="Table Cell 2 9 2 3 4" xfId="4175" xr:uid="{00000000-0005-0000-0000-0000530C0000}"/>
    <cellStyle name="Table Cell 2 9 2 3 4 2" xfId="11064" xr:uid="{B1D78583-EF3B-4886-9523-0A2DC7C592AE}"/>
    <cellStyle name="Table Cell 2 9 2 3 5" xfId="7616" xr:uid="{8D534906-65C7-49E2-8E18-94318A1B5539}"/>
    <cellStyle name="Table Cell 2 9 2 4" xfId="897" xr:uid="{00000000-0005-0000-0000-0000540C0000}"/>
    <cellStyle name="Table Cell 2 9 2 4 2" xfId="2050" xr:uid="{00000000-0005-0000-0000-0000550C0000}"/>
    <cellStyle name="Table Cell 2 9 2 4 2 2" xfId="8939" xr:uid="{6A000607-BE7F-43B5-8A2E-ABF56A04E823}"/>
    <cellStyle name="Table Cell 2 9 2 4 2 3" xfId="5477" xr:uid="{18B5D971-0ED0-4098-A0E0-7001B57CE4D2}"/>
    <cellStyle name="Table Cell 2 9 2 4 3" xfId="3181" xr:uid="{00000000-0005-0000-0000-0000560C0000}"/>
    <cellStyle name="Table Cell 2 9 2 4 3 2" xfId="10070" xr:uid="{246155F9-5C25-4DF4-BB9D-8E66B1B8DD99}"/>
    <cellStyle name="Table Cell 2 9 2 4 3 3" xfId="6608" xr:uid="{688B6CD3-BC12-48C4-940C-09501246ECC9}"/>
    <cellStyle name="Table Cell 2 9 2 4 4" xfId="4315" xr:uid="{00000000-0005-0000-0000-0000570C0000}"/>
    <cellStyle name="Table Cell 2 9 2 4 4 2" xfId="11204" xr:uid="{E073E3DE-F21D-480A-9387-21654390B0B1}"/>
    <cellStyle name="Table Cell 2 9 2 4 5" xfId="7756" xr:uid="{251B3271-EC6E-4D17-AA9E-3A53F2CDA274}"/>
    <cellStyle name="Table Cell 2 9 2 5" xfId="1033" xr:uid="{00000000-0005-0000-0000-0000580C0000}"/>
    <cellStyle name="Table Cell 2 9 2 5 2" xfId="2186" xr:uid="{00000000-0005-0000-0000-0000590C0000}"/>
    <cellStyle name="Table Cell 2 9 2 5 2 2" xfId="9075" xr:uid="{CFD7EF84-0DC1-4722-9BC0-9B5D7729D58C}"/>
    <cellStyle name="Table Cell 2 9 2 5 2 3" xfId="5613" xr:uid="{DC90DE6E-2D29-49D2-A608-557730C12F10}"/>
    <cellStyle name="Table Cell 2 9 2 5 3" xfId="3317" xr:uid="{00000000-0005-0000-0000-00005A0C0000}"/>
    <cellStyle name="Table Cell 2 9 2 5 3 2" xfId="10206" xr:uid="{8C1BB760-962A-4F09-A977-B7111D37CA7F}"/>
    <cellStyle name="Table Cell 2 9 2 5 3 3" xfId="6744" xr:uid="{BD325F92-A279-405B-87FB-670C887560C0}"/>
    <cellStyle name="Table Cell 2 9 2 5 4" xfId="4451" xr:uid="{00000000-0005-0000-0000-00005B0C0000}"/>
    <cellStyle name="Table Cell 2 9 2 5 4 2" xfId="11340" xr:uid="{7C6995D5-41BD-409F-AE06-249C1B184F1B}"/>
    <cellStyle name="Table Cell 2 9 2 5 5" xfId="7892" xr:uid="{FF632FFC-C0CC-4168-805C-479901A564D0}"/>
    <cellStyle name="Table Cell 2 9 2 6" xfId="1162" xr:uid="{00000000-0005-0000-0000-00005C0C0000}"/>
    <cellStyle name="Table Cell 2 9 2 6 2" xfId="2315" xr:uid="{00000000-0005-0000-0000-00005D0C0000}"/>
    <cellStyle name="Table Cell 2 9 2 6 2 2" xfId="9204" xr:uid="{26C20638-D25C-40A6-9FAC-B9332DF69849}"/>
    <cellStyle name="Table Cell 2 9 2 6 2 3" xfId="5742" xr:uid="{28E73F24-405B-4D75-9731-EB433AD7D8B1}"/>
    <cellStyle name="Table Cell 2 9 2 6 3" xfId="3446" xr:uid="{00000000-0005-0000-0000-00005E0C0000}"/>
    <cellStyle name="Table Cell 2 9 2 6 3 2" xfId="10335" xr:uid="{05D42A68-E2CF-4FBB-A641-66CB17DD2FC6}"/>
    <cellStyle name="Table Cell 2 9 2 6 3 3" xfId="6873" xr:uid="{30B07E89-6C95-428F-88C2-0C746DCC628E}"/>
    <cellStyle name="Table Cell 2 9 2 6 4" xfId="4580" xr:uid="{00000000-0005-0000-0000-00005F0C0000}"/>
    <cellStyle name="Table Cell 2 9 2 6 4 2" xfId="11469" xr:uid="{47B67F47-95FD-4EB3-B94A-019283FF5068}"/>
    <cellStyle name="Table Cell 2 9 2 6 5" xfId="8021" xr:uid="{67E21AC0-8593-4FC9-A9D2-E22CF34A66E2}"/>
    <cellStyle name="Table Cell 2 9 2 7" xfId="1140" xr:uid="{00000000-0005-0000-0000-0000600C0000}"/>
    <cellStyle name="Table Cell 2 9 2 7 2" xfId="2293" xr:uid="{00000000-0005-0000-0000-0000610C0000}"/>
    <cellStyle name="Table Cell 2 9 2 7 2 2" xfId="9182" xr:uid="{582FB0FC-CA45-4A0D-8B2E-CE718930D870}"/>
    <cellStyle name="Table Cell 2 9 2 7 2 3" xfId="5720" xr:uid="{AAA74771-5F94-484C-B990-D707952C960D}"/>
    <cellStyle name="Table Cell 2 9 2 7 3" xfId="3424" xr:uid="{00000000-0005-0000-0000-0000620C0000}"/>
    <cellStyle name="Table Cell 2 9 2 7 3 2" xfId="10313" xr:uid="{67645F1C-6664-477B-A305-EFE1BE8AC072}"/>
    <cellStyle name="Table Cell 2 9 2 7 3 3" xfId="6851" xr:uid="{EBF10D14-C387-40B6-9BA2-EB364B8FA2C9}"/>
    <cellStyle name="Table Cell 2 9 2 7 4" xfId="4558" xr:uid="{00000000-0005-0000-0000-0000630C0000}"/>
    <cellStyle name="Table Cell 2 9 2 7 4 2" xfId="11447" xr:uid="{B6F9DEE7-DE6C-4C77-81A8-90CAC6B08C21}"/>
    <cellStyle name="Table Cell 2 9 2 7 5" xfId="7999" xr:uid="{B9807C00-DB53-42D7-88C2-6F0CDB0D8F6B}"/>
    <cellStyle name="Table Cell 2 9 2 8" xfId="1559" xr:uid="{00000000-0005-0000-0000-0000640C0000}"/>
    <cellStyle name="Table Cell 2 9 2 8 2" xfId="8448" xr:uid="{E1D02A08-D5D0-4D6D-AA2B-411667D02375}"/>
    <cellStyle name="Table Cell 2 9 2 8 3" xfId="4986" xr:uid="{19C7F002-37E2-4B0B-B54E-07258DFA9EE9}"/>
    <cellStyle name="Table Cell 2 9 2 9" xfId="2690" xr:uid="{00000000-0005-0000-0000-0000650C0000}"/>
    <cellStyle name="Table Cell 2 9 2 9 2" xfId="9579" xr:uid="{A92E92A7-7715-4849-B408-D1ACFFDCF132}"/>
    <cellStyle name="Table Cell 2 9 2 9 3" xfId="6117" xr:uid="{4A96E60D-05FB-4422-9C5C-604DE26BD032}"/>
    <cellStyle name="Table Cell 2 9 3" xfId="482" xr:uid="{00000000-0005-0000-0000-0000660C0000}"/>
    <cellStyle name="Table Cell 2 9 3 10" xfId="3900" xr:uid="{00000000-0005-0000-0000-0000670C0000}"/>
    <cellStyle name="Table Cell 2 9 3 10 2" xfId="10789" xr:uid="{55D86A05-62BA-4AB0-9F4B-A68D6DC24748}"/>
    <cellStyle name="Table Cell 2 9 3 11" xfId="7341" xr:uid="{5A3FEA97-86FE-483C-BDD4-7DFA27CD3614}"/>
    <cellStyle name="Table Cell 2 9 3 2" xfId="693" xr:uid="{00000000-0005-0000-0000-0000680C0000}"/>
    <cellStyle name="Table Cell 2 9 3 2 2" xfId="1846" xr:uid="{00000000-0005-0000-0000-0000690C0000}"/>
    <cellStyle name="Table Cell 2 9 3 2 2 2" xfId="8735" xr:uid="{6D629D3F-4124-4F26-98D1-0ACCFC65DD78}"/>
    <cellStyle name="Table Cell 2 9 3 2 2 3" xfId="5273" xr:uid="{0881A668-6588-47BD-8F79-2DEE0BF6F6E7}"/>
    <cellStyle name="Table Cell 2 9 3 2 3" xfId="2977" xr:uid="{00000000-0005-0000-0000-00006A0C0000}"/>
    <cellStyle name="Table Cell 2 9 3 2 3 2" xfId="9866" xr:uid="{D8FF3137-3C32-4587-88CF-E7B98A988C8E}"/>
    <cellStyle name="Table Cell 2 9 3 2 3 3" xfId="6404" xr:uid="{7A9C2652-C6BE-42AB-858B-23438A3C1C92}"/>
    <cellStyle name="Table Cell 2 9 3 2 4" xfId="4111" xr:uid="{00000000-0005-0000-0000-00006B0C0000}"/>
    <cellStyle name="Table Cell 2 9 3 2 4 2" xfId="11000" xr:uid="{3A3509A3-9C61-4844-BC6C-1D56FE0B2C74}"/>
    <cellStyle name="Table Cell 2 9 3 2 5" xfId="7552" xr:uid="{35165F40-B071-4CCF-9043-0A2EF1D91E33}"/>
    <cellStyle name="Table Cell 2 9 3 3" xfId="833" xr:uid="{00000000-0005-0000-0000-00006C0C0000}"/>
    <cellStyle name="Table Cell 2 9 3 3 2" xfId="1986" xr:uid="{00000000-0005-0000-0000-00006D0C0000}"/>
    <cellStyle name="Table Cell 2 9 3 3 2 2" xfId="8875" xr:uid="{590D5A92-CF24-4621-BB6E-C7D27ECFEEC7}"/>
    <cellStyle name="Table Cell 2 9 3 3 2 3" xfId="5413" xr:uid="{FCCA81B6-88EE-428F-9048-623303EDDC9A}"/>
    <cellStyle name="Table Cell 2 9 3 3 3" xfId="3117" xr:uid="{00000000-0005-0000-0000-00006E0C0000}"/>
    <cellStyle name="Table Cell 2 9 3 3 3 2" xfId="10006" xr:uid="{142BF6A0-6BA5-4023-953F-EE95335FF21E}"/>
    <cellStyle name="Table Cell 2 9 3 3 3 3" xfId="6544" xr:uid="{8493EA6F-7867-4F5A-B7A9-7F3FAC282824}"/>
    <cellStyle name="Table Cell 2 9 3 3 4" xfId="4251" xr:uid="{00000000-0005-0000-0000-00006F0C0000}"/>
    <cellStyle name="Table Cell 2 9 3 3 4 2" xfId="11140" xr:uid="{0624DD66-0AE9-4032-8566-33609E282B97}"/>
    <cellStyle name="Table Cell 2 9 3 3 5" xfId="7692" xr:uid="{C2BC76AD-50C3-4D18-A67E-4542D2302D41}"/>
    <cellStyle name="Table Cell 2 9 3 4" xfId="973" xr:uid="{00000000-0005-0000-0000-0000700C0000}"/>
    <cellStyle name="Table Cell 2 9 3 4 2" xfId="2126" xr:uid="{00000000-0005-0000-0000-0000710C0000}"/>
    <cellStyle name="Table Cell 2 9 3 4 2 2" xfId="9015" xr:uid="{D7AF90D9-3E5B-4924-B94D-802F1E7A8F86}"/>
    <cellStyle name="Table Cell 2 9 3 4 2 3" xfId="5553" xr:uid="{5CF3FCE6-5F39-4ABB-8A56-7DBF4550AD02}"/>
    <cellStyle name="Table Cell 2 9 3 4 3" xfId="3257" xr:uid="{00000000-0005-0000-0000-0000720C0000}"/>
    <cellStyle name="Table Cell 2 9 3 4 3 2" xfId="10146" xr:uid="{7EB22545-BD16-4DE2-8E24-2E65FBBA2C1D}"/>
    <cellStyle name="Table Cell 2 9 3 4 3 3" xfId="6684" xr:uid="{B6229A8A-5016-4A7E-8375-14E5682BE560}"/>
    <cellStyle name="Table Cell 2 9 3 4 4" xfId="4391" xr:uid="{00000000-0005-0000-0000-0000730C0000}"/>
    <cellStyle name="Table Cell 2 9 3 4 4 2" xfId="11280" xr:uid="{368BA545-10C5-4E0C-BBA8-FBD09839AE3B}"/>
    <cellStyle name="Table Cell 2 9 3 4 5" xfId="7832" xr:uid="{B74F81F0-1CD7-48B8-9680-6A572B241A22}"/>
    <cellStyle name="Table Cell 2 9 3 5" xfId="1107" xr:uid="{00000000-0005-0000-0000-0000740C0000}"/>
    <cellStyle name="Table Cell 2 9 3 5 2" xfId="2260" xr:uid="{00000000-0005-0000-0000-0000750C0000}"/>
    <cellStyle name="Table Cell 2 9 3 5 2 2" xfId="9149" xr:uid="{5D1F610C-F2E0-47D3-8D44-61CB984D9AEB}"/>
    <cellStyle name="Table Cell 2 9 3 5 2 3" xfId="5687" xr:uid="{64AE0626-8F41-404D-B574-B0655C8787DF}"/>
    <cellStyle name="Table Cell 2 9 3 5 3" xfId="3391" xr:uid="{00000000-0005-0000-0000-0000760C0000}"/>
    <cellStyle name="Table Cell 2 9 3 5 3 2" xfId="10280" xr:uid="{6A9001C2-BD3C-4489-95E3-1F6BCE4F4247}"/>
    <cellStyle name="Table Cell 2 9 3 5 3 3" xfId="6818" xr:uid="{8B9AE1B8-0B14-41E9-8D5D-E742E0BCAD67}"/>
    <cellStyle name="Table Cell 2 9 3 5 4" xfId="4525" xr:uid="{00000000-0005-0000-0000-0000770C0000}"/>
    <cellStyle name="Table Cell 2 9 3 5 4 2" xfId="11414" xr:uid="{A3602FB4-E0C9-44F5-AEA4-A8FA63E320C4}"/>
    <cellStyle name="Table Cell 2 9 3 5 5" xfId="7966" xr:uid="{4C0404AF-9E9E-40BC-B15D-97A0A069955E}"/>
    <cellStyle name="Table Cell 2 9 3 6" xfId="1238" xr:uid="{00000000-0005-0000-0000-0000780C0000}"/>
    <cellStyle name="Table Cell 2 9 3 6 2" xfId="2391" xr:uid="{00000000-0005-0000-0000-0000790C0000}"/>
    <cellStyle name="Table Cell 2 9 3 6 2 2" xfId="9280" xr:uid="{552532C1-398E-4229-B95E-B50B3134F2B7}"/>
    <cellStyle name="Table Cell 2 9 3 6 2 3" xfId="5818" xr:uid="{61C21842-8BE7-4965-926D-2051C027C134}"/>
    <cellStyle name="Table Cell 2 9 3 6 3" xfId="3522" xr:uid="{00000000-0005-0000-0000-00007A0C0000}"/>
    <cellStyle name="Table Cell 2 9 3 6 3 2" xfId="10411" xr:uid="{C1E6FAD2-013C-436F-B7A2-5654509D922D}"/>
    <cellStyle name="Table Cell 2 9 3 6 3 3" xfId="6949" xr:uid="{4BC9314E-65F4-4DA0-90D6-C11BC9ED5C8C}"/>
    <cellStyle name="Table Cell 2 9 3 6 4" xfId="4656" xr:uid="{00000000-0005-0000-0000-00007B0C0000}"/>
    <cellStyle name="Table Cell 2 9 3 6 4 2" xfId="11545" xr:uid="{9856BA0A-8BFA-40E1-94F3-A2B19AE1F1F8}"/>
    <cellStyle name="Table Cell 2 9 3 6 5" xfId="8097" xr:uid="{EA4D9BF6-F7ED-479A-B205-C395A80CAAF7}"/>
    <cellStyle name="Table Cell 2 9 3 7" xfId="765" xr:uid="{00000000-0005-0000-0000-00007C0C0000}"/>
    <cellStyle name="Table Cell 2 9 3 7 2" xfId="1918" xr:uid="{00000000-0005-0000-0000-00007D0C0000}"/>
    <cellStyle name="Table Cell 2 9 3 7 2 2" xfId="8807" xr:uid="{7AF93964-C57F-412C-95F8-A53F82770333}"/>
    <cellStyle name="Table Cell 2 9 3 7 2 3" xfId="5345" xr:uid="{0CFE259F-5EC5-4FCB-AE60-53D89F344819}"/>
    <cellStyle name="Table Cell 2 9 3 7 3" xfId="3049" xr:uid="{00000000-0005-0000-0000-00007E0C0000}"/>
    <cellStyle name="Table Cell 2 9 3 7 3 2" xfId="9938" xr:uid="{295C2573-DE08-422C-BB6F-D99CDC9B753B}"/>
    <cellStyle name="Table Cell 2 9 3 7 3 3" xfId="6476" xr:uid="{3E30FFB3-2B7E-49C7-A404-F4BF86EFBF4C}"/>
    <cellStyle name="Table Cell 2 9 3 7 4" xfId="4183" xr:uid="{00000000-0005-0000-0000-00007F0C0000}"/>
    <cellStyle name="Table Cell 2 9 3 7 4 2" xfId="11072" xr:uid="{91A152C7-C52B-423E-B38B-FBD2A70FF653}"/>
    <cellStyle name="Table Cell 2 9 3 7 5" xfId="7624" xr:uid="{8C3BC712-449D-477B-A2A2-4855E377B0EE}"/>
    <cellStyle name="Table Cell 2 9 3 8" xfId="1635" xr:uid="{00000000-0005-0000-0000-0000800C0000}"/>
    <cellStyle name="Table Cell 2 9 3 8 2" xfId="8524" xr:uid="{1D399F81-C2B3-4CB9-8CD9-0FED220A16C3}"/>
    <cellStyle name="Table Cell 2 9 3 8 3" xfId="5062" xr:uid="{B2760840-9299-40DC-9E58-968B46F441FC}"/>
    <cellStyle name="Table Cell 2 9 3 9" xfId="2766" xr:uid="{00000000-0005-0000-0000-0000810C0000}"/>
    <cellStyle name="Table Cell 2 9 3 9 2" xfId="9655" xr:uid="{2C8D0D68-AEFB-48D4-A90B-4BF0036FCD45}"/>
    <cellStyle name="Table Cell 2 9 3 9 3" xfId="6193" xr:uid="{34D47DD9-C4E0-43B7-B187-FC124999ACF5}"/>
    <cellStyle name="Table Cell 2 9 4" xfId="294" xr:uid="{00000000-0005-0000-0000-0000820C0000}"/>
    <cellStyle name="Table Cell 2 9 4 2" xfId="1447" xr:uid="{00000000-0005-0000-0000-0000830C0000}"/>
    <cellStyle name="Table Cell 2 9 4 2 2" xfId="8336" xr:uid="{3E530D3D-FCC0-4128-819D-A1F8B3CF648F}"/>
    <cellStyle name="Table Cell 2 9 4 2 3" xfId="4874" xr:uid="{D7ADC298-BFE7-41AD-A68B-E53F79D60835}"/>
    <cellStyle name="Table Cell 2 9 4 3" xfId="2578" xr:uid="{00000000-0005-0000-0000-0000840C0000}"/>
    <cellStyle name="Table Cell 2 9 4 3 2" xfId="9467" xr:uid="{51FB8AEB-F25E-4FD1-AF29-22D194A40684}"/>
    <cellStyle name="Table Cell 2 9 4 3 3" xfId="6005" xr:uid="{BBCCBAA4-04C3-4CA6-8BA7-A6577C1A1A5A}"/>
    <cellStyle name="Table Cell 2 9 4 4" xfId="3712" xr:uid="{00000000-0005-0000-0000-0000850C0000}"/>
    <cellStyle name="Table Cell 2 9 4 4 2" xfId="10601" xr:uid="{21A42A47-0D65-4930-B90C-26B5725734AE}"/>
    <cellStyle name="Table Cell 2 9 4 5" xfId="7153" xr:uid="{24FF97E7-A594-4145-99BC-FDDC7C5BEB3A}"/>
    <cellStyle name="Table Cell 2 9 5" xfId="1303" xr:uid="{00000000-0005-0000-0000-0000860C0000}"/>
    <cellStyle name="Table Cell 2 9 5 2" xfId="8192" xr:uid="{EC83D3DA-E43B-489A-A83E-DB454DDDC54D}"/>
    <cellStyle name="Table Cell 2 9 5 3" xfId="4730" xr:uid="{4064A7A6-C09D-42BF-96B6-A289E6587B71}"/>
    <cellStyle name="Table Cell 2 9 6" xfId="2431" xr:uid="{00000000-0005-0000-0000-0000870C0000}"/>
    <cellStyle name="Table Cell 2 9 6 2" xfId="9320" xr:uid="{4411EB76-4F83-48AC-A72C-9B7E2693EBF5}"/>
    <cellStyle name="Table Cell 2 9 6 3" xfId="5858" xr:uid="{4CDE2A5C-FBE6-4BE7-A45A-FE1CDF0E6827}"/>
    <cellStyle name="Table Cell 2 9 7" xfId="3568" xr:uid="{00000000-0005-0000-0000-0000880C0000}"/>
    <cellStyle name="Table Cell 2 9 7 2" xfId="10457" xr:uid="{4FAE0670-005B-431D-B1B4-0585B324A219}"/>
    <cellStyle name="Table Cell 2 9 8" xfId="7007" xr:uid="{7E2B20DC-E5C5-4A0E-8153-17C834960540}"/>
    <cellStyle name="Table Cell 3" xfId="126" xr:uid="{00000000-0005-0000-0000-0000890C0000}"/>
    <cellStyle name="Table Cell 3 2" xfId="164" xr:uid="{00000000-0005-0000-0000-00008A0C0000}"/>
    <cellStyle name="Table Cell 3 2 2" xfId="199" xr:uid="{00000000-0005-0000-0000-00008B0C0000}"/>
    <cellStyle name="Table Cell 3 2 2 2" xfId="460" xr:uid="{00000000-0005-0000-0000-00008C0C0000}"/>
    <cellStyle name="Table Cell 3 2 2 2 10" xfId="3878" xr:uid="{00000000-0005-0000-0000-00008D0C0000}"/>
    <cellStyle name="Table Cell 3 2 2 2 10 2" xfId="10767" xr:uid="{292D5580-3CC5-4E65-8C75-DD97BC7AB9E2}"/>
    <cellStyle name="Table Cell 3 2 2 2 11" xfId="7319" xr:uid="{D22283DB-DA2A-4670-B107-AA8CC6AD6FB0}"/>
    <cellStyle name="Table Cell 3 2 2 2 2" xfId="671" xr:uid="{00000000-0005-0000-0000-00008E0C0000}"/>
    <cellStyle name="Table Cell 3 2 2 2 2 2" xfId="1824" xr:uid="{00000000-0005-0000-0000-00008F0C0000}"/>
    <cellStyle name="Table Cell 3 2 2 2 2 2 2" xfId="8713" xr:uid="{79A6307D-BA60-489C-A8E5-BE63FD3C7257}"/>
    <cellStyle name="Table Cell 3 2 2 2 2 2 3" xfId="5251" xr:uid="{8E79CB5D-A228-45A0-8001-CB1DD29815DF}"/>
    <cellStyle name="Table Cell 3 2 2 2 2 3" xfId="2955" xr:uid="{00000000-0005-0000-0000-0000900C0000}"/>
    <cellStyle name="Table Cell 3 2 2 2 2 3 2" xfId="9844" xr:uid="{26E7156E-D914-487D-BB8C-0EC4C7853105}"/>
    <cellStyle name="Table Cell 3 2 2 2 2 3 3" xfId="6382" xr:uid="{E66E01F8-0546-469B-A8AB-F8180669FDB4}"/>
    <cellStyle name="Table Cell 3 2 2 2 2 4" xfId="4089" xr:uid="{00000000-0005-0000-0000-0000910C0000}"/>
    <cellStyle name="Table Cell 3 2 2 2 2 4 2" xfId="10978" xr:uid="{65265451-F032-4238-8CC4-3FFF13EE780E}"/>
    <cellStyle name="Table Cell 3 2 2 2 2 5" xfId="7530" xr:uid="{40E0A6C0-2799-4296-9561-C1124816AAAB}"/>
    <cellStyle name="Table Cell 3 2 2 2 3" xfId="811" xr:uid="{00000000-0005-0000-0000-0000920C0000}"/>
    <cellStyle name="Table Cell 3 2 2 2 3 2" xfId="1964" xr:uid="{00000000-0005-0000-0000-0000930C0000}"/>
    <cellStyle name="Table Cell 3 2 2 2 3 2 2" xfId="8853" xr:uid="{3C48DA2F-E66B-4DD6-A016-3C46F228BD0B}"/>
    <cellStyle name="Table Cell 3 2 2 2 3 2 3" xfId="5391" xr:uid="{D4EA111A-8E57-45E4-9C28-8C66D855670E}"/>
    <cellStyle name="Table Cell 3 2 2 2 3 3" xfId="3095" xr:uid="{00000000-0005-0000-0000-0000940C0000}"/>
    <cellStyle name="Table Cell 3 2 2 2 3 3 2" xfId="9984" xr:uid="{D208D226-C149-4E22-8363-89175DDE40CE}"/>
    <cellStyle name="Table Cell 3 2 2 2 3 3 3" xfId="6522" xr:uid="{2D2C0EC7-6CC2-408B-A1AD-B200BBB3896F}"/>
    <cellStyle name="Table Cell 3 2 2 2 3 4" xfId="4229" xr:uid="{00000000-0005-0000-0000-0000950C0000}"/>
    <cellStyle name="Table Cell 3 2 2 2 3 4 2" xfId="11118" xr:uid="{FCEA3ACB-AAC6-47A3-A146-3E6832F97560}"/>
    <cellStyle name="Table Cell 3 2 2 2 3 5" xfId="7670" xr:uid="{16A61DDF-AB41-4CE2-8F06-C6B7F3576611}"/>
    <cellStyle name="Table Cell 3 2 2 2 4" xfId="951" xr:uid="{00000000-0005-0000-0000-0000960C0000}"/>
    <cellStyle name="Table Cell 3 2 2 2 4 2" xfId="2104" xr:uid="{00000000-0005-0000-0000-0000970C0000}"/>
    <cellStyle name="Table Cell 3 2 2 2 4 2 2" xfId="8993" xr:uid="{A5C63DA8-55A0-4857-B561-19B662B483A4}"/>
    <cellStyle name="Table Cell 3 2 2 2 4 2 3" xfId="5531" xr:uid="{F239E14D-F2EA-4C12-8506-E60ABA13A636}"/>
    <cellStyle name="Table Cell 3 2 2 2 4 3" xfId="3235" xr:uid="{00000000-0005-0000-0000-0000980C0000}"/>
    <cellStyle name="Table Cell 3 2 2 2 4 3 2" xfId="10124" xr:uid="{8013E42D-8FB5-40B6-A257-49B5B16E75FB}"/>
    <cellStyle name="Table Cell 3 2 2 2 4 3 3" xfId="6662" xr:uid="{81AF0788-13F3-469F-9C8D-CD6E0207D1D5}"/>
    <cellStyle name="Table Cell 3 2 2 2 4 4" xfId="4369" xr:uid="{00000000-0005-0000-0000-0000990C0000}"/>
    <cellStyle name="Table Cell 3 2 2 2 4 4 2" xfId="11258" xr:uid="{C0FC7418-F68B-4BBE-A3DC-2BD9A0318165}"/>
    <cellStyle name="Table Cell 3 2 2 2 4 5" xfId="7810" xr:uid="{52C9FFB8-F83D-4503-8A0F-53A347F18BB8}"/>
    <cellStyle name="Table Cell 3 2 2 2 5" xfId="1085" xr:uid="{00000000-0005-0000-0000-00009A0C0000}"/>
    <cellStyle name="Table Cell 3 2 2 2 5 2" xfId="2238" xr:uid="{00000000-0005-0000-0000-00009B0C0000}"/>
    <cellStyle name="Table Cell 3 2 2 2 5 2 2" xfId="9127" xr:uid="{F5D115E6-20F8-49B9-ABD5-9220643EA9AC}"/>
    <cellStyle name="Table Cell 3 2 2 2 5 2 3" xfId="5665" xr:uid="{BDC82BC6-F497-4C64-AEBC-D1A19C782A98}"/>
    <cellStyle name="Table Cell 3 2 2 2 5 3" xfId="3369" xr:uid="{00000000-0005-0000-0000-00009C0C0000}"/>
    <cellStyle name="Table Cell 3 2 2 2 5 3 2" xfId="10258" xr:uid="{76F5FEF7-884B-4C06-B955-7381EE2E72FF}"/>
    <cellStyle name="Table Cell 3 2 2 2 5 3 3" xfId="6796" xr:uid="{1502D495-E246-46CE-AE1D-9A266A5CCA27}"/>
    <cellStyle name="Table Cell 3 2 2 2 5 4" xfId="4503" xr:uid="{00000000-0005-0000-0000-00009D0C0000}"/>
    <cellStyle name="Table Cell 3 2 2 2 5 4 2" xfId="11392" xr:uid="{57D15C2B-A7F4-45F4-9D95-1D9DB13AB683}"/>
    <cellStyle name="Table Cell 3 2 2 2 5 5" xfId="7944" xr:uid="{803AD0F9-71BE-4A6B-B472-3A612677B4A5}"/>
    <cellStyle name="Table Cell 3 2 2 2 6" xfId="1216" xr:uid="{00000000-0005-0000-0000-00009E0C0000}"/>
    <cellStyle name="Table Cell 3 2 2 2 6 2" xfId="2369" xr:uid="{00000000-0005-0000-0000-00009F0C0000}"/>
    <cellStyle name="Table Cell 3 2 2 2 6 2 2" xfId="9258" xr:uid="{5078DB19-D0C9-4420-AE8F-62EA8E52B107}"/>
    <cellStyle name="Table Cell 3 2 2 2 6 2 3" xfId="5796" xr:uid="{3B6427D3-1CA8-4207-92EC-B32E399AB1C3}"/>
    <cellStyle name="Table Cell 3 2 2 2 6 3" xfId="3500" xr:uid="{00000000-0005-0000-0000-0000A00C0000}"/>
    <cellStyle name="Table Cell 3 2 2 2 6 3 2" xfId="10389" xr:uid="{A275C171-6998-4B83-9523-39712CFD3DF6}"/>
    <cellStyle name="Table Cell 3 2 2 2 6 3 3" xfId="6927" xr:uid="{AD8B1705-ABE0-468C-A2EC-554541BE30D7}"/>
    <cellStyle name="Table Cell 3 2 2 2 6 4" xfId="4634" xr:uid="{00000000-0005-0000-0000-0000A10C0000}"/>
    <cellStyle name="Table Cell 3 2 2 2 6 4 2" xfId="11523" xr:uid="{A1DA30D6-C910-48A3-A2A9-DEE76545562F}"/>
    <cellStyle name="Table Cell 3 2 2 2 6 5" xfId="8075" xr:uid="{E8BCE40A-6ED5-4741-9D42-7BAC5366DCFC}"/>
    <cellStyle name="Table Cell 3 2 2 2 7" xfId="237" xr:uid="{00000000-0005-0000-0000-0000A20C0000}"/>
    <cellStyle name="Table Cell 3 2 2 2 7 2" xfId="1390" xr:uid="{00000000-0005-0000-0000-0000A30C0000}"/>
    <cellStyle name="Table Cell 3 2 2 2 7 2 2" xfId="8279" xr:uid="{CFDE21B3-D0D6-40C5-A3AE-BE5D3F2FA7E7}"/>
    <cellStyle name="Table Cell 3 2 2 2 7 2 3" xfId="4817" xr:uid="{07AB616F-1706-4CB6-923D-BBE23736BC7D}"/>
    <cellStyle name="Table Cell 3 2 2 2 7 3" xfId="2521" xr:uid="{00000000-0005-0000-0000-0000A40C0000}"/>
    <cellStyle name="Table Cell 3 2 2 2 7 3 2" xfId="9410" xr:uid="{3B677450-58A8-41F8-B0F5-C7D99824B83D}"/>
    <cellStyle name="Table Cell 3 2 2 2 7 3 3" xfId="5948" xr:uid="{A6265D1E-AACC-47D8-9644-9A410F2EE615}"/>
    <cellStyle name="Table Cell 3 2 2 2 7 4" xfId="3655" xr:uid="{00000000-0005-0000-0000-0000A50C0000}"/>
    <cellStyle name="Table Cell 3 2 2 2 7 4 2" xfId="10544" xr:uid="{31E91E61-8CDE-4DCB-975F-AFA950E6BFEB}"/>
    <cellStyle name="Table Cell 3 2 2 2 7 5" xfId="7096" xr:uid="{7B458DB6-7380-47FC-850D-163D3A81D5A9}"/>
    <cellStyle name="Table Cell 3 2 2 2 8" xfId="1613" xr:uid="{00000000-0005-0000-0000-0000A60C0000}"/>
    <cellStyle name="Table Cell 3 2 2 2 8 2" xfId="8502" xr:uid="{586F6743-C84B-4DC4-9E25-0C57445B84B9}"/>
    <cellStyle name="Table Cell 3 2 2 2 8 3" xfId="5040" xr:uid="{01DF2778-8E94-4F4C-8DB7-C86F6A4A0683}"/>
    <cellStyle name="Table Cell 3 2 2 2 9" xfId="2744" xr:uid="{00000000-0005-0000-0000-0000A70C0000}"/>
    <cellStyle name="Table Cell 3 2 2 2 9 2" xfId="9633" xr:uid="{D0ACD24E-3E31-48F4-8EB7-304ABFAFE70F}"/>
    <cellStyle name="Table Cell 3 2 2 2 9 3" xfId="6171" xr:uid="{BE650669-E787-4064-908D-BF706ABF87F3}"/>
    <cellStyle name="Table Cell 3 2 2 3" xfId="489" xr:uid="{00000000-0005-0000-0000-0000A80C0000}"/>
    <cellStyle name="Table Cell 3 2 2 3 10" xfId="3907" xr:uid="{00000000-0005-0000-0000-0000A90C0000}"/>
    <cellStyle name="Table Cell 3 2 2 3 10 2" xfId="10796" xr:uid="{02B28A47-2866-4CF8-ACCE-34BF9BF451EA}"/>
    <cellStyle name="Table Cell 3 2 2 3 11" xfId="7348" xr:uid="{16D26808-10C6-4D8F-A563-8ED5E26D4D18}"/>
    <cellStyle name="Table Cell 3 2 2 3 2" xfId="700" xr:uid="{00000000-0005-0000-0000-0000AA0C0000}"/>
    <cellStyle name="Table Cell 3 2 2 3 2 2" xfId="1853" xr:uid="{00000000-0005-0000-0000-0000AB0C0000}"/>
    <cellStyle name="Table Cell 3 2 2 3 2 2 2" xfId="8742" xr:uid="{61FD730E-3DAF-47A2-B6DC-7414DA9FC530}"/>
    <cellStyle name="Table Cell 3 2 2 3 2 2 3" xfId="5280" xr:uid="{DC210CBA-3B8E-4C65-B7B3-F253C5C0EB39}"/>
    <cellStyle name="Table Cell 3 2 2 3 2 3" xfId="2984" xr:uid="{00000000-0005-0000-0000-0000AC0C0000}"/>
    <cellStyle name="Table Cell 3 2 2 3 2 3 2" xfId="9873" xr:uid="{816052E9-9ADD-4E09-9B72-BA5AD4C4610D}"/>
    <cellStyle name="Table Cell 3 2 2 3 2 3 3" xfId="6411" xr:uid="{6D79922E-5B42-4085-9267-8246502D6A50}"/>
    <cellStyle name="Table Cell 3 2 2 3 2 4" xfId="4118" xr:uid="{00000000-0005-0000-0000-0000AD0C0000}"/>
    <cellStyle name="Table Cell 3 2 2 3 2 4 2" xfId="11007" xr:uid="{5569EB5D-1D16-45B1-99FE-0A5447770727}"/>
    <cellStyle name="Table Cell 3 2 2 3 2 5" xfId="7559" xr:uid="{2AF6CF22-C3DA-43E1-88D2-EC8F586A1E48}"/>
    <cellStyle name="Table Cell 3 2 2 3 3" xfId="840" xr:uid="{00000000-0005-0000-0000-0000AE0C0000}"/>
    <cellStyle name="Table Cell 3 2 2 3 3 2" xfId="1993" xr:uid="{00000000-0005-0000-0000-0000AF0C0000}"/>
    <cellStyle name="Table Cell 3 2 2 3 3 2 2" xfId="8882" xr:uid="{D2DB052D-7AD4-42D5-A5CF-5A4F3E2912B1}"/>
    <cellStyle name="Table Cell 3 2 2 3 3 2 3" xfId="5420" xr:uid="{5C81FE22-2371-418D-8FA2-51559503B97D}"/>
    <cellStyle name="Table Cell 3 2 2 3 3 3" xfId="3124" xr:uid="{00000000-0005-0000-0000-0000B00C0000}"/>
    <cellStyle name="Table Cell 3 2 2 3 3 3 2" xfId="10013" xr:uid="{0575C054-2ECF-47BB-88A2-E1DC4EBADE1A}"/>
    <cellStyle name="Table Cell 3 2 2 3 3 3 3" xfId="6551" xr:uid="{D63C5652-0CFC-4FC1-BDFC-741F4700ACB4}"/>
    <cellStyle name="Table Cell 3 2 2 3 3 4" xfId="4258" xr:uid="{00000000-0005-0000-0000-0000B10C0000}"/>
    <cellStyle name="Table Cell 3 2 2 3 3 4 2" xfId="11147" xr:uid="{DFC939A5-BE04-4121-982F-A734ECE00267}"/>
    <cellStyle name="Table Cell 3 2 2 3 3 5" xfId="7699" xr:uid="{731E336E-31EA-4920-9CA2-6D16F6EAF7BE}"/>
    <cellStyle name="Table Cell 3 2 2 3 4" xfId="980" xr:uid="{00000000-0005-0000-0000-0000B20C0000}"/>
    <cellStyle name="Table Cell 3 2 2 3 4 2" xfId="2133" xr:uid="{00000000-0005-0000-0000-0000B30C0000}"/>
    <cellStyle name="Table Cell 3 2 2 3 4 2 2" xfId="9022" xr:uid="{B38129E1-DBDD-4F43-8B8F-4C4B76D7F902}"/>
    <cellStyle name="Table Cell 3 2 2 3 4 2 3" xfId="5560" xr:uid="{D1FD51FC-211D-434D-8A88-A96C0B72F56E}"/>
    <cellStyle name="Table Cell 3 2 2 3 4 3" xfId="3264" xr:uid="{00000000-0005-0000-0000-0000B40C0000}"/>
    <cellStyle name="Table Cell 3 2 2 3 4 3 2" xfId="10153" xr:uid="{BFDE9BE4-BC61-41BD-880D-FDECB184435E}"/>
    <cellStyle name="Table Cell 3 2 2 3 4 3 3" xfId="6691" xr:uid="{F296D702-6C58-4010-8C4C-6C9B8B23D145}"/>
    <cellStyle name="Table Cell 3 2 2 3 4 4" xfId="4398" xr:uid="{00000000-0005-0000-0000-0000B50C0000}"/>
    <cellStyle name="Table Cell 3 2 2 3 4 4 2" xfId="11287" xr:uid="{603FC6DB-13E3-44F3-BB40-EFB9E26DF934}"/>
    <cellStyle name="Table Cell 3 2 2 3 4 5" xfId="7839" xr:uid="{30B5525D-ACFC-488E-ADC1-93D1CC3CE001}"/>
    <cellStyle name="Table Cell 3 2 2 3 5" xfId="1114" xr:uid="{00000000-0005-0000-0000-0000B60C0000}"/>
    <cellStyle name="Table Cell 3 2 2 3 5 2" xfId="2267" xr:uid="{00000000-0005-0000-0000-0000B70C0000}"/>
    <cellStyle name="Table Cell 3 2 2 3 5 2 2" xfId="9156" xr:uid="{210127C7-8451-4D1A-868A-3472239EBB8E}"/>
    <cellStyle name="Table Cell 3 2 2 3 5 2 3" xfId="5694" xr:uid="{33CDDA26-FB7C-410B-9EA9-05B2AC87C668}"/>
    <cellStyle name="Table Cell 3 2 2 3 5 3" xfId="3398" xr:uid="{00000000-0005-0000-0000-0000B80C0000}"/>
    <cellStyle name="Table Cell 3 2 2 3 5 3 2" xfId="10287" xr:uid="{43306E3A-D770-4F22-A188-7FE3AE56DFA3}"/>
    <cellStyle name="Table Cell 3 2 2 3 5 3 3" xfId="6825" xr:uid="{CBAA5E60-C7F1-41E2-A951-34C3750D339F}"/>
    <cellStyle name="Table Cell 3 2 2 3 5 4" xfId="4532" xr:uid="{00000000-0005-0000-0000-0000B90C0000}"/>
    <cellStyle name="Table Cell 3 2 2 3 5 4 2" xfId="11421" xr:uid="{3DB195EF-E08C-4109-B5CC-CEA3663597F4}"/>
    <cellStyle name="Table Cell 3 2 2 3 5 5" xfId="7973" xr:uid="{CA9A214F-091B-4376-B369-87EBDD6EEA49}"/>
    <cellStyle name="Table Cell 3 2 2 3 6" xfId="1245" xr:uid="{00000000-0005-0000-0000-0000BA0C0000}"/>
    <cellStyle name="Table Cell 3 2 2 3 6 2" xfId="2398" xr:uid="{00000000-0005-0000-0000-0000BB0C0000}"/>
    <cellStyle name="Table Cell 3 2 2 3 6 2 2" xfId="9287" xr:uid="{3AD1BB0E-A694-4C13-83CA-2949C8D2941E}"/>
    <cellStyle name="Table Cell 3 2 2 3 6 2 3" xfId="5825" xr:uid="{53504D6E-BAB7-44FD-BF39-3E9D1D26C345}"/>
    <cellStyle name="Table Cell 3 2 2 3 6 3" xfId="3529" xr:uid="{00000000-0005-0000-0000-0000BC0C0000}"/>
    <cellStyle name="Table Cell 3 2 2 3 6 3 2" xfId="10418" xr:uid="{A96ECFDE-B4AE-4F94-ADF9-58C552856E6E}"/>
    <cellStyle name="Table Cell 3 2 2 3 6 3 3" xfId="6956" xr:uid="{6076BA42-C9F5-42F4-B70E-8154D8E02E60}"/>
    <cellStyle name="Table Cell 3 2 2 3 6 4" xfId="4663" xr:uid="{00000000-0005-0000-0000-0000BD0C0000}"/>
    <cellStyle name="Table Cell 3 2 2 3 6 4 2" xfId="11552" xr:uid="{01550C88-B3F7-4567-A2C7-764D7081B8A9}"/>
    <cellStyle name="Table Cell 3 2 2 3 6 5" xfId="8104" xr:uid="{81305414-1EDC-4F3D-9088-C38FF0403E63}"/>
    <cellStyle name="Table Cell 3 2 2 3 7" xfId="519" xr:uid="{00000000-0005-0000-0000-0000BE0C0000}"/>
    <cellStyle name="Table Cell 3 2 2 3 7 2" xfId="1672" xr:uid="{00000000-0005-0000-0000-0000BF0C0000}"/>
    <cellStyle name="Table Cell 3 2 2 3 7 2 2" xfId="8561" xr:uid="{9898B12E-B049-4CAA-A82C-6FC4B3014DDE}"/>
    <cellStyle name="Table Cell 3 2 2 3 7 2 3" xfId="5099" xr:uid="{FB473381-0E2D-49E4-B329-698986406BDD}"/>
    <cellStyle name="Table Cell 3 2 2 3 7 3" xfId="2803" xr:uid="{00000000-0005-0000-0000-0000C00C0000}"/>
    <cellStyle name="Table Cell 3 2 2 3 7 3 2" xfId="9692" xr:uid="{AF179172-949A-4142-8234-8AF6CB47352A}"/>
    <cellStyle name="Table Cell 3 2 2 3 7 3 3" xfId="6230" xr:uid="{4EC2BE32-48FB-4052-9247-603E850DB562}"/>
    <cellStyle name="Table Cell 3 2 2 3 7 4" xfId="3937" xr:uid="{00000000-0005-0000-0000-0000C10C0000}"/>
    <cellStyle name="Table Cell 3 2 2 3 7 4 2" xfId="10826" xr:uid="{4F301BA0-4C1C-4E4F-AD46-457F2F987444}"/>
    <cellStyle name="Table Cell 3 2 2 3 7 5" xfId="7378" xr:uid="{62B2BE08-564B-4972-8D48-0F7B6827C1E0}"/>
    <cellStyle name="Table Cell 3 2 2 3 8" xfId="1642" xr:uid="{00000000-0005-0000-0000-0000C20C0000}"/>
    <cellStyle name="Table Cell 3 2 2 3 8 2" xfId="8531" xr:uid="{A4EDA18B-E89F-4F10-835B-FFD65CDE5B42}"/>
    <cellStyle name="Table Cell 3 2 2 3 8 3" xfId="5069" xr:uid="{8B1C75EE-503B-4F4B-807D-11DD38A17F84}"/>
    <cellStyle name="Table Cell 3 2 2 3 9" xfId="2773" xr:uid="{00000000-0005-0000-0000-0000C30C0000}"/>
    <cellStyle name="Table Cell 3 2 2 3 9 2" xfId="9662" xr:uid="{9E5C797F-3D00-415F-B5D4-F689FDB8AC56}"/>
    <cellStyle name="Table Cell 3 2 2 3 9 3" xfId="6200" xr:uid="{3F600A1A-607F-42B3-ABA8-A5EB628D8F22}"/>
    <cellStyle name="Table Cell 3 2 2 4" xfId="348" xr:uid="{00000000-0005-0000-0000-0000C40C0000}"/>
    <cellStyle name="Table Cell 3 2 2 4 2" xfId="1501" xr:uid="{00000000-0005-0000-0000-0000C50C0000}"/>
    <cellStyle name="Table Cell 3 2 2 4 2 2" xfId="8390" xr:uid="{F6DE400F-BA0D-47B4-9DCF-A900DE53891E}"/>
    <cellStyle name="Table Cell 3 2 2 4 2 3" xfId="4928" xr:uid="{9DA798B8-CDCE-49DC-81E9-F8185D7F6373}"/>
    <cellStyle name="Table Cell 3 2 2 4 3" xfId="2632" xr:uid="{00000000-0005-0000-0000-0000C60C0000}"/>
    <cellStyle name="Table Cell 3 2 2 4 3 2" xfId="9521" xr:uid="{A1D3B031-232C-4DD3-AB9C-E9259D8CFF42}"/>
    <cellStyle name="Table Cell 3 2 2 4 3 3" xfId="6059" xr:uid="{10D6BEFC-6669-47B9-AA04-6049250F34C6}"/>
    <cellStyle name="Table Cell 3 2 2 4 4" xfId="3766" xr:uid="{00000000-0005-0000-0000-0000C70C0000}"/>
    <cellStyle name="Table Cell 3 2 2 4 4 2" xfId="10655" xr:uid="{7D7A27F3-7907-4F83-A188-C06406EE77C0}"/>
    <cellStyle name="Table Cell 3 2 2 4 5" xfId="7207" xr:uid="{A08302F6-CA34-4766-AA98-4F27F90DBA0D}"/>
    <cellStyle name="Table Cell 3 2 2 5" xfId="1354" xr:uid="{00000000-0005-0000-0000-0000C80C0000}"/>
    <cellStyle name="Table Cell 3 2 2 5 2" xfId="8243" xr:uid="{78AF8420-855E-4115-B6D8-7C7636B15646}"/>
    <cellStyle name="Table Cell 3 2 2 5 3" xfId="4781" xr:uid="{24C36AB8-AA3C-4D89-8B45-157FDA6799F6}"/>
    <cellStyle name="Table Cell 3 2 2 6" xfId="2485" xr:uid="{00000000-0005-0000-0000-0000C90C0000}"/>
    <cellStyle name="Table Cell 3 2 2 6 2" xfId="9374" xr:uid="{D181B9F6-E9FD-4349-935F-57B1CC2AD7AB}"/>
    <cellStyle name="Table Cell 3 2 2 6 3" xfId="5912" xr:uid="{7FF2D88B-0071-47EE-91DA-49388A9CFB24}"/>
    <cellStyle name="Table Cell 3 2 2 7" xfId="3619" xr:uid="{00000000-0005-0000-0000-0000CA0C0000}"/>
    <cellStyle name="Table Cell 3 2 2 7 2" xfId="10508" xr:uid="{4B212FCD-A10A-499E-8D2A-AC53536671EF}"/>
    <cellStyle name="Table Cell 3 2 2 8" xfId="7058" xr:uid="{4963E128-51C3-4F78-B186-CC2AD5F568F1}"/>
    <cellStyle name="Table Cell 3 2 3" xfId="425" xr:uid="{00000000-0005-0000-0000-0000CB0C0000}"/>
    <cellStyle name="Table Cell 3 2 3 10" xfId="3843" xr:uid="{00000000-0005-0000-0000-0000CC0C0000}"/>
    <cellStyle name="Table Cell 3 2 3 10 2" xfId="10732" xr:uid="{01CBDB6D-B54F-4FAB-9EAF-316A6EB25969}"/>
    <cellStyle name="Table Cell 3 2 3 11" xfId="7284" xr:uid="{66638231-1050-4571-A409-6712F481C184}"/>
    <cellStyle name="Table Cell 3 2 3 2" xfId="636" xr:uid="{00000000-0005-0000-0000-0000CD0C0000}"/>
    <cellStyle name="Table Cell 3 2 3 2 2" xfId="1789" xr:uid="{00000000-0005-0000-0000-0000CE0C0000}"/>
    <cellStyle name="Table Cell 3 2 3 2 2 2" xfId="8678" xr:uid="{788CEE45-1AEE-426C-A0AF-4538950124D2}"/>
    <cellStyle name="Table Cell 3 2 3 2 2 3" xfId="5216" xr:uid="{936864E2-6CC6-4044-918D-2903E6B8EAA1}"/>
    <cellStyle name="Table Cell 3 2 3 2 3" xfId="2920" xr:uid="{00000000-0005-0000-0000-0000CF0C0000}"/>
    <cellStyle name="Table Cell 3 2 3 2 3 2" xfId="9809" xr:uid="{B52224C7-4EF9-423F-9697-CADEE44B2A54}"/>
    <cellStyle name="Table Cell 3 2 3 2 3 3" xfId="6347" xr:uid="{08FC2498-03EC-4056-B0F7-4D730A365F8F}"/>
    <cellStyle name="Table Cell 3 2 3 2 4" xfId="4054" xr:uid="{00000000-0005-0000-0000-0000D00C0000}"/>
    <cellStyle name="Table Cell 3 2 3 2 4 2" xfId="10943" xr:uid="{EBE1728A-17EC-475F-91CF-39AB43758C4F}"/>
    <cellStyle name="Table Cell 3 2 3 2 5" xfId="7495" xr:uid="{6F25A0A6-DCB1-46A8-A693-600D5E19CE63}"/>
    <cellStyle name="Table Cell 3 2 3 3" xfId="776" xr:uid="{00000000-0005-0000-0000-0000D10C0000}"/>
    <cellStyle name="Table Cell 3 2 3 3 2" xfId="1929" xr:uid="{00000000-0005-0000-0000-0000D20C0000}"/>
    <cellStyle name="Table Cell 3 2 3 3 2 2" xfId="8818" xr:uid="{C0BB8907-DF38-4E27-B241-B01D3AD929F4}"/>
    <cellStyle name="Table Cell 3 2 3 3 2 3" xfId="5356" xr:uid="{9A221F02-FAAF-44B4-86F0-3F27A1BAE192}"/>
    <cellStyle name="Table Cell 3 2 3 3 3" xfId="3060" xr:uid="{00000000-0005-0000-0000-0000D30C0000}"/>
    <cellStyle name="Table Cell 3 2 3 3 3 2" xfId="9949" xr:uid="{189B643F-8D2B-49C8-8853-98BD50F2022D}"/>
    <cellStyle name="Table Cell 3 2 3 3 3 3" xfId="6487" xr:uid="{E08BE4ED-A480-43D2-9F5D-9886499865CF}"/>
    <cellStyle name="Table Cell 3 2 3 3 4" xfId="4194" xr:uid="{00000000-0005-0000-0000-0000D40C0000}"/>
    <cellStyle name="Table Cell 3 2 3 3 4 2" xfId="11083" xr:uid="{D7BC680E-35CB-4936-9910-150528A806BC}"/>
    <cellStyle name="Table Cell 3 2 3 3 5" xfId="7635" xr:uid="{1C344747-81FF-4FD5-841A-B5ADD7F27C06}"/>
    <cellStyle name="Table Cell 3 2 3 4" xfId="916" xr:uid="{00000000-0005-0000-0000-0000D50C0000}"/>
    <cellStyle name="Table Cell 3 2 3 4 2" xfId="2069" xr:uid="{00000000-0005-0000-0000-0000D60C0000}"/>
    <cellStyle name="Table Cell 3 2 3 4 2 2" xfId="8958" xr:uid="{E0D013DF-0E31-4378-BE27-D0A304679761}"/>
    <cellStyle name="Table Cell 3 2 3 4 2 3" xfId="5496" xr:uid="{910115BE-F8F6-4627-95F1-C2AD2805150F}"/>
    <cellStyle name="Table Cell 3 2 3 4 3" xfId="3200" xr:uid="{00000000-0005-0000-0000-0000D70C0000}"/>
    <cellStyle name="Table Cell 3 2 3 4 3 2" xfId="10089" xr:uid="{3AC42D7B-5D73-4EDF-882E-BDA5530AFF2C}"/>
    <cellStyle name="Table Cell 3 2 3 4 3 3" xfId="6627" xr:uid="{DBAA63B6-DC68-4F83-AB5D-471DFF89474E}"/>
    <cellStyle name="Table Cell 3 2 3 4 4" xfId="4334" xr:uid="{00000000-0005-0000-0000-0000D80C0000}"/>
    <cellStyle name="Table Cell 3 2 3 4 4 2" xfId="11223" xr:uid="{A39E0B4B-0241-45A6-994E-730982761C2F}"/>
    <cellStyle name="Table Cell 3 2 3 4 5" xfId="7775" xr:uid="{CE1A9174-6E3A-4E67-9C74-31E12F3AB8A1}"/>
    <cellStyle name="Table Cell 3 2 3 5" xfId="1050" xr:uid="{00000000-0005-0000-0000-0000D90C0000}"/>
    <cellStyle name="Table Cell 3 2 3 5 2" xfId="2203" xr:uid="{00000000-0005-0000-0000-0000DA0C0000}"/>
    <cellStyle name="Table Cell 3 2 3 5 2 2" xfId="9092" xr:uid="{7C5FCAEE-7F88-47FA-A95E-4DD977CEE7C8}"/>
    <cellStyle name="Table Cell 3 2 3 5 2 3" xfId="5630" xr:uid="{5206B023-7F75-4F65-8D49-DC24DAB2F277}"/>
    <cellStyle name="Table Cell 3 2 3 5 3" xfId="3334" xr:uid="{00000000-0005-0000-0000-0000DB0C0000}"/>
    <cellStyle name="Table Cell 3 2 3 5 3 2" xfId="10223" xr:uid="{8F3CF1DB-9105-416C-8685-ACB83D13F91C}"/>
    <cellStyle name="Table Cell 3 2 3 5 3 3" xfId="6761" xr:uid="{1A8A337C-8CAC-422C-BA9F-2CF940A32B33}"/>
    <cellStyle name="Table Cell 3 2 3 5 4" xfId="4468" xr:uid="{00000000-0005-0000-0000-0000DC0C0000}"/>
    <cellStyle name="Table Cell 3 2 3 5 4 2" xfId="11357" xr:uid="{D9CE2E79-8515-4038-B317-18E7214C9968}"/>
    <cellStyle name="Table Cell 3 2 3 5 5" xfId="7909" xr:uid="{C3F225B1-D8D2-42DE-8181-13AB2742A90D}"/>
    <cellStyle name="Table Cell 3 2 3 6" xfId="1181" xr:uid="{00000000-0005-0000-0000-0000DD0C0000}"/>
    <cellStyle name="Table Cell 3 2 3 6 2" xfId="2334" xr:uid="{00000000-0005-0000-0000-0000DE0C0000}"/>
    <cellStyle name="Table Cell 3 2 3 6 2 2" xfId="9223" xr:uid="{51A9FFE7-7BBB-4648-B4F2-244509DDF001}"/>
    <cellStyle name="Table Cell 3 2 3 6 2 3" xfId="5761" xr:uid="{A9D664FD-EC79-4E7C-825D-554E6557ED10}"/>
    <cellStyle name="Table Cell 3 2 3 6 3" xfId="3465" xr:uid="{00000000-0005-0000-0000-0000DF0C0000}"/>
    <cellStyle name="Table Cell 3 2 3 6 3 2" xfId="10354" xr:uid="{75DE1407-EC2B-465B-91DE-3AE3A94805F1}"/>
    <cellStyle name="Table Cell 3 2 3 6 3 3" xfId="6892" xr:uid="{0E618998-C3C6-44A4-99D8-9D21ABF2BD80}"/>
    <cellStyle name="Table Cell 3 2 3 6 4" xfId="4599" xr:uid="{00000000-0005-0000-0000-0000E00C0000}"/>
    <cellStyle name="Table Cell 3 2 3 6 4 2" xfId="11488" xr:uid="{2BF91582-A9C6-4ABD-B742-5099187D8A3B}"/>
    <cellStyle name="Table Cell 3 2 3 6 5" xfId="8040" xr:uid="{07D13D7A-EAB7-44DC-8307-0810E61A0D41}"/>
    <cellStyle name="Table Cell 3 2 3 7" xfId="1150" xr:uid="{00000000-0005-0000-0000-0000E10C0000}"/>
    <cellStyle name="Table Cell 3 2 3 7 2" xfId="2303" xr:uid="{00000000-0005-0000-0000-0000E20C0000}"/>
    <cellStyle name="Table Cell 3 2 3 7 2 2" xfId="9192" xr:uid="{8A53C83B-0279-453D-B155-5544C7307D4D}"/>
    <cellStyle name="Table Cell 3 2 3 7 2 3" xfId="5730" xr:uid="{18C349F5-0BC5-4B70-A422-251467D7AF8F}"/>
    <cellStyle name="Table Cell 3 2 3 7 3" xfId="3434" xr:uid="{00000000-0005-0000-0000-0000E30C0000}"/>
    <cellStyle name="Table Cell 3 2 3 7 3 2" xfId="10323" xr:uid="{431E6EC8-314C-4E79-A8E4-4939D4E0CDF4}"/>
    <cellStyle name="Table Cell 3 2 3 7 3 3" xfId="6861" xr:uid="{B9A5FA34-43AF-4369-A9A7-B67628541051}"/>
    <cellStyle name="Table Cell 3 2 3 7 4" xfId="4568" xr:uid="{00000000-0005-0000-0000-0000E40C0000}"/>
    <cellStyle name="Table Cell 3 2 3 7 4 2" xfId="11457" xr:uid="{2CA72606-96F6-4A95-B2BD-7F1925C4F971}"/>
    <cellStyle name="Table Cell 3 2 3 7 5" xfId="8009" xr:uid="{9EF5ED57-B491-4D71-A387-65C68F164DC4}"/>
    <cellStyle name="Table Cell 3 2 3 8" xfId="1578" xr:uid="{00000000-0005-0000-0000-0000E50C0000}"/>
    <cellStyle name="Table Cell 3 2 3 8 2" xfId="8467" xr:uid="{0C73978B-BC4F-4D2D-AD60-BDD70F573204}"/>
    <cellStyle name="Table Cell 3 2 3 8 3" xfId="5005" xr:uid="{CAA39A35-9381-40F9-904B-FFBC4B5B4DA7}"/>
    <cellStyle name="Table Cell 3 2 3 9" xfId="2709" xr:uid="{00000000-0005-0000-0000-0000E60C0000}"/>
    <cellStyle name="Table Cell 3 2 3 9 2" xfId="9598" xr:uid="{9491E5CA-9806-4B93-85BA-CE654CDF7BE1}"/>
    <cellStyle name="Table Cell 3 2 3 9 3" xfId="6136" xr:uid="{15806D79-1B8B-4E0D-813A-C813F2826E57}"/>
    <cellStyle name="Table Cell 3 2 4" xfId="265" xr:uid="{00000000-0005-0000-0000-0000E70C0000}"/>
    <cellStyle name="Table Cell 3 2 4 10" xfId="3683" xr:uid="{00000000-0005-0000-0000-0000E80C0000}"/>
    <cellStyle name="Table Cell 3 2 4 10 2" xfId="10572" xr:uid="{711839C0-F258-4310-95C5-106D9FB4B128}"/>
    <cellStyle name="Table Cell 3 2 4 11" xfId="7124" xr:uid="{CC34F5EF-A3C6-49E1-8522-96C93622FF4C}"/>
    <cellStyle name="Table Cell 3 2 4 2" xfId="506" xr:uid="{00000000-0005-0000-0000-0000E90C0000}"/>
    <cellStyle name="Table Cell 3 2 4 2 2" xfId="1659" xr:uid="{00000000-0005-0000-0000-0000EA0C0000}"/>
    <cellStyle name="Table Cell 3 2 4 2 2 2" xfId="8548" xr:uid="{03175850-3A6C-4506-A40A-ACB455B7787F}"/>
    <cellStyle name="Table Cell 3 2 4 2 2 3" xfId="5086" xr:uid="{D7C63841-7E2F-461F-A3DC-84D1C6AB44C0}"/>
    <cellStyle name="Table Cell 3 2 4 2 3" xfId="2790" xr:uid="{00000000-0005-0000-0000-0000EB0C0000}"/>
    <cellStyle name="Table Cell 3 2 4 2 3 2" xfId="9679" xr:uid="{43C6B980-871A-4C8A-ADB1-AB3FD5C0CFDA}"/>
    <cellStyle name="Table Cell 3 2 4 2 3 3" xfId="6217" xr:uid="{827773CF-FE7A-4B44-B52F-91E48A4767D6}"/>
    <cellStyle name="Table Cell 3 2 4 2 4" xfId="3924" xr:uid="{00000000-0005-0000-0000-0000EC0C0000}"/>
    <cellStyle name="Table Cell 3 2 4 2 4 2" xfId="10813" xr:uid="{52A47FEC-EC97-4221-A87F-25727C46136F}"/>
    <cellStyle name="Table Cell 3 2 4 2 5" xfId="7365" xr:uid="{1E1A2D21-F3F4-4662-8C58-46372F5BA662}"/>
    <cellStyle name="Table Cell 3 2 4 3" xfId="222" xr:uid="{00000000-0005-0000-0000-0000ED0C0000}"/>
    <cellStyle name="Table Cell 3 2 4 3 2" xfId="1375" xr:uid="{00000000-0005-0000-0000-0000EE0C0000}"/>
    <cellStyle name="Table Cell 3 2 4 3 2 2" xfId="8264" xr:uid="{503C38B0-0B30-471A-98E1-A6056D69E76B}"/>
    <cellStyle name="Table Cell 3 2 4 3 2 3" xfId="4802" xr:uid="{1AAE2828-AC26-48CC-A0E6-C81AE724D324}"/>
    <cellStyle name="Table Cell 3 2 4 3 3" xfId="2506" xr:uid="{00000000-0005-0000-0000-0000EF0C0000}"/>
    <cellStyle name="Table Cell 3 2 4 3 3 2" xfId="9395" xr:uid="{D5189D8D-4ECA-4B8A-AA98-D588167BDFC3}"/>
    <cellStyle name="Table Cell 3 2 4 3 3 3" xfId="5933" xr:uid="{047ED590-9F8A-4B37-A3D2-44CC0E4F0776}"/>
    <cellStyle name="Table Cell 3 2 4 3 4" xfId="3640" xr:uid="{00000000-0005-0000-0000-0000F00C0000}"/>
    <cellStyle name="Table Cell 3 2 4 3 4 2" xfId="10529" xr:uid="{DF3ED2B8-413B-4853-893D-E855DB32330F}"/>
    <cellStyle name="Table Cell 3 2 4 3 5" xfId="7081" xr:uid="{4E577C7C-B168-4874-B0B5-CD8EF39C1B98}"/>
    <cellStyle name="Table Cell 3 2 4 4" xfId="543" xr:uid="{00000000-0005-0000-0000-0000F10C0000}"/>
    <cellStyle name="Table Cell 3 2 4 4 2" xfId="1696" xr:uid="{00000000-0005-0000-0000-0000F20C0000}"/>
    <cellStyle name="Table Cell 3 2 4 4 2 2" xfId="8585" xr:uid="{7BD02DF4-22E9-4AC4-9C07-50C198C793F9}"/>
    <cellStyle name="Table Cell 3 2 4 4 2 3" xfId="5123" xr:uid="{7FC3C304-2774-4EDD-BE4C-499491B6BF3B}"/>
    <cellStyle name="Table Cell 3 2 4 4 3" xfId="2827" xr:uid="{00000000-0005-0000-0000-0000F30C0000}"/>
    <cellStyle name="Table Cell 3 2 4 4 3 2" xfId="9716" xr:uid="{86E25C12-E135-4A0E-8EFA-86299686FA9E}"/>
    <cellStyle name="Table Cell 3 2 4 4 3 3" xfId="6254" xr:uid="{C31B0D1E-157C-48D9-9890-619FA13FDFEB}"/>
    <cellStyle name="Table Cell 3 2 4 4 4" xfId="3961" xr:uid="{00000000-0005-0000-0000-0000F40C0000}"/>
    <cellStyle name="Table Cell 3 2 4 4 4 2" xfId="10850" xr:uid="{2C320D19-03A9-4EED-B50A-E871BF581E34}"/>
    <cellStyle name="Table Cell 3 2 4 4 5" xfId="7402" xr:uid="{F5BA67D4-C902-4DD3-8B5B-94D17015B0E0}"/>
    <cellStyle name="Table Cell 3 2 4 5" xfId="213" xr:uid="{00000000-0005-0000-0000-0000F50C0000}"/>
    <cellStyle name="Table Cell 3 2 4 5 2" xfId="1366" xr:uid="{00000000-0005-0000-0000-0000F60C0000}"/>
    <cellStyle name="Table Cell 3 2 4 5 2 2" xfId="8255" xr:uid="{7BF5B391-3D4B-46FC-8413-0347B038D8F1}"/>
    <cellStyle name="Table Cell 3 2 4 5 2 3" xfId="4793" xr:uid="{6EA86848-8B2B-40EB-AF14-E7BC8A762C91}"/>
    <cellStyle name="Table Cell 3 2 4 5 3" xfId="2497" xr:uid="{00000000-0005-0000-0000-0000F70C0000}"/>
    <cellStyle name="Table Cell 3 2 4 5 3 2" xfId="9386" xr:uid="{F931F325-D7F5-49CB-B797-9E65AFA1B7D8}"/>
    <cellStyle name="Table Cell 3 2 4 5 3 3" xfId="5924" xr:uid="{E45DFE76-9BEC-47A4-9698-C06FDB1705DC}"/>
    <cellStyle name="Table Cell 3 2 4 5 4" xfId="3631" xr:uid="{00000000-0005-0000-0000-0000F80C0000}"/>
    <cellStyle name="Table Cell 3 2 4 5 4 2" xfId="10520" xr:uid="{033E2E35-BAFD-417E-AC49-1B2F812C18BD}"/>
    <cellStyle name="Table Cell 3 2 4 5 5" xfId="7072" xr:uid="{AA7F225D-CA38-4D6D-ABA8-F8B7EC1EBAAF}"/>
    <cellStyle name="Table Cell 3 2 4 6" xfId="513" xr:uid="{00000000-0005-0000-0000-0000F90C0000}"/>
    <cellStyle name="Table Cell 3 2 4 6 2" xfId="1666" xr:uid="{00000000-0005-0000-0000-0000FA0C0000}"/>
    <cellStyle name="Table Cell 3 2 4 6 2 2" xfId="8555" xr:uid="{01E8312E-13A9-4A76-BA7A-4A1B9A42DB18}"/>
    <cellStyle name="Table Cell 3 2 4 6 2 3" xfId="5093" xr:uid="{F8B16FB6-C0C1-40BF-AF42-00E62AD906FC}"/>
    <cellStyle name="Table Cell 3 2 4 6 3" xfId="2797" xr:uid="{00000000-0005-0000-0000-0000FB0C0000}"/>
    <cellStyle name="Table Cell 3 2 4 6 3 2" xfId="9686" xr:uid="{C5D93600-0748-4CB5-A677-8BBA926ACA2F}"/>
    <cellStyle name="Table Cell 3 2 4 6 3 3" xfId="6224" xr:uid="{FE10179C-76FA-4441-A2A8-99D24BE1AF69}"/>
    <cellStyle name="Table Cell 3 2 4 6 4" xfId="3931" xr:uid="{00000000-0005-0000-0000-0000FC0C0000}"/>
    <cellStyle name="Table Cell 3 2 4 6 4 2" xfId="10820" xr:uid="{21AD35E0-FB9E-41BF-907B-1D093A304CC2}"/>
    <cellStyle name="Table Cell 3 2 4 6 5" xfId="7372" xr:uid="{EC0C86DA-AE8F-41D3-9CA4-638E444A3120}"/>
    <cellStyle name="Table Cell 3 2 4 7" xfId="1263" xr:uid="{00000000-0005-0000-0000-0000FD0C0000}"/>
    <cellStyle name="Table Cell 3 2 4 7 2" xfId="2416" xr:uid="{00000000-0005-0000-0000-0000FE0C0000}"/>
    <cellStyle name="Table Cell 3 2 4 7 2 2" xfId="9305" xr:uid="{8AC5FE43-4535-45F0-AA3E-F298A5393E3F}"/>
    <cellStyle name="Table Cell 3 2 4 7 2 3" xfId="5843" xr:uid="{99DC460C-A3F1-41EA-A1BD-30DAD804F154}"/>
    <cellStyle name="Table Cell 3 2 4 7 3" xfId="3547" xr:uid="{00000000-0005-0000-0000-0000FF0C0000}"/>
    <cellStyle name="Table Cell 3 2 4 7 3 2" xfId="10436" xr:uid="{C9D8BB9E-1729-4FBC-AD85-A9232292B359}"/>
    <cellStyle name="Table Cell 3 2 4 7 3 3" xfId="6974" xr:uid="{485576B2-E59C-486B-A09B-3E0B61D54580}"/>
    <cellStyle name="Table Cell 3 2 4 7 4" xfId="4681" xr:uid="{00000000-0005-0000-0000-0000000D0000}"/>
    <cellStyle name="Table Cell 3 2 4 7 4 2" xfId="11570" xr:uid="{5C0B898F-FDB1-411E-8A9D-E9235FEC8867}"/>
    <cellStyle name="Table Cell 3 2 4 7 5" xfId="8122" xr:uid="{1B21B1F6-EF17-49A5-8598-FE1D09CD297F}"/>
    <cellStyle name="Table Cell 3 2 4 8" xfId="1418" xr:uid="{00000000-0005-0000-0000-0000010D0000}"/>
    <cellStyle name="Table Cell 3 2 4 8 2" xfId="8307" xr:uid="{18F4CDEC-14B6-4292-BDB2-3E4B8FD3FFF5}"/>
    <cellStyle name="Table Cell 3 2 4 8 3" xfId="4845" xr:uid="{1E6E06A4-2546-42A8-ABFE-D16ACE338080}"/>
    <cellStyle name="Table Cell 3 2 4 9" xfId="2549" xr:uid="{00000000-0005-0000-0000-0000020D0000}"/>
    <cellStyle name="Table Cell 3 2 4 9 2" xfId="9438" xr:uid="{0B75C71E-8A95-40AD-9F61-67E185FB8526}"/>
    <cellStyle name="Table Cell 3 2 4 9 3" xfId="5976" xr:uid="{1F52F312-B205-46B1-B6E5-1FB987D3DBFF}"/>
    <cellStyle name="Table Cell 3 2 5" xfId="313" xr:uid="{00000000-0005-0000-0000-0000030D0000}"/>
    <cellStyle name="Table Cell 3 2 5 2" xfId="1466" xr:uid="{00000000-0005-0000-0000-0000040D0000}"/>
    <cellStyle name="Table Cell 3 2 5 2 2" xfId="8355" xr:uid="{14F3AC7A-BD75-4FD6-9BBF-405524847B3B}"/>
    <cellStyle name="Table Cell 3 2 5 2 3" xfId="4893" xr:uid="{64A5A654-D264-4F51-A65E-8CDB8128125F}"/>
    <cellStyle name="Table Cell 3 2 5 3" xfId="2597" xr:uid="{00000000-0005-0000-0000-0000050D0000}"/>
    <cellStyle name="Table Cell 3 2 5 3 2" xfId="9486" xr:uid="{3ACD4477-C662-40C7-A4E7-633435B824D1}"/>
    <cellStyle name="Table Cell 3 2 5 3 3" xfId="6024" xr:uid="{F8991584-8522-4597-9C86-ECA8E9288D17}"/>
    <cellStyle name="Table Cell 3 2 5 4" xfId="3731" xr:uid="{00000000-0005-0000-0000-0000060D0000}"/>
    <cellStyle name="Table Cell 3 2 5 4 2" xfId="10620" xr:uid="{9C829CFF-44BE-4114-9FFD-21853B50D815}"/>
    <cellStyle name="Table Cell 3 2 5 5" xfId="7172" xr:uid="{409B7D20-FAD8-4D0B-AE9C-56C4BE376C91}"/>
    <cellStyle name="Table Cell 3 2 6" xfId="1319" xr:uid="{00000000-0005-0000-0000-0000070D0000}"/>
    <cellStyle name="Table Cell 3 2 6 2" xfId="8208" xr:uid="{38837A50-093B-4A53-B979-88522C7895EC}"/>
    <cellStyle name="Table Cell 3 2 6 3" xfId="4746" xr:uid="{900EF8BD-03C3-4150-8871-4ADAA0AE459F}"/>
    <cellStyle name="Table Cell 3 2 7" xfId="2450" xr:uid="{00000000-0005-0000-0000-0000080D0000}"/>
    <cellStyle name="Table Cell 3 2 7 2" xfId="9339" xr:uid="{4DE886A7-D430-4943-B94B-077B9083974F}"/>
    <cellStyle name="Table Cell 3 2 7 3" xfId="5877" xr:uid="{B6E12F95-1FFF-413C-B8E9-B6221543F68C}"/>
    <cellStyle name="Table Cell 3 2 8" xfId="3584" xr:uid="{00000000-0005-0000-0000-0000090D0000}"/>
    <cellStyle name="Table Cell 3 2 8 2" xfId="10473" xr:uid="{E26A89A4-BED0-41CA-B479-999EECF2D597}"/>
    <cellStyle name="Table Cell 3 2 9" xfId="7023" xr:uid="{2079B822-D630-4F1A-9175-C0816F07836E}"/>
    <cellStyle name="Table Cell 3 3" xfId="174" xr:uid="{00000000-0005-0000-0000-00000A0D0000}"/>
    <cellStyle name="Table Cell 3 3 2" xfId="207" xr:uid="{00000000-0005-0000-0000-00000B0D0000}"/>
    <cellStyle name="Table Cell 3 3 2 2" xfId="467" xr:uid="{00000000-0005-0000-0000-00000C0D0000}"/>
    <cellStyle name="Table Cell 3 3 2 2 10" xfId="3885" xr:uid="{00000000-0005-0000-0000-00000D0D0000}"/>
    <cellStyle name="Table Cell 3 3 2 2 10 2" xfId="10774" xr:uid="{F6FCC102-7722-4EDC-BF46-A40EE025CBD2}"/>
    <cellStyle name="Table Cell 3 3 2 2 11" xfId="7326" xr:uid="{ED25D5A9-A16F-4660-9FBD-A141A8E3D2AE}"/>
    <cellStyle name="Table Cell 3 3 2 2 2" xfId="678" xr:uid="{00000000-0005-0000-0000-00000E0D0000}"/>
    <cellStyle name="Table Cell 3 3 2 2 2 2" xfId="1831" xr:uid="{00000000-0005-0000-0000-00000F0D0000}"/>
    <cellStyle name="Table Cell 3 3 2 2 2 2 2" xfId="8720" xr:uid="{415F653B-E0BC-4463-BD30-544336038CAA}"/>
    <cellStyle name="Table Cell 3 3 2 2 2 2 3" xfId="5258" xr:uid="{C6ADF266-A2DD-4F29-A498-F1A9F7AA78DA}"/>
    <cellStyle name="Table Cell 3 3 2 2 2 3" xfId="2962" xr:uid="{00000000-0005-0000-0000-0000100D0000}"/>
    <cellStyle name="Table Cell 3 3 2 2 2 3 2" xfId="9851" xr:uid="{C321DBFD-5878-44C0-9C19-6A63AB119533}"/>
    <cellStyle name="Table Cell 3 3 2 2 2 3 3" xfId="6389" xr:uid="{336DEEDD-B700-4520-B102-468AB52DF33E}"/>
    <cellStyle name="Table Cell 3 3 2 2 2 4" xfId="4096" xr:uid="{00000000-0005-0000-0000-0000110D0000}"/>
    <cellStyle name="Table Cell 3 3 2 2 2 4 2" xfId="10985" xr:uid="{C50BA350-8848-4969-9AA5-923C25F12546}"/>
    <cellStyle name="Table Cell 3 3 2 2 2 5" xfId="7537" xr:uid="{C2E2A15C-9AE6-4DA8-B6ED-23B171BCD447}"/>
    <cellStyle name="Table Cell 3 3 2 2 3" xfId="818" xr:uid="{00000000-0005-0000-0000-0000120D0000}"/>
    <cellStyle name="Table Cell 3 3 2 2 3 2" xfId="1971" xr:uid="{00000000-0005-0000-0000-0000130D0000}"/>
    <cellStyle name="Table Cell 3 3 2 2 3 2 2" xfId="8860" xr:uid="{E5462472-7671-44AE-9524-09A66B50F3ED}"/>
    <cellStyle name="Table Cell 3 3 2 2 3 2 3" xfId="5398" xr:uid="{3FD403B5-802E-4EC2-B0A3-6EB8B5A33BB6}"/>
    <cellStyle name="Table Cell 3 3 2 2 3 3" xfId="3102" xr:uid="{00000000-0005-0000-0000-0000140D0000}"/>
    <cellStyle name="Table Cell 3 3 2 2 3 3 2" xfId="9991" xr:uid="{AC8817C5-5538-43F5-A34D-B1EC8C4264ED}"/>
    <cellStyle name="Table Cell 3 3 2 2 3 3 3" xfId="6529" xr:uid="{D288D6F3-28CF-42E1-8D01-D0910ED13FE8}"/>
    <cellStyle name="Table Cell 3 3 2 2 3 4" xfId="4236" xr:uid="{00000000-0005-0000-0000-0000150D0000}"/>
    <cellStyle name="Table Cell 3 3 2 2 3 4 2" xfId="11125" xr:uid="{F5AA47E1-D4D8-4099-B5EF-FDD821F4EC3E}"/>
    <cellStyle name="Table Cell 3 3 2 2 3 5" xfId="7677" xr:uid="{D2F0268E-27FA-4484-99EB-E7F605A145C9}"/>
    <cellStyle name="Table Cell 3 3 2 2 4" xfId="958" xr:uid="{00000000-0005-0000-0000-0000160D0000}"/>
    <cellStyle name="Table Cell 3 3 2 2 4 2" xfId="2111" xr:uid="{00000000-0005-0000-0000-0000170D0000}"/>
    <cellStyle name="Table Cell 3 3 2 2 4 2 2" xfId="9000" xr:uid="{775E2766-C70F-4432-BFF1-259E146CBAE7}"/>
    <cellStyle name="Table Cell 3 3 2 2 4 2 3" xfId="5538" xr:uid="{13FCFE84-59A9-40DC-8784-F9B670DCF30A}"/>
    <cellStyle name="Table Cell 3 3 2 2 4 3" xfId="3242" xr:uid="{00000000-0005-0000-0000-0000180D0000}"/>
    <cellStyle name="Table Cell 3 3 2 2 4 3 2" xfId="10131" xr:uid="{D09711A7-AD6E-4282-829B-055D801C35DE}"/>
    <cellStyle name="Table Cell 3 3 2 2 4 3 3" xfId="6669" xr:uid="{90E35009-23FB-4DAA-A421-DC5B12EA2A2E}"/>
    <cellStyle name="Table Cell 3 3 2 2 4 4" xfId="4376" xr:uid="{00000000-0005-0000-0000-0000190D0000}"/>
    <cellStyle name="Table Cell 3 3 2 2 4 4 2" xfId="11265" xr:uid="{6C883434-5753-41D1-9BBE-D4D17AC95389}"/>
    <cellStyle name="Table Cell 3 3 2 2 4 5" xfId="7817" xr:uid="{C4F7FC14-A9F3-4604-91EC-21829C8BE9DD}"/>
    <cellStyle name="Table Cell 3 3 2 2 5" xfId="1092" xr:uid="{00000000-0005-0000-0000-00001A0D0000}"/>
    <cellStyle name="Table Cell 3 3 2 2 5 2" xfId="2245" xr:uid="{00000000-0005-0000-0000-00001B0D0000}"/>
    <cellStyle name="Table Cell 3 3 2 2 5 2 2" xfId="9134" xr:uid="{03068BB3-E8B4-4957-919A-234B373A3BAE}"/>
    <cellStyle name="Table Cell 3 3 2 2 5 2 3" xfId="5672" xr:uid="{88F78762-65F9-43E8-A0DF-1666DBB3B942}"/>
    <cellStyle name="Table Cell 3 3 2 2 5 3" xfId="3376" xr:uid="{00000000-0005-0000-0000-00001C0D0000}"/>
    <cellStyle name="Table Cell 3 3 2 2 5 3 2" xfId="10265" xr:uid="{24581455-2868-4DEC-9B43-D7277F0AF321}"/>
    <cellStyle name="Table Cell 3 3 2 2 5 3 3" xfId="6803" xr:uid="{A79D8FBC-F8BC-47D6-8917-1BCFEC0C8213}"/>
    <cellStyle name="Table Cell 3 3 2 2 5 4" xfId="4510" xr:uid="{00000000-0005-0000-0000-00001D0D0000}"/>
    <cellStyle name="Table Cell 3 3 2 2 5 4 2" xfId="11399" xr:uid="{5DB1FAC6-06AF-4146-9BD9-FEDB0FCE1E3C}"/>
    <cellStyle name="Table Cell 3 3 2 2 5 5" xfId="7951" xr:uid="{E8F6D1BF-FC32-40E1-898E-91CA991BE40D}"/>
    <cellStyle name="Table Cell 3 3 2 2 6" xfId="1223" xr:uid="{00000000-0005-0000-0000-00001E0D0000}"/>
    <cellStyle name="Table Cell 3 3 2 2 6 2" xfId="2376" xr:uid="{00000000-0005-0000-0000-00001F0D0000}"/>
    <cellStyle name="Table Cell 3 3 2 2 6 2 2" xfId="9265" xr:uid="{2AFE0F3A-E97B-454C-8031-357ECCFA7EE5}"/>
    <cellStyle name="Table Cell 3 3 2 2 6 2 3" xfId="5803" xr:uid="{572BD5CE-DCE0-4B86-BC93-B4A338727677}"/>
    <cellStyle name="Table Cell 3 3 2 2 6 3" xfId="3507" xr:uid="{00000000-0005-0000-0000-0000200D0000}"/>
    <cellStyle name="Table Cell 3 3 2 2 6 3 2" xfId="10396" xr:uid="{13E8C5A3-B6E2-454A-BE09-F0F0025D0995}"/>
    <cellStyle name="Table Cell 3 3 2 2 6 3 3" xfId="6934" xr:uid="{BD20DD6D-6AC5-4130-B791-B40FFE6D1E1F}"/>
    <cellStyle name="Table Cell 3 3 2 2 6 4" xfId="4641" xr:uid="{00000000-0005-0000-0000-0000210D0000}"/>
    <cellStyle name="Table Cell 3 3 2 2 6 4 2" xfId="11530" xr:uid="{C14079B3-682A-40E0-BA90-73E405AC0985}"/>
    <cellStyle name="Table Cell 3 3 2 2 6 5" xfId="8082" xr:uid="{ECEEB6F8-08ED-4EBB-A98C-3FBE9FCE07BF}"/>
    <cellStyle name="Table Cell 3 3 2 2 7" xfId="216" xr:uid="{00000000-0005-0000-0000-0000220D0000}"/>
    <cellStyle name="Table Cell 3 3 2 2 7 2" xfId="1369" xr:uid="{00000000-0005-0000-0000-0000230D0000}"/>
    <cellStyle name="Table Cell 3 3 2 2 7 2 2" xfId="8258" xr:uid="{8B68DCE2-EF5B-410F-962C-EC61C75375B1}"/>
    <cellStyle name="Table Cell 3 3 2 2 7 2 3" xfId="4796" xr:uid="{B52BF77A-E307-4961-871A-7C052FF4CA12}"/>
    <cellStyle name="Table Cell 3 3 2 2 7 3" xfId="2500" xr:uid="{00000000-0005-0000-0000-0000240D0000}"/>
    <cellStyle name="Table Cell 3 3 2 2 7 3 2" xfId="9389" xr:uid="{781462A6-3F26-450F-BC8F-4A90E3044F32}"/>
    <cellStyle name="Table Cell 3 3 2 2 7 3 3" xfId="5927" xr:uid="{1836011D-B55E-4989-A5EC-0AD23092DAD4}"/>
    <cellStyle name="Table Cell 3 3 2 2 7 4" xfId="3634" xr:uid="{00000000-0005-0000-0000-0000250D0000}"/>
    <cellStyle name="Table Cell 3 3 2 2 7 4 2" xfId="10523" xr:uid="{24ED41EF-4E2D-4F98-B9A8-C9E87A8A24CB}"/>
    <cellStyle name="Table Cell 3 3 2 2 7 5" xfId="7075" xr:uid="{40754C9C-64D2-4A53-9199-541D8807E29A}"/>
    <cellStyle name="Table Cell 3 3 2 2 8" xfId="1620" xr:uid="{00000000-0005-0000-0000-0000260D0000}"/>
    <cellStyle name="Table Cell 3 3 2 2 8 2" xfId="8509" xr:uid="{BB082DC8-A699-4A39-84B3-F9B7C5DD884F}"/>
    <cellStyle name="Table Cell 3 3 2 2 8 3" xfId="5047" xr:uid="{540B8FC9-4F76-40A4-A927-00C8E4147139}"/>
    <cellStyle name="Table Cell 3 3 2 2 9" xfId="2751" xr:uid="{00000000-0005-0000-0000-0000270D0000}"/>
    <cellStyle name="Table Cell 3 3 2 2 9 2" xfId="9640" xr:uid="{3311A4DD-DD27-47F8-B403-21091AD36043}"/>
    <cellStyle name="Table Cell 3 3 2 2 9 3" xfId="6178" xr:uid="{44A1CD73-0A16-4F22-A526-716DEF56B4DF}"/>
    <cellStyle name="Table Cell 3 3 2 3" xfId="495" xr:uid="{00000000-0005-0000-0000-0000280D0000}"/>
    <cellStyle name="Table Cell 3 3 2 3 10" xfId="3913" xr:uid="{00000000-0005-0000-0000-0000290D0000}"/>
    <cellStyle name="Table Cell 3 3 2 3 10 2" xfId="10802" xr:uid="{B95BAE0A-76A9-46B7-A522-F61F6E8BEADD}"/>
    <cellStyle name="Table Cell 3 3 2 3 11" xfId="7354" xr:uid="{05C366E8-9D99-4FD7-9371-98987413C014}"/>
    <cellStyle name="Table Cell 3 3 2 3 2" xfId="706" xr:uid="{00000000-0005-0000-0000-00002A0D0000}"/>
    <cellStyle name="Table Cell 3 3 2 3 2 2" xfId="1859" xr:uid="{00000000-0005-0000-0000-00002B0D0000}"/>
    <cellStyle name="Table Cell 3 3 2 3 2 2 2" xfId="8748" xr:uid="{7A94231D-9DFA-4A24-84EF-5FAE0269F59D}"/>
    <cellStyle name="Table Cell 3 3 2 3 2 2 3" xfId="5286" xr:uid="{5AB2E698-7086-4E79-8FCD-93CABAC432A2}"/>
    <cellStyle name="Table Cell 3 3 2 3 2 3" xfId="2990" xr:uid="{00000000-0005-0000-0000-00002C0D0000}"/>
    <cellStyle name="Table Cell 3 3 2 3 2 3 2" xfId="9879" xr:uid="{16EBD59A-209C-483A-8DBC-7E9AEDE5E717}"/>
    <cellStyle name="Table Cell 3 3 2 3 2 3 3" xfId="6417" xr:uid="{5FDD1433-1703-4D74-AADA-B1866E02EF4B}"/>
    <cellStyle name="Table Cell 3 3 2 3 2 4" xfId="4124" xr:uid="{00000000-0005-0000-0000-00002D0D0000}"/>
    <cellStyle name="Table Cell 3 3 2 3 2 4 2" xfId="11013" xr:uid="{52868E32-C3A4-493E-AC64-85C3F605E84B}"/>
    <cellStyle name="Table Cell 3 3 2 3 2 5" xfId="7565" xr:uid="{D20AC828-901E-4EF1-82A5-8230F2A69B54}"/>
    <cellStyle name="Table Cell 3 3 2 3 3" xfId="846" xr:uid="{00000000-0005-0000-0000-00002E0D0000}"/>
    <cellStyle name="Table Cell 3 3 2 3 3 2" xfId="1999" xr:uid="{00000000-0005-0000-0000-00002F0D0000}"/>
    <cellStyle name="Table Cell 3 3 2 3 3 2 2" xfId="8888" xr:uid="{F35DC818-A94D-4928-A951-082EDF4D285D}"/>
    <cellStyle name="Table Cell 3 3 2 3 3 2 3" xfId="5426" xr:uid="{9E51C791-7499-4903-937A-1B856BC4E6E1}"/>
    <cellStyle name="Table Cell 3 3 2 3 3 3" xfId="3130" xr:uid="{00000000-0005-0000-0000-0000300D0000}"/>
    <cellStyle name="Table Cell 3 3 2 3 3 3 2" xfId="10019" xr:uid="{7A14A244-6120-4934-986F-E0C4DDB19854}"/>
    <cellStyle name="Table Cell 3 3 2 3 3 3 3" xfId="6557" xr:uid="{CE680E83-0EC7-455F-80DE-460BB160DCA1}"/>
    <cellStyle name="Table Cell 3 3 2 3 3 4" xfId="4264" xr:uid="{00000000-0005-0000-0000-0000310D0000}"/>
    <cellStyle name="Table Cell 3 3 2 3 3 4 2" xfId="11153" xr:uid="{36095EE0-F2FE-48D9-84B1-1A86D3B1D325}"/>
    <cellStyle name="Table Cell 3 3 2 3 3 5" xfId="7705" xr:uid="{BADC27E7-F557-45BC-8CCD-E451528ACDB1}"/>
    <cellStyle name="Table Cell 3 3 2 3 4" xfId="986" xr:uid="{00000000-0005-0000-0000-0000320D0000}"/>
    <cellStyle name="Table Cell 3 3 2 3 4 2" xfId="2139" xr:uid="{00000000-0005-0000-0000-0000330D0000}"/>
    <cellStyle name="Table Cell 3 3 2 3 4 2 2" xfId="9028" xr:uid="{330103CB-35A8-4378-ABC4-51289F1A9332}"/>
    <cellStyle name="Table Cell 3 3 2 3 4 2 3" xfId="5566" xr:uid="{4F982CA0-A7DE-4E6D-B024-75DE83D40593}"/>
    <cellStyle name="Table Cell 3 3 2 3 4 3" xfId="3270" xr:uid="{00000000-0005-0000-0000-0000340D0000}"/>
    <cellStyle name="Table Cell 3 3 2 3 4 3 2" xfId="10159" xr:uid="{9C327561-FBDC-44DD-817C-8F70ADF35789}"/>
    <cellStyle name="Table Cell 3 3 2 3 4 3 3" xfId="6697" xr:uid="{0416B9FB-AF7E-4CDE-B25F-81605AA7CB15}"/>
    <cellStyle name="Table Cell 3 3 2 3 4 4" xfId="4404" xr:uid="{00000000-0005-0000-0000-0000350D0000}"/>
    <cellStyle name="Table Cell 3 3 2 3 4 4 2" xfId="11293" xr:uid="{C91FFC9E-B6B9-426D-80C1-5F7926E70D02}"/>
    <cellStyle name="Table Cell 3 3 2 3 4 5" xfId="7845" xr:uid="{174DD1FA-4BEF-4F26-B0EB-C8404F30E9F0}"/>
    <cellStyle name="Table Cell 3 3 2 3 5" xfId="1120" xr:uid="{00000000-0005-0000-0000-0000360D0000}"/>
    <cellStyle name="Table Cell 3 3 2 3 5 2" xfId="2273" xr:uid="{00000000-0005-0000-0000-0000370D0000}"/>
    <cellStyle name="Table Cell 3 3 2 3 5 2 2" xfId="9162" xr:uid="{358772F0-3692-4059-8AEE-A822EBF9D1B4}"/>
    <cellStyle name="Table Cell 3 3 2 3 5 2 3" xfId="5700" xr:uid="{BCE8CF47-AAAE-4410-8BCE-B3F355DDA5D2}"/>
    <cellStyle name="Table Cell 3 3 2 3 5 3" xfId="3404" xr:uid="{00000000-0005-0000-0000-0000380D0000}"/>
    <cellStyle name="Table Cell 3 3 2 3 5 3 2" xfId="10293" xr:uid="{22D15628-27C4-4EC1-9896-691FAE988059}"/>
    <cellStyle name="Table Cell 3 3 2 3 5 3 3" xfId="6831" xr:uid="{4C8F0009-4F87-4FED-8E20-CB3BB64E1391}"/>
    <cellStyle name="Table Cell 3 3 2 3 5 4" xfId="4538" xr:uid="{00000000-0005-0000-0000-0000390D0000}"/>
    <cellStyle name="Table Cell 3 3 2 3 5 4 2" xfId="11427" xr:uid="{5D1B6067-7143-46BB-A030-EF44A7F42F48}"/>
    <cellStyle name="Table Cell 3 3 2 3 5 5" xfId="7979" xr:uid="{18C531F2-B441-4FAC-996D-E8B7F69B3C94}"/>
    <cellStyle name="Table Cell 3 3 2 3 6" xfId="1251" xr:uid="{00000000-0005-0000-0000-00003A0D0000}"/>
    <cellStyle name="Table Cell 3 3 2 3 6 2" xfId="2404" xr:uid="{00000000-0005-0000-0000-00003B0D0000}"/>
    <cellStyle name="Table Cell 3 3 2 3 6 2 2" xfId="9293" xr:uid="{AAEE3E72-AEBA-4AE7-BA54-EF632166EC50}"/>
    <cellStyle name="Table Cell 3 3 2 3 6 2 3" xfId="5831" xr:uid="{4861C3C6-26E3-4F5F-B98C-20DAB171D269}"/>
    <cellStyle name="Table Cell 3 3 2 3 6 3" xfId="3535" xr:uid="{00000000-0005-0000-0000-00003C0D0000}"/>
    <cellStyle name="Table Cell 3 3 2 3 6 3 2" xfId="10424" xr:uid="{9865CDCE-1EAA-49FA-9371-87C4F83DBE78}"/>
    <cellStyle name="Table Cell 3 3 2 3 6 3 3" xfId="6962" xr:uid="{52F3FB6C-05BF-45FA-8F8C-EC803F6C6238}"/>
    <cellStyle name="Table Cell 3 3 2 3 6 4" xfId="4669" xr:uid="{00000000-0005-0000-0000-00003D0D0000}"/>
    <cellStyle name="Table Cell 3 3 2 3 6 4 2" xfId="11558" xr:uid="{FA2DA664-2424-4EDE-9B1B-18E59FBFD309}"/>
    <cellStyle name="Table Cell 3 3 2 3 6 5" xfId="8110" xr:uid="{3FDA015B-8D2E-41F2-B7A7-F944D8EB9C39}"/>
    <cellStyle name="Table Cell 3 3 2 3 7" xfId="1275" xr:uid="{00000000-0005-0000-0000-00003E0D0000}"/>
    <cellStyle name="Table Cell 3 3 2 3 7 2" xfId="2428" xr:uid="{00000000-0005-0000-0000-00003F0D0000}"/>
    <cellStyle name="Table Cell 3 3 2 3 7 2 2" xfId="9317" xr:uid="{727CF992-126C-4B05-A746-62FB140B2DD0}"/>
    <cellStyle name="Table Cell 3 3 2 3 7 2 3" xfId="5855" xr:uid="{932581B6-406E-45AB-A645-E281D8BEB02E}"/>
    <cellStyle name="Table Cell 3 3 2 3 7 3" xfId="3559" xr:uid="{00000000-0005-0000-0000-0000400D0000}"/>
    <cellStyle name="Table Cell 3 3 2 3 7 3 2" xfId="10448" xr:uid="{067E79B2-DDDE-47FB-8CA5-BE8A443149FE}"/>
    <cellStyle name="Table Cell 3 3 2 3 7 3 3" xfId="6986" xr:uid="{3A98D73C-DC8A-4177-ADD4-DFB2BD3C6E47}"/>
    <cellStyle name="Table Cell 3 3 2 3 7 4" xfId="4693" xr:uid="{00000000-0005-0000-0000-0000410D0000}"/>
    <cellStyle name="Table Cell 3 3 2 3 7 4 2" xfId="11582" xr:uid="{AB5D0E7D-A22E-4CC0-9C5E-853480EAAB62}"/>
    <cellStyle name="Table Cell 3 3 2 3 7 5" xfId="8134" xr:uid="{E9D25CCC-1005-42F3-84BA-3C4C9C2DA1AE}"/>
    <cellStyle name="Table Cell 3 3 2 3 8" xfId="1648" xr:uid="{00000000-0005-0000-0000-0000420D0000}"/>
    <cellStyle name="Table Cell 3 3 2 3 8 2" xfId="8537" xr:uid="{496C0E51-18E5-409C-98D1-02FFFF26ECB9}"/>
    <cellStyle name="Table Cell 3 3 2 3 8 3" xfId="5075" xr:uid="{5EA13DC4-2379-47F9-9972-9A1C3CE78EB5}"/>
    <cellStyle name="Table Cell 3 3 2 3 9" xfId="2779" xr:uid="{00000000-0005-0000-0000-0000430D0000}"/>
    <cellStyle name="Table Cell 3 3 2 3 9 2" xfId="9668" xr:uid="{17FC09C5-975A-4492-91A8-3BCC042FC8E4}"/>
    <cellStyle name="Table Cell 3 3 2 3 9 3" xfId="6206" xr:uid="{0028F00F-FB4B-4564-891C-456E20946D05}"/>
    <cellStyle name="Table Cell 3 3 2 4" xfId="356" xr:uid="{00000000-0005-0000-0000-0000440D0000}"/>
    <cellStyle name="Table Cell 3 3 2 4 2" xfId="1509" xr:uid="{00000000-0005-0000-0000-0000450D0000}"/>
    <cellStyle name="Table Cell 3 3 2 4 2 2" xfId="8398" xr:uid="{51340D64-3D37-4033-BFB2-A9FCB8CE41FE}"/>
    <cellStyle name="Table Cell 3 3 2 4 2 3" xfId="4936" xr:uid="{534E6A63-9725-4489-906E-0ECE858F1855}"/>
    <cellStyle name="Table Cell 3 3 2 4 3" xfId="2640" xr:uid="{00000000-0005-0000-0000-0000460D0000}"/>
    <cellStyle name="Table Cell 3 3 2 4 3 2" xfId="9529" xr:uid="{CFA3C6B7-D2B8-4218-8ED5-B9A1D99A9503}"/>
    <cellStyle name="Table Cell 3 3 2 4 3 3" xfId="6067" xr:uid="{931B1FD5-B6F5-4897-AA29-888D2A4A6B97}"/>
    <cellStyle name="Table Cell 3 3 2 4 4" xfId="3774" xr:uid="{00000000-0005-0000-0000-0000470D0000}"/>
    <cellStyle name="Table Cell 3 3 2 4 4 2" xfId="10663" xr:uid="{961CBA2E-DAE6-484B-8E4C-E281BADEC48D}"/>
    <cellStyle name="Table Cell 3 3 2 4 5" xfId="7215" xr:uid="{630BFBF4-C1EB-49CA-ADBD-D80EBA1AC2DB}"/>
    <cellStyle name="Table Cell 3 3 2 5" xfId="1360" xr:uid="{00000000-0005-0000-0000-0000480D0000}"/>
    <cellStyle name="Table Cell 3 3 2 5 2" xfId="8249" xr:uid="{B7C925A3-A3E7-4942-AD78-E4970269A204}"/>
    <cellStyle name="Table Cell 3 3 2 5 3" xfId="4787" xr:uid="{A6D3713F-2D34-4546-B252-2ABE649CF23B}"/>
    <cellStyle name="Table Cell 3 3 2 6" xfId="2491" xr:uid="{00000000-0005-0000-0000-0000490D0000}"/>
    <cellStyle name="Table Cell 3 3 2 6 2" xfId="9380" xr:uid="{4D511041-F938-4A20-B5C3-557BBA5AEBA4}"/>
    <cellStyle name="Table Cell 3 3 2 6 3" xfId="5918" xr:uid="{D6BEC5DE-D27F-426B-97EF-9BB20CA84AEB}"/>
    <cellStyle name="Table Cell 3 3 2 7" xfId="3625" xr:uid="{00000000-0005-0000-0000-00004A0D0000}"/>
    <cellStyle name="Table Cell 3 3 2 7 2" xfId="10514" xr:uid="{13321607-5ACD-422C-8B9E-83111BBD0367}"/>
    <cellStyle name="Table Cell 3 3 2 8" xfId="7066" xr:uid="{87856689-5BE7-42C7-80E8-9101238F881C}"/>
    <cellStyle name="Table Cell 3 3 3" xfId="435" xr:uid="{00000000-0005-0000-0000-00004B0D0000}"/>
    <cellStyle name="Table Cell 3 3 3 10" xfId="3853" xr:uid="{00000000-0005-0000-0000-00004C0D0000}"/>
    <cellStyle name="Table Cell 3 3 3 10 2" xfId="10742" xr:uid="{1056652F-D4A2-4598-883F-A028FD7142EE}"/>
    <cellStyle name="Table Cell 3 3 3 11" xfId="7294" xr:uid="{5B174B8B-4C1F-4985-A684-905D1C20CF6F}"/>
    <cellStyle name="Table Cell 3 3 3 2" xfId="646" xr:uid="{00000000-0005-0000-0000-00004D0D0000}"/>
    <cellStyle name="Table Cell 3 3 3 2 2" xfId="1799" xr:uid="{00000000-0005-0000-0000-00004E0D0000}"/>
    <cellStyle name="Table Cell 3 3 3 2 2 2" xfId="8688" xr:uid="{3DF00267-73D4-4E99-9B49-1F42D2142C4C}"/>
    <cellStyle name="Table Cell 3 3 3 2 2 3" xfId="5226" xr:uid="{BE36F1EB-1585-4A29-BCD6-D1FBB41E3077}"/>
    <cellStyle name="Table Cell 3 3 3 2 3" xfId="2930" xr:uid="{00000000-0005-0000-0000-00004F0D0000}"/>
    <cellStyle name="Table Cell 3 3 3 2 3 2" xfId="9819" xr:uid="{C9080085-988E-4D8C-9055-EB4D4BB3C833}"/>
    <cellStyle name="Table Cell 3 3 3 2 3 3" xfId="6357" xr:uid="{FFFA6B84-43E9-4673-8D45-312CB24C43CE}"/>
    <cellStyle name="Table Cell 3 3 3 2 4" xfId="4064" xr:uid="{00000000-0005-0000-0000-0000500D0000}"/>
    <cellStyle name="Table Cell 3 3 3 2 4 2" xfId="10953" xr:uid="{C897456C-1AAF-45B7-A357-0A5D45FF3E79}"/>
    <cellStyle name="Table Cell 3 3 3 2 5" xfId="7505" xr:uid="{857BE49E-2641-4A3F-AD91-045F7162DE56}"/>
    <cellStyle name="Table Cell 3 3 3 3" xfId="786" xr:uid="{00000000-0005-0000-0000-0000510D0000}"/>
    <cellStyle name="Table Cell 3 3 3 3 2" xfId="1939" xr:uid="{00000000-0005-0000-0000-0000520D0000}"/>
    <cellStyle name="Table Cell 3 3 3 3 2 2" xfId="8828" xr:uid="{97E854DE-BBC5-4272-AC2B-C759960ECD2C}"/>
    <cellStyle name="Table Cell 3 3 3 3 2 3" xfId="5366" xr:uid="{BCE2D3E3-B87D-4E52-91B1-B1FAADB5D6A1}"/>
    <cellStyle name="Table Cell 3 3 3 3 3" xfId="3070" xr:uid="{00000000-0005-0000-0000-0000530D0000}"/>
    <cellStyle name="Table Cell 3 3 3 3 3 2" xfId="9959" xr:uid="{E00DBB35-1420-4B1C-8F09-F5614C3D87FA}"/>
    <cellStyle name="Table Cell 3 3 3 3 3 3" xfId="6497" xr:uid="{D4AD7518-48A0-4993-A8CE-53066CDF6C95}"/>
    <cellStyle name="Table Cell 3 3 3 3 4" xfId="4204" xr:uid="{00000000-0005-0000-0000-0000540D0000}"/>
    <cellStyle name="Table Cell 3 3 3 3 4 2" xfId="11093" xr:uid="{24BD90BE-F3D8-43D0-868C-38B5520B9E2C}"/>
    <cellStyle name="Table Cell 3 3 3 3 5" xfId="7645" xr:uid="{310BF3EB-7C4E-43C6-A2C5-83C8A4CA7676}"/>
    <cellStyle name="Table Cell 3 3 3 4" xfId="926" xr:uid="{00000000-0005-0000-0000-0000550D0000}"/>
    <cellStyle name="Table Cell 3 3 3 4 2" xfId="2079" xr:uid="{00000000-0005-0000-0000-0000560D0000}"/>
    <cellStyle name="Table Cell 3 3 3 4 2 2" xfId="8968" xr:uid="{F8D26E8B-4DF2-4DA0-AF6E-A51E30C39813}"/>
    <cellStyle name="Table Cell 3 3 3 4 2 3" xfId="5506" xr:uid="{7BA5D353-4689-4298-B3FF-B3ABFE5EA706}"/>
    <cellStyle name="Table Cell 3 3 3 4 3" xfId="3210" xr:uid="{00000000-0005-0000-0000-0000570D0000}"/>
    <cellStyle name="Table Cell 3 3 3 4 3 2" xfId="10099" xr:uid="{13CB8F1D-C0CC-498B-ABBE-F42B32D918AA}"/>
    <cellStyle name="Table Cell 3 3 3 4 3 3" xfId="6637" xr:uid="{DC2DD9D4-6F86-4F61-A326-58D97958DE44}"/>
    <cellStyle name="Table Cell 3 3 3 4 4" xfId="4344" xr:uid="{00000000-0005-0000-0000-0000580D0000}"/>
    <cellStyle name="Table Cell 3 3 3 4 4 2" xfId="11233" xr:uid="{AEA27816-8208-4618-800B-161A2140873C}"/>
    <cellStyle name="Table Cell 3 3 3 4 5" xfId="7785" xr:uid="{1CAC943B-89B1-4C45-BFED-5A3613E44C0E}"/>
    <cellStyle name="Table Cell 3 3 3 5" xfId="1060" xr:uid="{00000000-0005-0000-0000-0000590D0000}"/>
    <cellStyle name="Table Cell 3 3 3 5 2" xfId="2213" xr:uid="{00000000-0005-0000-0000-00005A0D0000}"/>
    <cellStyle name="Table Cell 3 3 3 5 2 2" xfId="9102" xr:uid="{0F016A7B-6DA8-4185-A7AA-3115CFD3CC80}"/>
    <cellStyle name="Table Cell 3 3 3 5 2 3" xfId="5640" xr:uid="{856B7190-C4E4-4886-B484-66866F0C7539}"/>
    <cellStyle name="Table Cell 3 3 3 5 3" xfId="3344" xr:uid="{00000000-0005-0000-0000-00005B0D0000}"/>
    <cellStyle name="Table Cell 3 3 3 5 3 2" xfId="10233" xr:uid="{A95C858E-0ED6-4175-A01C-C4792CC26FFB}"/>
    <cellStyle name="Table Cell 3 3 3 5 3 3" xfId="6771" xr:uid="{8659423C-0DE9-4757-B994-B4F37CF4B5E6}"/>
    <cellStyle name="Table Cell 3 3 3 5 4" xfId="4478" xr:uid="{00000000-0005-0000-0000-00005C0D0000}"/>
    <cellStyle name="Table Cell 3 3 3 5 4 2" xfId="11367" xr:uid="{A7F28029-64ED-41BE-8513-789725991826}"/>
    <cellStyle name="Table Cell 3 3 3 5 5" xfId="7919" xr:uid="{DFB52297-D43C-4B2F-91DD-3E76AC6FAABC}"/>
    <cellStyle name="Table Cell 3 3 3 6" xfId="1191" xr:uid="{00000000-0005-0000-0000-00005D0D0000}"/>
    <cellStyle name="Table Cell 3 3 3 6 2" xfId="2344" xr:uid="{00000000-0005-0000-0000-00005E0D0000}"/>
    <cellStyle name="Table Cell 3 3 3 6 2 2" xfId="9233" xr:uid="{BE072D3A-42CC-4927-889F-55F6C1E411FE}"/>
    <cellStyle name="Table Cell 3 3 3 6 2 3" xfId="5771" xr:uid="{29D0B4CE-1E7C-4402-BB53-342D30A82AA0}"/>
    <cellStyle name="Table Cell 3 3 3 6 3" xfId="3475" xr:uid="{00000000-0005-0000-0000-00005F0D0000}"/>
    <cellStyle name="Table Cell 3 3 3 6 3 2" xfId="10364" xr:uid="{89929A54-40A7-42D4-B289-8D9549447259}"/>
    <cellStyle name="Table Cell 3 3 3 6 3 3" xfId="6902" xr:uid="{A8764646-09EC-45F0-AD42-7CAA09963E00}"/>
    <cellStyle name="Table Cell 3 3 3 6 4" xfId="4609" xr:uid="{00000000-0005-0000-0000-0000600D0000}"/>
    <cellStyle name="Table Cell 3 3 3 6 4 2" xfId="11498" xr:uid="{868F922B-6E9F-4F17-8D0F-3C2F8989CBD9}"/>
    <cellStyle name="Table Cell 3 3 3 6 5" xfId="8050" xr:uid="{AFBEBF4B-4A60-4D13-9911-7ECB4B4837F1}"/>
    <cellStyle name="Table Cell 3 3 3 7" xfId="517" xr:uid="{00000000-0005-0000-0000-0000610D0000}"/>
    <cellStyle name="Table Cell 3 3 3 7 2" xfId="1670" xr:uid="{00000000-0005-0000-0000-0000620D0000}"/>
    <cellStyle name="Table Cell 3 3 3 7 2 2" xfId="8559" xr:uid="{EF49C9AF-E833-4400-9C51-41FDA7E1C972}"/>
    <cellStyle name="Table Cell 3 3 3 7 2 3" xfId="5097" xr:uid="{325BF6DA-77A2-491C-8842-AF21945D4986}"/>
    <cellStyle name="Table Cell 3 3 3 7 3" xfId="2801" xr:uid="{00000000-0005-0000-0000-0000630D0000}"/>
    <cellStyle name="Table Cell 3 3 3 7 3 2" xfId="9690" xr:uid="{0B2CD983-F80A-4451-A419-D45BA7F6743F}"/>
    <cellStyle name="Table Cell 3 3 3 7 3 3" xfId="6228" xr:uid="{365A326E-4E7C-4B62-B720-3BB2B3889D29}"/>
    <cellStyle name="Table Cell 3 3 3 7 4" xfId="3935" xr:uid="{00000000-0005-0000-0000-0000640D0000}"/>
    <cellStyle name="Table Cell 3 3 3 7 4 2" xfId="10824" xr:uid="{E8EEC3DC-208F-48A8-AB71-F7C580597396}"/>
    <cellStyle name="Table Cell 3 3 3 7 5" xfId="7376" xr:uid="{A20D890A-DFB6-469D-8B27-B1D8D78D698B}"/>
    <cellStyle name="Table Cell 3 3 3 8" xfId="1588" xr:uid="{00000000-0005-0000-0000-0000650D0000}"/>
    <cellStyle name="Table Cell 3 3 3 8 2" xfId="8477" xr:uid="{96589CC5-881F-4659-AC17-F685E476C549}"/>
    <cellStyle name="Table Cell 3 3 3 8 3" xfId="5015" xr:uid="{3A6917B7-B687-4E9A-9F05-146C49AFFD54}"/>
    <cellStyle name="Table Cell 3 3 3 9" xfId="2719" xr:uid="{00000000-0005-0000-0000-0000660D0000}"/>
    <cellStyle name="Table Cell 3 3 3 9 2" xfId="9608" xr:uid="{BECDB4A1-74EB-4C4F-875E-C67493182669}"/>
    <cellStyle name="Table Cell 3 3 3 9 3" xfId="6146" xr:uid="{98300215-467E-4A2D-8548-76DDF74C7C93}"/>
    <cellStyle name="Table Cell 3 3 4" xfId="367" xr:uid="{00000000-0005-0000-0000-0000670D0000}"/>
    <cellStyle name="Table Cell 3 3 4 10" xfId="3785" xr:uid="{00000000-0005-0000-0000-0000680D0000}"/>
    <cellStyle name="Table Cell 3 3 4 10 2" xfId="10674" xr:uid="{697AD32A-B0A8-4143-87BA-6F0869F4167C}"/>
    <cellStyle name="Table Cell 3 3 4 11" xfId="7226" xr:uid="{292EBCBF-E4A3-42C2-919B-8113D5BD8429}"/>
    <cellStyle name="Table Cell 3 3 4 2" xfId="578" xr:uid="{00000000-0005-0000-0000-0000690D0000}"/>
    <cellStyle name="Table Cell 3 3 4 2 2" xfId="1731" xr:uid="{00000000-0005-0000-0000-00006A0D0000}"/>
    <cellStyle name="Table Cell 3 3 4 2 2 2" xfId="8620" xr:uid="{8938A236-CCF8-4FE9-B5D7-363CD50F7DEF}"/>
    <cellStyle name="Table Cell 3 3 4 2 2 3" xfId="5158" xr:uid="{9D33059E-A5CD-4DF5-AB1A-B4D0EC934B00}"/>
    <cellStyle name="Table Cell 3 3 4 2 3" xfId="2862" xr:uid="{00000000-0005-0000-0000-00006B0D0000}"/>
    <cellStyle name="Table Cell 3 3 4 2 3 2" xfId="9751" xr:uid="{C97B668C-4B49-4625-9B6F-04A1613E8E04}"/>
    <cellStyle name="Table Cell 3 3 4 2 3 3" xfId="6289" xr:uid="{C53E53B4-BBEB-49EB-A0B7-8D9B5B7033A1}"/>
    <cellStyle name="Table Cell 3 3 4 2 4" xfId="3996" xr:uid="{00000000-0005-0000-0000-00006C0D0000}"/>
    <cellStyle name="Table Cell 3 3 4 2 4 2" xfId="10885" xr:uid="{0831AF77-38D9-449D-9F1B-B4B5F2214A75}"/>
    <cellStyle name="Table Cell 3 3 4 2 5" xfId="7437" xr:uid="{DA59FAF4-FCDD-46A0-AE14-BA67E70D8F79}"/>
    <cellStyle name="Table Cell 3 3 4 3" xfId="723" xr:uid="{00000000-0005-0000-0000-00006D0D0000}"/>
    <cellStyle name="Table Cell 3 3 4 3 2" xfId="1876" xr:uid="{00000000-0005-0000-0000-00006E0D0000}"/>
    <cellStyle name="Table Cell 3 3 4 3 2 2" xfId="8765" xr:uid="{2D87CDBC-78FB-4017-A6BD-9D0435404F2F}"/>
    <cellStyle name="Table Cell 3 3 4 3 2 3" xfId="5303" xr:uid="{D624D50D-D808-4A3D-AA22-977129EF6038}"/>
    <cellStyle name="Table Cell 3 3 4 3 3" xfId="3007" xr:uid="{00000000-0005-0000-0000-00006F0D0000}"/>
    <cellStyle name="Table Cell 3 3 4 3 3 2" xfId="9896" xr:uid="{B6C836F6-388A-4DA0-B57E-00204EEE190E}"/>
    <cellStyle name="Table Cell 3 3 4 3 3 3" xfId="6434" xr:uid="{A94883CE-34E9-49F4-ACAA-D7701ABE6D09}"/>
    <cellStyle name="Table Cell 3 3 4 3 4" xfId="4141" xr:uid="{00000000-0005-0000-0000-0000700D0000}"/>
    <cellStyle name="Table Cell 3 3 4 3 4 2" xfId="11030" xr:uid="{BFF5966C-6D35-4462-966E-1A269A941C64}"/>
    <cellStyle name="Table Cell 3 3 4 3 5" xfId="7582" xr:uid="{BA7882EA-400E-4513-A7C7-F0AABCD0E845}"/>
    <cellStyle name="Table Cell 3 3 4 4" xfId="858" xr:uid="{00000000-0005-0000-0000-0000710D0000}"/>
    <cellStyle name="Table Cell 3 3 4 4 2" xfId="2011" xr:uid="{00000000-0005-0000-0000-0000720D0000}"/>
    <cellStyle name="Table Cell 3 3 4 4 2 2" xfId="8900" xr:uid="{9632688D-43D6-4C63-A413-E4411B3B3671}"/>
    <cellStyle name="Table Cell 3 3 4 4 2 3" xfId="5438" xr:uid="{59EBE68D-3BDA-4A1D-AEEB-5917536232E9}"/>
    <cellStyle name="Table Cell 3 3 4 4 3" xfId="3142" xr:uid="{00000000-0005-0000-0000-0000730D0000}"/>
    <cellStyle name="Table Cell 3 3 4 4 3 2" xfId="10031" xr:uid="{607C4D1F-1960-4396-A926-03512EC8D7C2}"/>
    <cellStyle name="Table Cell 3 3 4 4 3 3" xfId="6569" xr:uid="{F664A096-8E05-4562-89A2-6B15D5FA1EBB}"/>
    <cellStyle name="Table Cell 3 3 4 4 4" xfId="4276" xr:uid="{00000000-0005-0000-0000-0000740D0000}"/>
    <cellStyle name="Table Cell 3 3 4 4 4 2" xfId="11165" xr:uid="{5B9B0D4D-9C06-4E75-A47A-194A02013D33}"/>
    <cellStyle name="Table Cell 3 3 4 4 5" xfId="7717" xr:uid="{EA6B1F41-134E-43C9-A8C8-A34C6C8D872E}"/>
    <cellStyle name="Table Cell 3 3 4 5" xfId="1001" xr:uid="{00000000-0005-0000-0000-0000750D0000}"/>
    <cellStyle name="Table Cell 3 3 4 5 2" xfId="2154" xr:uid="{00000000-0005-0000-0000-0000760D0000}"/>
    <cellStyle name="Table Cell 3 3 4 5 2 2" xfId="9043" xr:uid="{000E7A1D-CA28-401B-AAD3-BC1A57F971AC}"/>
    <cellStyle name="Table Cell 3 3 4 5 2 3" xfId="5581" xr:uid="{71400151-7EE0-4DC2-8229-8BDCC3B6A980}"/>
    <cellStyle name="Table Cell 3 3 4 5 3" xfId="3285" xr:uid="{00000000-0005-0000-0000-0000770D0000}"/>
    <cellStyle name="Table Cell 3 3 4 5 3 2" xfId="10174" xr:uid="{36FCA88D-8592-4AF6-9616-A6FCBF76A4BA}"/>
    <cellStyle name="Table Cell 3 3 4 5 3 3" xfId="6712" xr:uid="{575BE3AA-C068-4042-818F-46D16C628BCB}"/>
    <cellStyle name="Table Cell 3 3 4 5 4" xfId="4419" xr:uid="{00000000-0005-0000-0000-0000780D0000}"/>
    <cellStyle name="Table Cell 3 3 4 5 4 2" xfId="11308" xr:uid="{E80C1CC6-9F5E-4F41-A58F-0B5DFE8393B7}"/>
    <cellStyle name="Table Cell 3 3 4 5 5" xfId="7860" xr:uid="{8E262C34-4362-4C67-A74B-35E83735EE05}"/>
    <cellStyle name="Table Cell 3 3 4 6" xfId="1127" xr:uid="{00000000-0005-0000-0000-0000790D0000}"/>
    <cellStyle name="Table Cell 3 3 4 6 2" xfId="2280" xr:uid="{00000000-0005-0000-0000-00007A0D0000}"/>
    <cellStyle name="Table Cell 3 3 4 6 2 2" xfId="9169" xr:uid="{B227E0B6-EF46-40B5-BE52-367BA356CCAE}"/>
    <cellStyle name="Table Cell 3 3 4 6 2 3" xfId="5707" xr:uid="{D51520BD-8628-48EB-9723-A034E4F7AB5F}"/>
    <cellStyle name="Table Cell 3 3 4 6 3" xfId="3411" xr:uid="{00000000-0005-0000-0000-00007B0D0000}"/>
    <cellStyle name="Table Cell 3 3 4 6 3 2" xfId="10300" xr:uid="{C8248380-37F5-4CD7-B5DC-378CA83D97D7}"/>
    <cellStyle name="Table Cell 3 3 4 6 3 3" xfId="6838" xr:uid="{5D3EE51E-1824-42E6-AB8A-E6893A76A5D1}"/>
    <cellStyle name="Table Cell 3 3 4 6 4" xfId="4545" xr:uid="{00000000-0005-0000-0000-00007C0D0000}"/>
    <cellStyle name="Table Cell 3 3 4 6 4 2" xfId="11434" xr:uid="{95A2B779-75E8-4B86-96C8-87754D6FD940}"/>
    <cellStyle name="Table Cell 3 3 4 6 5" xfId="7986" xr:uid="{EC40CFA9-F1E0-4802-A659-EC9B34F532BB}"/>
    <cellStyle name="Table Cell 3 3 4 7" xfId="743" xr:uid="{00000000-0005-0000-0000-00007D0D0000}"/>
    <cellStyle name="Table Cell 3 3 4 7 2" xfId="1896" xr:uid="{00000000-0005-0000-0000-00007E0D0000}"/>
    <cellStyle name="Table Cell 3 3 4 7 2 2" xfId="8785" xr:uid="{C15C1134-E40A-439C-8027-C4EE442FDD3D}"/>
    <cellStyle name="Table Cell 3 3 4 7 2 3" xfId="5323" xr:uid="{31DBF501-69C9-4289-A697-D0981EB8674C}"/>
    <cellStyle name="Table Cell 3 3 4 7 3" xfId="3027" xr:uid="{00000000-0005-0000-0000-00007F0D0000}"/>
    <cellStyle name="Table Cell 3 3 4 7 3 2" xfId="9916" xr:uid="{BF566E68-C577-4BA1-9A97-AEEC7D6A3936}"/>
    <cellStyle name="Table Cell 3 3 4 7 3 3" xfId="6454" xr:uid="{BFB1D538-EAE7-4466-8B4A-C56B6D1D21A4}"/>
    <cellStyle name="Table Cell 3 3 4 7 4" xfId="4161" xr:uid="{00000000-0005-0000-0000-0000800D0000}"/>
    <cellStyle name="Table Cell 3 3 4 7 4 2" xfId="11050" xr:uid="{41048A7F-56C5-42B2-B1B6-AD0CCC88DB8E}"/>
    <cellStyle name="Table Cell 3 3 4 7 5" xfId="7602" xr:uid="{C281B3D6-A3BF-4C74-800F-D2BD51FD3AD9}"/>
    <cellStyle name="Table Cell 3 3 4 8" xfId="1520" xr:uid="{00000000-0005-0000-0000-0000810D0000}"/>
    <cellStyle name="Table Cell 3 3 4 8 2" xfId="8409" xr:uid="{3BAD4A49-536E-48E7-912C-AC108428FB4A}"/>
    <cellStyle name="Table Cell 3 3 4 8 3" xfId="4947" xr:uid="{F5863F19-0583-4D2D-9172-0AD84E04298D}"/>
    <cellStyle name="Table Cell 3 3 4 9" xfId="2651" xr:uid="{00000000-0005-0000-0000-0000820D0000}"/>
    <cellStyle name="Table Cell 3 3 4 9 2" xfId="9540" xr:uid="{ED5986AB-3420-490C-85BC-11DCB6533878}"/>
    <cellStyle name="Table Cell 3 3 4 9 3" xfId="6078" xr:uid="{1F19DF61-D7E3-4CDF-BA17-9BBFBE388BFB}"/>
    <cellStyle name="Table Cell 3 3 5" xfId="323" xr:uid="{00000000-0005-0000-0000-0000830D0000}"/>
    <cellStyle name="Table Cell 3 3 5 2" xfId="1476" xr:uid="{00000000-0005-0000-0000-0000840D0000}"/>
    <cellStyle name="Table Cell 3 3 5 2 2" xfId="8365" xr:uid="{9A515B4C-30ED-48D5-BF3D-94FDBD58E728}"/>
    <cellStyle name="Table Cell 3 3 5 2 3" xfId="4903" xr:uid="{0DCA8F09-3774-4EA2-A69A-400FF301D195}"/>
    <cellStyle name="Table Cell 3 3 5 3" xfId="2607" xr:uid="{00000000-0005-0000-0000-0000850D0000}"/>
    <cellStyle name="Table Cell 3 3 5 3 2" xfId="9496" xr:uid="{C8DE6A9F-39C4-48CC-98FC-600E717C1ACE}"/>
    <cellStyle name="Table Cell 3 3 5 3 3" xfId="6034" xr:uid="{1CFC2718-5571-4399-A358-2EA77E238062}"/>
    <cellStyle name="Table Cell 3 3 5 4" xfId="3741" xr:uid="{00000000-0005-0000-0000-0000860D0000}"/>
    <cellStyle name="Table Cell 3 3 5 4 2" xfId="10630" xr:uid="{A1782EF1-D81A-4FC5-AB00-190DACE544BB}"/>
    <cellStyle name="Table Cell 3 3 5 5" xfId="7182" xr:uid="{8515688F-5D27-4CA1-889B-504D6FF406E8}"/>
    <cellStyle name="Table Cell 3 3 6" xfId="1329" xr:uid="{00000000-0005-0000-0000-0000870D0000}"/>
    <cellStyle name="Table Cell 3 3 6 2" xfId="8218" xr:uid="{55EE3F59-1269-4656-AFB0-8726FFC4A976}"/>
    <cellStyle name="Table Cell 3 3 6 3" xfId="4756" xr:uid="{7580F6F0-3E00-4837-9511-5F68463D114F}"/>
    <cellStyle name="Table Cell 3 3 7" xfId="2460" xr:uid="{00000000-0005-0000-0000-0000880D0000}"/>
    <cellStyle name="Table Cell 3 3 7 2" xfId="9349" xr:uid="{37E7DC89-CB4F-4A6D-BEF9-6F22946E206D}"/>
    <cellStyle name="Table Cell 3 3 7 3" xfId="5887" xr:uid="{46CAC1BE-8479-4734-876B-10AAC31A3CAC}"/>
    <cellStyle name="Table Cell 3 3 8" xfId="3594" xr:uid="{00000000-0005-0000-0000-0000890D0000}"/>
    <cellStyle name="Table Cell 3 3 8 2" xfId="10483" xr:uid="{E446066B-BD8A-4DD8-B9D2-133E1367DD68}"/>
    <cellStyle name="Table Cell 3 3 9" xfId="7033" xr:uid="{A448BE84-F2DF-4AA3-870E-414EAC4263AE}"/>
    <cellStyle name="Table Cell 3 4" xfId="172" xr:uid="{00000000-0005-0000-0000-00008A0D0000}"/>
    <cellStyle name="Table Cell 3 4 2" xfId="433" xr:uid="{00000000-0005-0000-0000-00008B0D0000}"/>
    <cellStyle name="Table Cell 3 4 2 10" xfId="3851" xr:uid="{00000000-0005-0000-0000-00008C0D0000}"/>
    <cellStyle name="Table Cell 3 4 2 10 2" xfId="10740" xr:uid="{D797A10E-17B5-482F-8406-2C988A1BB6FA}"/>
    <cellStyle name="Table Cell 3 4 2 11" xfId="7292" xr:uid="{5FDF263F-41D0-4BA5-9D8C-9498A94B304E}"/>
    <cellStyle name="Table Cell 3 4 2 2" xfId="644" xr:uid="{00000000-0005-0000-0000-00008D0D0000}"/>
    <cellStyle name="Table Cell 3 4 2 2 2" xfId="1797" xr:uid="{00000000-0005-0000-0000-00008E0D0000}"/>
    <cellStyle name="Table Cell 3 4 2 2 2 2" xfId="8686" xr:uid="{28D91BAF-48AF-48C6-ADC4-633AB26FA8C2}"/>
    <cellStyle name="Table Cell 3 4 2 2 2 3" xfId="5224" xr:uid="{5AC5736C-2AFB-4BF3-9556-39024DB3C039}"/>
    <cellStyle name="Table Cell 3 4 2 2 3" xfId="2928" xr:uid="{00000000-0005-0000-0000-00008F0D0000}"/>
    <cellStyle name="Table Cell 3 4 2 2 3 2" xfId="9817" xr:uid="{02D18005-5B33-4382-9BFA-50A2F3CED92D}"/>
    <cellStyle name="Table Cell 3 4 2 2 3 3" xfId="6355" xr:uid="{2619B718-87EA-40D7-99D7-99FB1D5D9701}"/>
    <cellStyle name="Table Cell 3 4 2 2 4" xfId="4062" xr:uid="{00000000-0005-0000-0000-0000900D0000}"/>
    <cellStyle name="Table Cell 3 4 2 2 4 2" xfId="10951" xr:uid="{250B86A8-47B8-4A11-AA23-B81DB730B497}"/>
    <cellStyle name="Table Cell 3 4 2 2 5" xfId="7503" xr:uid="{D9D3E3AE-BEB7-4D1E-BED2-E321B97E5A5F}"/>
    <cellStyle name="Table Cell 3 4 2 3" xfId="784" xr:uid="{00000000-0005-0000-0000-0000910D0000}"/>
    <cellStyle name="Table Cell 3 4 2 3 2" xfId="1937" xr:uid="{00000000-0005-0000-0000-0000920D0000}"/>
    <cellStyle name="Table Cell 3 4 2 3 2 2" xfId="8826" xr:uid="{3FC238D8-CCED-4F50-9A8E-C47497314CFE}"/>
    <cellStyle name="Table Cell 3 4 2 3 2 3" xfId="5364" xr:uid="{511BCAE9-8E21-40C3-B7D0-8C971BB3899A}"/>
    <cellStyle name="Table Cell 3 4 2 3 3" xfId="3068" xr:uid="{00000000-0005-0000-0000-0000930D0000}"/>
    <cellStyle name="Table Cell 3 4 2 3 3 2" xfId="9957" xr:uid="{AD81F279-85F4-490E-9B2F-FA6CB7A23297}"/>
    <cellStyle name="Table Cell 3 4 2 3 3 3" xfId="6495" xr:uid="{E8CF8AEB-4AEA-4C62-882E-67C3BEBFE8E7}"/>
    <cellStyle name="Table Cell 3 4 2 3 4" xfId="4202" xr:uid="{00000000-0005-0000-0000-0000940D0000}"/>
    <cellStyle name="Table Cell 3 4 2 3 4 2" xfId="11091" xr:uid="{04F8D88B-2D09-4E5A-BFF5-9A61854E587B}"/>
    <cellStyle name="Table Cell 3 4 2 3 5" xfId="7643" xr:uid="{B4461598-45AB-4E1D-8773-7435C039DA11}"/>
    <cellStyle name="Table Cell 3 4 2 4" xfId="924" xr:uid="{00000000-0005-0000-0000-0000950D0000}"/>
    <cellStyle name="Table Cell 3 4 2 4 2" xfId="2077" xr:uid="{00000000-0005-0000-0000-0000960D0000}"/>
    <cellStyle name="Table Cell 3 4 2 4 2 2" xfId="8966" xr:uid="{CA9AFE45-E749-4504-BB0D-B49A88C38E13}"/>
    <cellStyle name="Table Cell 3 4 2 4 2 3" xfId="5504" xr:uid="{92906752-5E42-4EC9-8941-02209A5AC1E3}"/>
    <cellStyle name="Table Cell 3 4 2 4 3" xfId="3208" xr:uid="{00000000-0005-0000-0000-0000970D0000}"/>
    <cellStyle name="Table Cell 3 4 2 4 3 2" xfId="10097" xr:uid="{78469813-1E45-4D6E-B930-516207436FE2}"/>
    <cellStyle name="Table Cell 3 4 2 4 3 3" xfId="6635" xr:uid="{E4C95044-A566-487D-B579-6A1DA3620BDB}"/>
    <cellStyle name="Table Cell 3 4 2 4 4" xfId="4342" xr:uid="{00000000-0005-0000-0000-0000980D0000}"/>
    <cellStyle name="Table Cell 3 4 2 4 4 2" xfId="11231" xr:uid="{FEB585D3-93C1-4540-889C-DF019014B44C}"/>
    <cellStyle name="Table Cell 3 4 2 4 5" xfId="7783" xr:uid="{0F81A1AF-B541-4277-8D63-8FAFA3503D04}"/>
    <cellStyle name="Table Cell 3 4 2 5" xfId="1058" xr:uid="{00000000-0005-0000-0000-0000990D0000}"/>
    <cellStyle name="Table Cell 3 4 2 5 2" xfId="2211" xr:uid="{00000000-0005-0000-0000-00009A0D0000}"/>
    <cellStyle name="Table Cell 3 4 2 5 2 2" xfId="9100" xr:uid="{666DC1D8-3230-4641-8388-289A260A61E7}"/>
    <cellStyle name="Table Cell 3 4 2 5 2 3" xfId="5638" xr:uid="{3D77B74A-7C0E-429F-BEE9-4652808D8D48}"/>
    <cellStyle name="Table Cell 3 4 2 5 3" xfId="3342" xr:uid="{00000000-0005-0000-0000-00009B0D0000}"/>
    <cellStyle name="Table Cell 3 4 2 5 3 2" xfId="10231" xr:uid="{6CB19D50-5F99-4246-BA81-71367DDF3FE4}"/>
    <cellStyle name="Table Cell 3 4 2 5 3 3" xfId="6769" xr:uid="{E5C5EB21-6616-4E4B-B7FD-04CD722ACD94}"/>
    <cellStyle name="Table Cell 3 4 2 5 4" xfId="4476" xr:uid="{00000000-0005-0000-0000-00009C0D0000}"/>
    <cellStyle name="Table Cell 3 4 2 5 4 2" xfId="11365" xr:uid="{4F4C8ECD-C080-4A38-950D-A06E742054CC}"/>
    <cellStyle name="Table Cell 3 4 2 5 5" xfId="7917" xr:uid="{CDD7697D-8CBD-4582-8E71-E556A4DE1105}"/>
    <cellStyle name="Table Cell 3 4 2 6" xfId="1189" xr:uid="{00000000-0005-0000-0000-00009D0D0000}"/>
    <cellStyle name="Table Cell 3 4 2 6 2" xfId="2342" xr:uid="{00000000-0005-0000-0000-00009E0D0000}"/>
    <cellStyle name="Table Cell 3 4 2 6 2 2" xfId="9231" xr:uid="{9C0BF118-259A-4009-BE99-7286F107B910}"/>
    <cellStyle name="Table Cell 3 4 2 6 2 3" xfId="5769" xr:uid="{5CA900E7-5B17-40DC-87AC-A343CEBBC163}"/>
    <cellStyle name="Table Cell 3 4 2 6 3" xfId="3473" xr:uid="{00000000-0005-0000-0000-00009F0D0000}"/>
    <cellStyle name="Table Cell 3 4 2 6 3 2" xfId="10362" xr:uid="{3D3A5E74-5D43-4BF3-AA25-255D4035EA05}"/>
    <cellStyle name="Table Cell 3 4 2 6 3 3" xfId="6900" xr:uid="{A35E1E31-BF4B-4734-B7FF-5D539440AD58}"/>
    <cellStyle name="Table Cell 3 4 2 6 4" xfId="4607" xr:uid="{00000000-0005-0000-0000-0000A00D0000}"/>
    <cellStyle name="Table Cell 3 4 2 6 4 2" xfId="11496" xr:uid="{0F7F5B07-7FEE-4DCA-8659-00E7AC731E01}"/>
    <cellStyle name="Table Cell 3 4 2 6 5" xfId="8048" xr:uid="{E50F1FE5-BC7C-4F05-8DA0-2C24702DF269}"/>
    <cellStyle name="Table Cell 3 4 2 7" xfId="746" xr:uid="{00000000-0005-0000-0000-0000A10D0000}"/>
    <cellStyle name="Table Cell 3 4 2 7 2" xfId="1899" xr:uid="{00000000-0005-0000-0000-0000A20D0000}"/>
    <cellStyle name="Table Cell 3 4 2 7 2 2" xfId="8788" xr:uid="{A42B687F-2FE8-41C5-9F31-9F14D8F15789}"/>
    <cellStyle name="Table Cell 3 4 2 7 2 3" xfId="5326" xr:uid="{46A2D672-AD64-4DC2-A470-F953406D7D5B}"/>
    <cellStyle name="Table Cell 3 4 2 7 3" xfId="3030" xr:uid="{00000000-0005-0000-0000-0000A30D0000}"/>
    <cellStyle name="Table Cell 3 4 2 7 3 2" xfId="9919" xr:uid="{36764C3A-73C3-4C2C-AD68-99840E3BA2BE}"/>
    <cellStyle name="Table Cell 3 4 2 7 3 3" xfId="6457" xr:uid="{099257F9-BD83-4BFB-B991-211A02DA14F6}"/>
    <cellStyle name="Table Cell 3 4 2 7 4" xfId="4164" xr:uid="{00000000-0005-0000-0000-0000A40D0000}"/>
    <cellStyle name="Table Cell 3 4 2 7 4 2" xfId="11053" xr:uid="{DBD43FD5-5B3C-4E0D-8EF4-070440773A00}"/>
    <cellStyle name="Table Cell 3 4 2 7 5" xfId="7605" xr:uid="{AD459EFC-DCBE-486F-8EBC-B4E0C0EDC22A}"/>
    <cellStyle name="Table Cell 3 4 2 8" xfId="1586" xr:uid="{00000000-0005-0000-0000-0000A50D0000}"/>
    <cellStyle name="Table Cell 3 4 2 8 2" xfId="8475" xr:uid="{DA8C4448-E23F-4EA7-B8FB-7CDBCC2E013A}"/>
    <cellStyle name="Table Cell 3 4 2 8 3" xfId="5013" xr:uid="{BDB55655-CC67-4D73-9DE5-2BFB5A506A3D}"/>
    <cellStyle name="Table Cell 3 4 2 9" xfId="2717" xr:uid="{00000000-0005-0000-0000-0000A60D0000}"/>
    <cellStyle name="Table Cell 3 4 2 9 2" xfId="9606" xr:uid="{6475F2C3-E032-4DBB-BE31-5F928E283930}"/>
    <cellStyle name="Table Cell 3 4 2 9 3" xfId="6144" xr:uid="{35DA7309-4FA3-400D-A3AF-9A470B354962}"/>
    <cellStyle name="Table Cell 3 4 3" xfId="262" xr:uid="{00000000-0005-0000-0000-0000A70D0000}"/>
    <cellStyle name="Table Cell 3 4 3 10" xfId="3680" xr:uid="{00000000-0005-0000-0000-0000A80D0000}"/>
    <cellStyle name="Table Cell 3 4 3 10 2" xfId="10569" xr:uid="{936DDD6B-E3A0-4F62-9D8A-0CB17BC74108}"/>
    <cellStyle name="Table Cell 3 4 3 11" xfId="7121" xr:uid="{EBC1421B-49F3-42B2-B312-D48D9DF087A9}"/>
    <cellStyle name="Table Cell 3 4 3 2" xfId="503" xr:uid="{00000000-0005-0000-0000-0000A90D0000}"/>
    <cellStyle name="Table Cell 3 4 3 2 2" xfId="1656" xr:uid="{00000000-0005-0000-0000-0000AA0D0000}"/>
    <cellStyle name="Table Cell 3 4 3 2 2 2" xfId="8545" xr:uid="{A3468295-3350-497B-A74B-B057569CD5ED}"/>
    <cellStyle name="Table Cell 3 4 3 2 2 3" xfId="5083" xr:uid="{ED50DE37-78A8-40A6-BF15-330C4527E409}"/>
    <cellStyle name="Table Cell 3 4 3 2 3" xfId="2787" xr:uid="{00000000-0005-0000-0000-0000AB0D0000}"/>
    <cellStyle name="Table Cell 3 4 3 2 3 2" xfId="9676" xr:uid="{1F9B04D3-C4F5-4BED-A54E-EA7F725C05F8}"/>
    <cellStyle name="Table Cell 3 4 3 2 3 3" xfId="6214" xr:uid="{2042031E-A92F-4DBE-9346-38F38004766A}"/>
    <cellStyle name="Table Cell 3 4 3 2 4" xfId="3921" xr:uid="{00000000-0005-0000-0000-0000AC0D0000}"/>
    <cellStyle name="Table Cell 3 4 3 2 4 2" xfId="10810" xr:uid="{F08C5F88-2D9C-40C5-995D-D4A2B57323AB}"/>
    <cellStyle name="Table Cell 3 4 3 2 5" xfId="7362" xr:uid="{69785E80-A24A-405C-B3D8-EC507F87C84B}"/>
    <cellStyle name="Table Cell 3 4 3 3" xfId="275" xr:uid="{00000000-0005-0000-0000-0000AD0D0000}"/>
    <cellStyle name="Table Cell 3 4 3 3 2" xfId="1428" xr:uid="{00000000-0005-0000-0000-0000AE0D0000}"/>
    <cellStyle name="Table Cell 3 4 3 3 2 2" xfId="8317" xr:uid="{F0D3BC66-69D0-442D-87CD-AF6DC26DF8BE}"/>
    <cellStyle name="Table Cell 3 4 3 3 2 3" xfId="4855" xr:uid="{317C80ED-1D67-4CC1-B5A9-52F76FE411E3}"/>
    <cellStyle name="Table Cell 3 4 3 3 3" xfId="2559" xr:uid="{00000000-0005-0000-0000-0000AF0D0000}"/>
    <cellStyle name="Table Cell 3 4 3 3 3 2" xfId="9448" xr:uid="{1F9CB34B-0B41-4871-862B-853C700FFD90}"/>
    <cellStyle name="Table Cell 3 4 3 3 3 3" xfId="5986" xr:uid="{CD277A83-762A-4835-B241-71082027C777}"/>
    <cellStyle name="Table Cell 3 4 3 3 4" xfId="3693" xr:uid="{00000000-0005-0000-0000-0000B00D0000}"/>
    <cellStyle name="Table Cell 3 4 3 3 4 2" xfId="10582" xr:uid="{0E2010F0-B577-4CDF-B61A-E83353619877}"/>
    <cellStyle name="Table Cell 3 4 3 3 5" xfId="7134" xr:uid="{554A6C5A-FE61-48AB-AE58-0DA79D56A14E}"/>
    <cellStyle name="Table Cell 3 4 3 4" xfId="236" xr:uid="{00000000-0005-0000-0000-0000B10D0000}"/>
    <cellStyle name="Table Cell 3 4 3 4 2" xfId="1389" xr:uid="{00000000-0005-0000-0000-0000B20D0000}"/>
    <cellStyle name="Table Cell 3 4 3 4 2 2" xfId="8278" xr:uid="{D363422A-1FD5-44D9-B039-5570C886CC62}"/>
    <cellStyle name="Table Cell 3 4 3 4 2 3" xfId="4816" xr:uid="{23B44E4E-B164-4267-AF7A-E772DE1BF4BA}"/>
    <cellStyle name="Table Cell 3 4 3 4 3" xfId="2520" xr:uid="{00000000-0005-0000-0000-0000B30D0000}"/>
    <cellStyle name="Table Cell 3 4 3 4 3 2" xfId="9409" xr:uid="{BA7EDB89-29EA-4C23-AA92-7B27ABDB1A5F}"/>
    <cellStyle name="Table Cell 3 4 3 4 3 3" xfId="5947" xr:uid="{1A4AC8BD-45A2-4FCF-A225-DA9700DABE98}"/>
    <cellStyle name="Table Cell 3 4 3 4 4" xfId="3654" xr:uid="{00000000-0005-0000-0000-0000B40D0000}"/>
    <cellStyle name="Table Cell 3 4 3 4 4 2" xfId="10543" xr:uid="{31EFB512-776C-41BB-AE53-98D32451AA21}"/>
    <cellStyle name="Table Cell 3 4 3 4 5" xfId="7095" xr:uid="{88BC266D-5B7D-49B6-BBCE-F4B227F00684}"/>
    <cellStyle name="Table Cell 3 4 3 5" xfId="270" xr:uid="{00000000-0005-0000-0000-0000B50D0000}"/>
    <cellStyle name="Table Cell 3 4 3 5 2" xfId="1423" xr:uid="{00000000-0005-0000-0000-0000B60D0000}"/>
    <cellStyle name="Table Cell 3 4 3 5 2 2" xfId="8312" xr:uid="{7AA82231-116C-4EC6-BA5C-E8C9B78C335F}"/>
    <cellStyle name="Table Cell 3 4 3 5 2 3" xfId="4850" xr:uid="{7EC486C8-DE3E-46B5-8B70-CD814B3A8707}"/>
    <cellStyle name="Table Cell 3 4 3 5 3" xfId="2554" xr:uid="{00000000-0005-0000-0000-0000B70D0000}"/>
    <cellStyle name="Table Cell 3 4 3 5 3 2" xfId="9443" xr:uid="{FD030F9B-386A-4374-A913-78A42652B3D3}"/>
    <cellStyle name="Table Cell 3 4 3 5 3 3" xfId="5981" xr:uid="{60F82462-65BD-43C7-9D02-C54921D3C51F}"/>
    <cellStyle name="Table Cell 3 4 3 5 4" xfId="3688" xr:uid="{00000000-0005-0000-0000-0000B80D0000}"/>
    <cellStyle name="Table Cell 3 4 3 5 4 2" xfId="10577" xr:uid="{C039088A-3FF5-4683-A3FA-578216EFA326}"/>
    <cellStyle name="Table Cell 3 4 3 5 5" xfId="7129" xr:uid="{949C9039-E3AD-4E74-96D5-19492C798BBD}"/>
    <cellStyle name="Table Cell 3 4 3 6" xfId="536" xr:uid="{00000000-0005-0000-0000-0000B90D0000}"/>
    <cellStyle name="Table Cell 3 4 3 6 2" xfId="1689" xr:uid="{00000000-0005-0000-0000-0000BA0D0000}"/>
    <cellStyle name="Table Cell 3 4 3 6 2 2" xfId="8578" xr:uid="{4AF0A52B-C873-4320-A351-490363081CE6}"/>
    <cellStyle name="Table Cell 3 4 3 6 2 3" xfId="5116" xr:uid="{3B803DE0-13DA-474A-9DC2-3B69579100DC}"/>
    <cellStyle name="Table Cell 3 4 3 6 3" xfId="2820" xr:uid="{00000000-0005-0000-0000-0000BB0D0000}"/>
    <cellStyle name="Table Cell 3 4 3 6 3 2" xfId="9709" xr:uid="{885218E5-9616-460F-AD22-32FDE73A1D86}"/>
    <cellStyle name="Table Cell 3 4 3 6 3 3" xfId="6247" xr:uid="{4A9795A6-FD4C-4C5D-9AF1-DF13493D8AD3}"/>
    <cellStyle name="Table Cell 3 4 3 6 4" xfId="3954" xr:uid="{00000000-0005-0000-0000-0000BC0D0000}"/>
    <cellStyle name="Table Cell 3 4 3 6 4 2" xfId="10843" xr:uid="{C0340E47-1AC2-4C09-B2FB-7CCBF18DBBD9}"/>
    <cellStyle name="Table Cell 3 4 3 6 5" xfId="7395" xr:uid="{A47783E5-6DCF-4552-9F7D-708F02A6949F}"/>
    <cellStyle name="Table Cell 3 4 3 7" xfId="235" xr:uid="{00000000-0005-0000-0000-0000BD0D0000}"/>
    <cellStyle name="Table Cell 3 4 3 7 2" xfId="1388" xr:uid="{00000000-0005-0000-0000-0000BE0D0000}"/>
    <cellStyle name="Table Cell 3 4 3 7 2 2" xfId="8277" xr:uid="{7B68D82A-6D8D-46B8-9106-04AE66501CEE}"/>
    <cellStyle name="Table Cell 3 4 3 7 2 3" xfId="4815" xr:uid="{C1E187AE-37E6-43EB-9069-ED2D4107FE04}"/>
    <cellStyle name="Table Cell 3 4 3 7 3" xfId="2519" xr:uid="{00000000-0005-0000-0000-0000BF0D0000}"/>
    <cellStyle name="Table Cell 3 4 3 7 3 2" xfId="9408" xr:uid="{9F033A83-11E9-4E4D-8187-653C6362822E}"/>
    <cellStyle name="Table Cell 3 4 3 7 3 3" xfId="5946" xr:uid="{726756F2-1B9F-44C0-B08B-E7BEA14E6E9C}"/>
    <cellStyle name="Table Cell 3 4 3 7 4" xfId="3653" xr:uid="{00000000-0005-0000-0000-0000C00D0000}"/>
    <cellStyle name="Table Cell 3 4 3 7 4 2" xfId="10542" xr:uid="{FFDE8CBA-8309-4E79-A897-48FDCD954B6C}"/>
    <cellStyle name="Table Cell 3 4 3 7 5" xfId="7094" xr:uid="{6D84AB42-37DE-4DDA-B4CB-7C1FE1973907}"/>
    <cellStyle name="Table Cell 3 4 3 8" xfId="1415" xr:uid="{00000000-0005-0000-0000-0000C10D0000}"/>
    <cellStyle name="Table Cell 3 4 3 8 2" xfId="8304" xr:uid="{B4225FEA-5198-47AA-8ABA-4E769EB3059D}"/>
    <cellStyle name="Table Cell 3 4 3 8 3" xfId="4842" xr:uid="{5A8E4230-A23E-4A2E-9886-3EDF777F0079}"/>
    <cellStyle name="Table Cell 3 4 3 9" xfId="2546" xr:uid="{00000000-0005-0000-0000-0000C20D0000}"/>
    <cellStyle name="Table Cell 3 4 3 9 2" xfId="9435" xr:uid="{CDE19161-49B1-4F43-934A-8F02E5D6386B}"/>
    <cellStyle name="Table Cell 3 4 3 9 3" xfId="5973" xr:uid="{C903FF39-ECB0-445F-AD02-FAA26FAB0C45}"/>
    <cellStyle name="Table Cell 3 4 4" xfId="321" xr:uid="{00000000-0005-0000-0000-0000C30D0000}"/>
    <cellStyle name="Table Cell 3 4 4 2" xfId="1474" xr:uid="{00000000-0005-0000-0000-0000C40D0000}"/>
    <cellStyle name="Table Cell 3 4 4 2 2" xfId="8363" xr:uid="{942D849B-D763-4387-96B3-5A5FB6B17518}"/>
    <cellStyle name="Table Cell 3 4 4 2 3" xfId="4901" xr:uid="{51D17633-0B3D-458F-BD29-FCC1CAC00454}"/>
    <cellStyle name="Table Cell 3 4 4 3" xfId="2605" xr:uid="{00000000-0005-0000-0000-0000C50D0000}"/>
    <cellStyle name="Table Cell 3 4 4 3 2" xfId="9494" xr:uid="{50B79CA8-B7E0-4E3A-937E-601C669274D1}"/>
    <cellStyle name="Table Cell 3 4 4 3 3" xfId="6032" xr:uid="{45D3240A-2429-4987-AD1E-4F6569E44261}"/>
    <cellStyle name="Table Cell 3 4 4 4" xfId="3739" xr:uid="{00000000-0005-0000-0000-0000C60D0000}"/>
    <cellStyle name="Table Cell 3 4 4 4 2" xfId="10628" xr:uid="{48E861F3-6D93-427E-B320-E7D47ADA40BB}"/>
    <cellStyle name="Table Cell 3 4 4 5" xfId="7180" xr:uid="{D4A34640-0F76-4A27-B692-8B789EE16D17}"/>
    <cellStyle name="Table Cell 3 4 5" xfId="1327" xr:uid="{00000000-0005-0000-0000-0000C70D0000}"/>
    <cellStyle name="Table Cell 3 4 5 2" xfId="8216" xr:uid="{31B628BC-6B54-4D92-BEE8-073E83F131B3}"/>
    <cellStyle name="Table Cell 3 4 5 3" xfId="4754" xr:uid="{0292FE70-FF23-4879-92C8-E3DDF329BE02}"/>
    <cellStyle name="Table Cell 3 4 6" xfId="2458" xr:uid="{00000000-0005-0000-0000-0000C80D0000}"/>
    <cellStyle name="Table Cell 3 4 6 2" xfId="9347" xr:uid="{77329222-D65B-49F1-9D2A-58A9B25FE1E3}"/>
    <cellStyle name="Table Cell 3 4 6 3" xfId="5885" xr:uid="{49CCBE93-2785-457E-AB8A-34DCDCAB734D}"/>
    <cellStyle name="Table Cell 3 4 7" xfId="3592" xr:uid="{00000000-0005-0000-0000-0000C90D0000}"/>
    <cellStyle name="Table Cell 3 4 7 2" xfId="10481" xr:uid="{DA5A2094-516D-4C30-8C56-0EE99EF6E7A4}"/>
    <cellStyle name="Table Cell 3 4 8" xfId="7031" xr:uid="{A75EFD12-3A12-499F-9113-B31C117627DD}"/>
    <cellStyle name="Table Cell 3 5" xfId="389" xr:uid="{00000000-0005-0000-0000-0000CA0D0000}"/>
    <cellStyle name="Table Cell 3 5 2" xfId="600" xr:uid="{00000000-0005-0000-0000-0000CB0D0000}"/>
    <cellStyle name="Table Cell 3 5 2 2" xfId="1753" xr:uid="{00000000-0005-0000-0000-0000CC0D0000}"/>
    <cellStyle name="Table Cell 3 5 2 2 2" xfId="8642" xr:uid="{311D050C-1CEF-4D21-86CC-DB1E47D2249E}"/>
    <cellStyle name="Table Cell 3 5 2 2 3" xfId="5180" xr:uid="{F2A15673-6349-4963-8F03-723B73539DC4}"/>
    <cellStyle name="Table Cell 3 5 2 3" xfId="2884" xr:uid="{00000000-0005-0000-0000-0000CD0D0000}"/>
    <cellStyle name="Table Cell 3 5 2 3 2" xfId="9773" xr:uid="{850D4302-B530-487A-927D-2380AC90F282}"/>
    <cellStyle name="Table Cell 3 5 2 3 3" xfId="6311" xr:uid="{FFE0F5CC-1A4D-445D-894B-B54A6846B40B}"/>
    <cellStyle name="Table Cell 3 5 2 4" xfId="4018" xr:uid="{00000000-0005-0000-0000-0000CE0D0000}"/>
    <cellStyle name="Table Cell 3 5 2 4 2" xfId="10907" xr:uid="{F74D1F80-7DE7-4D84-AFC4-ABF56BACDEC9}"/>
    <cellStyle name="Table Cell 3 5 2 5" xfId="7459" xr:uid="{76A8D7F7-02F6-4D4B-B721-3A99EC378FE1}"/>
    <cellStyle name="Table Cell 3 5 3" xfId="880" xr:uid="{00000000-0005-0000-0000-0000CF0D0000}"/>
    <cellStyle name="Table Cell 3 5 3 2" xfId="2033" xr:uid="{00000000-0005-0000-0000-0000D00D0000}"/>
    <cellStyle name="Table Cell 3 5 3 2 2" xfId="8922" xr:uid="{ECB98A97-2CEB-482A-BE8A-66A1EEB8303B}"/>
    <cellStyle name="Table Cell 3 5 3 2 3" xfId="5460" xr:uid="{BA91E53C-AC36-43A1-8156-5081754D10B8}"/>
    <cellStyle name="Table Cell 3 5 3 3" xfId="3164" xr:uid="{00000000-0005-0000-0000-0000D10D0000}"/>
    <cellStyle name="Table Cell 3 5 3 3 2" xfId="10053" xr:uid="{BEDBA6CE-AD5E-4FF6-82BD-E295A8130845}"/>
    <cellStyle name="Table Cell 3 5 3 3 3" xfId="6591" xr:uid="{EEFB322C-F12E-4320-96E9-F562B56C1934}"/>
    <cellStyle name="Table Cell 3 5 3 4" xfId="4298" xr:uid="{00000000-0005-0000-0000-0000D20D0000}"/>
    <cellStyle name="Table Cell 3 5 3 4 2" xfId="11187" xr:uid="{A14E3952-9499-4B07-AA43-4A9BB8064F18}"/>
    <cellStyle name="Table Cell 3 5 3 5" xfId="7739" xr:uid="{EB2E5364-8CBC-422B-B8BB-558057E68943}"/>
    <cellStyle name="Table Cell 3 5 4" xfId="1542" xr:uid="{00000000-0005-0000-0000-0000D30D0000}"/>
    <cellStyle name="Table Cell 3 5 4 2" xfId="8431" xr:uid="{47A726DA-8848-4FF2-8D9F-08326D5DFA1B}"/>
    <cellStyle name="Table Cell 3 5 4 3" xfId="4969" xr:uid="{E22535E5-50F0-43E6-948B-EDA351F9A9E6}"/>
    <cellStyle name="Table Cell 3 5 5" xfId="2673" xr:uid="{00000000-0005-0000-0000-0000D40D0000}"/>
    <cellStyle name="Table Cell 3 5 5 2" xfId="9562" xr:uid="{6A79B114-19EC-49FC-8B62-B62FED1DFD41}"/>
    <cellStyle name="Table Cell 3 5 5 3" xfId="6100" xr:uid="{B9134661-A971-4A3B-BAE3-E33BD23A226F}"/>
    <cellStyle name="Table Cell 3 5 6" xfId="3807" xr:uid="{00000000-0005-0000-0000-0000D50D0000}"/>
    <cellStyle name="Table Cell 3 5 6 2" xfId="10696" xr:uid="{E0BD341B-D2A2-4081-BAAB-802F179E0433}"/>
    <cellStyle name="Table Cell 3 5 7" xfId="7248" xr:uid="{520A0BB0-07BB-45AF-99A6-8A0732FFE470}"/>
    <cellStyle name="Table Cell 3 6" xfId="277" xr:uid="{00000000-0005-0000-0000-0000D60D0000}"/>
    <cellStyle name="Table Cell 3 6 2" xfId="1430" xr:uid="{00000000-0005-0000-0000-0000D70D0000}"/>
    <cellStyle name="Table Cell 3 6 2 2" xfId="8319" xr:uid="{5E86172D-7D71-440F-92F6-2E446D82835A}"/>
    <cellStyle name="Table Cell 3 6 2 3" xfId="4857" xr:uid="{996E5F28-A501-4DFC-B165-AC51BDD4C0B3}"/>
    <cellStyle name="Table Cell 3 6 3" xfId="2561" xr:uid="{00000000-0005-0000-0000-0000D80D0000}"/>
    <cellStyle name="Table Cell 3 6 3 2" xfId="9450" xr:uid="{1C7C7B55-C743-4601-883F-8F744044A698}"/>
    <cellStyle name="Table Cell 3 6 3 3" xfId="5988" xr:uid="{AB9F5471-6D37-4E57-9E6B-B5D0DAB6B633}"/>
    <cellStyle name="Table Cell 3 6 4" xfId="3695" xr:uid="{00000000-0005-0000-0000-0000D90D0000}"/>
    <cellStyle name="Table Cell 3 6 4 2" xfId="10584" xr:uid="{17DAEB97-C4FB-4E55-9F15-1AAD375F3DA3}"/>
    <cellStyle name="Table Cell 3 6 5" xfId="7136" xr:uid="{7C42396A-5E16-414D-AB74-604FE1E82B03}"/>
    <cellStyle name="Table Cell 3 7" xfId="1289" xr:uid="{00000000-0005-0000-0000-0000DA0D0000}"/>
    <cellStyle name="Table Cell 3 7 2" xfId="8178" xr:uid="{C40891E4-722A-420C-86DA-50C239607CED}"/>
    <cellStyle name="Table Cell 3 7 3" xfId="4716" xr:uid="{D68AE544-41D9-4AF9-9A6A-5324CBC1E727}"/>
    <cellStyle name="Table Cell 3 8" xfId="8156" xr:uid="{19C71D5B-E89C-4C71-BAE8-BB7B02340FB8}"/>
    <cellStyle name="Table Cell 3 9" xfId="6991" xr:uid="{C56723C0-8093-4EFA-8920-D4E0B7AC3642}"/>
    <cellStyle name="Table Cell 4" xfId="131" xr:uid="{00000000-0005-0000-0000-0000DB0D0000}"/>
    <cellStyle name="Table Cell 4 2" xfId="155" xr:uid="{00000000-0005-0000-0000-0000DC0D0000}"/>
    <cellStyle name="Table Cell 4 2 2" xfId="191" xr:uid="{00000000-0005-0000-0000-0000DD0D0000}"/>
    <cellStyle name="Table Cell 4 2 2 2" xfId="452" xr:uid="{00000000-0005-0000-0000-0000DE0D0000}"/>
    <cellStyle name="Table Cell 4 2 2 2 10" xfId="3870" xr:uid="{00000000-0005-0000-0000-0000DF0D0000}"/>
    <cellStyle name="Table Cell 4 2 2 2 10 2" xfId="10759" xr:uid="{F53CB216-2FD2-4CE8-B7F7-92635C0A29DA}"/>
    <cellStyle name="Table Cell 4 2 2 2 11" xfId="7311" xr:uid="{22C4C9E9-958B-43ED-A08C-29561FB46603}"/>
    <cellStyle name="Table Cell 4 2 2 2 2" xfId="663" xr:uid="{00000000-0005-0000-0000-0000E00D0000}"/>
    <cellStyle name="Table Cell 4 2 2 2 2 2" xfId="1816" xr:uid="{00000000-0005-0000-0000-0000E10D0000}"/>
    <cellStyle name="Table Cell 4 2 2 2 2 2 2" xfId="8705" xr:uid="{CC618791-9066-47E2-AA5F-5737DD3C89CA}"/>
    <cellStyle name="Table Cell 4 2 2 2 2 2 3" xfId="5243" xr:uid="{36B0C6E5-1BD5-4156-86C6-6983443B4EBE}"/>
    <cellStyle name="Table Cell 4 2 2 2 2 3" xfId="2947" xr:uid="{00000000-0005-0000-0000-0000E20D0000}"/>
    <cellStyle name="Table Cell 4 2 2 2 2 3 2" xfId="9836" xr:uid="{32E40B36-C96C-47E6-85B9-12970A89DC27}"/>
    <cellStyle name="Table Cell 4 2 2 2 2 3 3" xfId="6374" xr:uid="{2A2CB670-8528-4CE1-8739-821581D5DF66}"/>
    <cellStyle name="Table Cell 4 2 2 2 2 4" xfId="4081" xr:uid="{00000000-0005-0000-0000-0000E30D0000}"/>
    <cellStyle name="Table Cell 4 2 2 2 2 4 2" xfId="10970" xr:uid="{3B43C23D-41B1-4FF8-841F-B81D3F257A9F}"/>
    <cellStyle name="Table Cell 4 2 2 2 2 5" xfId="7522" xr:uid="{557096EA-1A78-4547-A791-AFE5381D01F3}"/>
    <cellStyle name="Table Cell 4 2 2 2 3" xfId="803" xr:uid="{00000000-0005-0000-0000-0000E40D0000}"/>
    <cellStyle name="Table Cell 4 2 2 2 3 2" xfId="1956" xr:uid="{00000000-0005-0000-0000-0000E50D0000}"/>
    <cellStyle name="Table Cell 4 2 2 2 3 2 2" xfId="8845" xr:uid="{A14E09E3-A490-46A2-94E6-8B13B9BDFCD9}"/>
    <cellStyle name="Table Cell 4 2 2 2 3 2 3" xfId="5383" xr:uid="{81DA32B9-B50B-4708-B36A-ED4F99AC7643}"/>
    <cellStyle name="Table Cell 4 2 2 2 3 3" xfId="3087" xr:uid="{00000000-0005-0000-0000-0000E60D0000}"/>
    <cellStyle name="Table Cell 4 2 2 2 3 3 2" xfId="9976" xr:uid="{491C87CC-2004-494B-B255-BC2BD9AA2F82}"/>
    <cellStyle name="Table Cell 4 2 2 2 3 3 3" xfId="6514" xr:uid="{1D1862D0-2AC1-4FED-9008-CF6E5478FFDF}"/>
    <cellStyle name="Table Cell 4 2 2 2 3 4" xfId="4221" xr:uid="{00000000-0005-0000-0000-0000E70D0000}"/>
    <cellStyle name="Table Cell 4 2 2 2 3 4 2" xfId="11110" xr:uid="{C610C418-8309-4862-931E-3127281ECB09}"/>
    <cellStyle name="Table Cell 4 2 2 2 3 5" xfId="7662" xr:uid="{44268F6E-671B-42FA-9E7E-A5B8F5BE2545}"/>
    <cellStyle name="Table Cell 4 2 2 2 4" xfId="943" xr:uid="{00000000-0005-0000-0000-0000E80D0000}"/>
    <cellStyle name="Table Cell 4 2 2 2 4 2" xfId="2096" xr:uid="{00000000-0005-0000-0000-0000E90D0000}"/>
    <cellStyle name="Table Cell 4 2 2 2 4 2 2" xfId="8985" xr:uid="{4CDCF262-016A-4243-BCE1-05D0A106EA51}"/>
    <cellStyle name="Table Cell 4 2 2 2 4 2 3" xfId="5523" xr:uid="{8A9095BA-1348-463E-A87D-5275206A2DC7}"/>
    <cellStyle name="Table Cell 4 2 2 2 4 3" xfId="3227" xr:uid="{00000000-0005-0000-0000-0000EA0D0000}"/>
    <cellStyle name="Table Cell 4 2 2 2 4 3 2" xfId="10116" xr:uid="{CE0A24D9-2666-4D23-9B40-02D8E1810F39}"/>
    <cellStyle name="Table Cell 4 2 2 2 4 3 3" xfId="6654" xr:uid="{8D0F4738-8884-4FD9-9C1E-D01C51B342E9}"/>
    <cellStyle name="Table Cell 4 2 2 2 4 4" xfId="4361" xr:uid="{00000000-0005-0000-0000-0000EB0D0000}"/>
    <cellStyle name="Table Cell 4 2 2 2 4 4 2" xfId="11250" xr:uid="{7B62513A-8CA2-47C0-838A-57AD953186D8}"/>
    <cellStyle name="Table Cell 4 2 2 2 4 5" xfId="7802" xr:uid="{4851ABCA-9F6F-47D0-BFB5-32106EB690DF}"/>
    <cellStyle name="Table Cell 4 2 2 2 5" xfId="1077" xr:uid="{00000000-0005-0000-0000-0000EC0D0000}"/>
    <cellStyle name="Table Cell 4 2 2 2 5 2" xfId="2230" xr:uid="{00000000-0005-0000-0000-0000ED0D0000}"/>
    <cellStyle name="Table Cell 4 2 2 2 5 2 2" xfId="9119" xr:uid="{45621F99-64E8-4D91-9C4B-058EE6B9799B}"/>
    <cellStyle name="Table Cell 4 2 2 2 5 2 3" xfId="5657" xr:uid="{6427F3A3-4A73-451C-AD83-5D3FD316E537}"/>
    <cellStyle name="Table Cell 4 2 2 2 5 3" xfId="3361" xr:uid="{00000000-0005-0000-0000-0000EE0D0000}"/>
    <cellStyle name="Table Cell 4 2 2 2 5 3 2" xfId="10250" xr:uid="{6012DFC2-23B8-44A0-9657-458F73FEC47A}"/>
    <cellStyle name="Table Cell 4 2 2 2 5 3 3" xfId="6788" xr:uid="{62751B78-F704-4EF9-A9D1-FF95CA324B1B}"/>
    <cellStyle name="Table Cell 4 2 2 2 5 4" xfId="4495" xr:uid="{00000000-0005-0000-0000-0000EF0D0000}"/>
    <cellStyle name="Table Cell 4 2 2 2 5 4 2" xfId="11384" xr:uid="{E03C122E-5458-40A6-A2DD-194AB06B4AC7}"/>
    <cellStyle name="Table Cell 4 2 2 2 5 5" xfId="7936" xr:uid="{D57EBC97-DAC2-4E64-A20A-7F8E46BBBAC7}"/>
    <cellStyle name="Table Cell 4 2 2 2 6" xfId="1208" xr:uid="{00000000-0005-0000-0000-0000F00D0000}"/>
    <cellStyle name="Table Cell 4 2 2 2 6 2" xfId="2361" xr:uid="{00000000-0005-0000-0000-0000F10D0000}"/>
    <cellStyle name="Table Cell 4 2 2 2 6 2 2" xfId="9250" xr:uid="{3FBE302C-E4D9-472C-9EAA-799B87FB486D}"/>
    <cellStyle name="Table Cell 4 2 2 2 6 2 3" xfId="5788" xr:uid="{B1F5DBC7-D5BA-4B79-AAB0-9783B1EB4426}"/>
    <cellStyle name="Table Cell 4 2 2 2 6 3" xfId="3492" xr:uid="{00000000-0005-0000-0000-0000F20D0000}"/>
    <cellStyle name="Table Cell 4 2 2 2 6 3 2" xfId="10381" xr:uid="{950DBDE6-E959-40E8-B95C-2C6AA7790F00}"/>
    <cellStyle name="Table Cell 4 2 2 2 6 3 3" xfId="6919" xr:uid="{628CA5B4-4261-4328-BB2F-D2AF2C84A913}"/>
    <cellStyle name="Table Cell 4 2 2 2 6 4" xfId="4626" xr:uid="{00000000-0005-0000-0000-0000F30D0000}"/>
    <cellStyle name="Table Cell 4 2 2 2 6 4 2" xfId="11515" xr:uid="{D08FE019-E8FF-466A-821B-58C60AB9F814}"/>
    <cellStyle name="Table Cell 4 2 2 2 6 5" xfId="8067" xr:uid="{B88222C3-B6E5-4F2C-9E26-23ADEB9F3646}"/>
    <cellStyle name="Table Cell 4 2 2 2 7" xfId="210" xr:uid="{00000000-0005-0000-0000-0000F40D0000}"/>
    <cellStyle name="Table Cell 4 2 2 2 7 2" xfId="1363" xr:uid="{00000000-0005-0000-0000-0000F50D0000}"/>
    <cellStyle name="Table Cell 4 2 2 2 7 2 2" xfId="8252" xr:uid="{6106FB4C-F672-4F71-A08C-3791518035AF}"/>
    <cellStyle name="Table Cell 4 2 2 2 7 2 3" xfId="4790" xr:uid="{45D33A59-C5A8-47CA-A36D-8F913F4CAEFB}"/>
    <cellStyle name="Table Cell 4 2 2 2 7 3" xfId="2494" xr:uid="{00000000-0005-0000-0000-0000F60D0000}"/>
    <cellStyle name="Table Cell 4 2 2 2 7 3 2" xfId="9383" xr:uid="{84665A07-CFDC-4F3A-B556-EFB7021BB48A}"/>
    <cellStyle name="Table Cell 4 2 2 2 7 3 3" xfId="5921" xr:uid="{C12DADBF-0871-4A3F-84A6-AEAC934F6B62}"/>
    <cellStyle name="Table Cell 4 2 2 2 7 4" xfId="3628" xr:uid="{00000000-0005-0000-0000-0000F70D0000}"/>
    <cellStyle name="Table Cell 4 2 2 2 7 4 2" xfId="10517" xr:uid="{953AF82D-7D24-45FF-8D31-0F0C1A988681}"/>
    <cellStyle name="Table Cell 4 2 2 2 7 5" xfId="7069" xr:uid="{70C9A3A2-E41E-45C4-B655-F5FC023B2447}"/>
    <cellStyle name="Table Cell 4 2 2 2 8" xfId="1605" xr:uid="{00000000-0005-0000-0000-0000F80D0000}"/>
    <cellStyle name="Table Cell 4 2 2 2 8 2" xfId="8494" xr:uid="{09A7E111-8384-4890-B7D4-13B5E5175736}"/>
    <cellStyle name="Table Cell 4 2 2 2 8 3" xfId="5032" xr:uid="{6604655D-CD20-47B9-9EE7-F14CF5C7A4B9}"/>
    <cellStyle name="Table Cell 4 2 2 2 9" xfId="2736" xr:uid="{00000000-0005-0000-0000-0000F90D0000}"/>
    <cellStyle name="Table Cell 4 2 2 2 9 2" xfId="9625" xr:uid="{9F5B10A0-ADFF-436C-860D-E8381DB9C9EC}"/>
    <cellStyle name="Table Cell 4 2 2 2 9 3" xfId="6163" xr:uid="{11C91460-EB54-440B-AE41-3C21C89026B8}"/>
    <cellStyle name="Table Cell 4 2 2 3" xfId="259" xr:uid="{00000000-0005-0000-0000-0000FA0D0000}"/>
    <cellStyle name="Table Cell 4 2 2 3 10" xfId="3677" xr:uid="{00000000-0005-0000-0000-0000FB0D0000}"/>
    <cellStyle name="Table Cell 4 2 2 3 10 2" xfId="10566" xr:uid="{ABE100A9-2AF7-479C-B0DF-645A6C8DB8CC}"/>
    <cellStyle name="Table Cell 4 2 2 3 11" xfId="7118" xr:uid="{8DFB0FED-07BF-48C1-8CF0-F2E6DEAB8F17}"/>
    <cellStyle name="Table Cell 4 2 2 3 2" xfId="500" xr:uid="{00000000-0005-0000-0000-0000FC0D0000}"/>
    <cellStyle name="Table Cell 4 2 2 3 2 2" xfId="1653" xr:uid="{00000000-0005-0000-0000-0000FD0D0000}"/>
    <cellStyle name="Table Cell 4 2 2 3 2 2 2" xfId="8542" xr:uid="{3E252C2B-C132-46F1-83F5-57FBD7024D1E}"/>
    <cellStyle name="Table Cell 4 2 2 3 2 2 3" xfId="5080" xr:uid="{7C36581A-8BDB-4DA7-BEE3-2B801F7D27EE}"/>
    <cellStyle name="Table Cell 4 2 2 3 2 3" xfId="2784" xr:uid="{00000000-0005-0000-0000-0000FE0D0000}"/>
    <cellStyle name="Table Cell 4 2 2 3 2 3 2" xfId="9673" xr:uid="{8150B6DF-AA4A-4F14-AED0-81B807C6F0C1}"/>
    <cellStyle name="Table Cell 4 2 2 3 2 3 3" xfId="6211" xr:uid="{A4C884B9-A3EE-49B6-B771-7A10BB56A297}"/>
    <cellStyle name="Table Cell 4 2 2 3 2 4" xfId="3918" xr:uid="{00000000-0005-0000-0000-0000FF0D0000}"/>
    <cellStyle name="Table Cell 4 2 2 3 2 4 2" xfId="10807" xr:uid="{CB200CEA-AF56-4BF7-8B5C-75925B22B943}"/>
    <cellStyle name="Table Cell 4 2 2 3 2 5" xfId="7359" xr:uid="{4A80CAC0-A7A6-4CF3-8A91-D5BFD7136899}"/>
    <cellStyle name="Table Cell 4 2 2 3 3" xfId="226" xr:uid="{00000000-0005-0000-0000-0000000E0000}"/>
    <cellStyle name="Table Cell 4 2 2 3 3 2" xfId="1379" xr:uid="{00000000-0005-0000-0000-0000010E0000}"/>
    <cellStyle name="Table Cell 4 2 2 3 3 2 2" xfId="8268" xr:uid="{90703F26-855D-4E96-9F4F-5A5CAC247EC8}"/>
    <cellStyle name="Table Cell 4 2 2 3 3 2 3" xfId="4806" xr:uid="{5766FB7C-BD11-4A53-8F4D-FA7EF0E80F15}"/>
    <cellStyle name="Table Cell 4 2 2 3 3 3" xfId="2510" xr:uid="{00000000-0005-0000-0000-0000020E0000}"/>
    <cellStyle name="Table Cell 4 2 2 3 3 3 2" xfId="9399" xr:uid="{08D1C7C1-654F-46BF-8AA9-F53491CC58B7}"/>
    <cellStyle name="Table Cell 4 2 2 3 3 3 3" xfId="5937" xr:uid="{659578EE-F64F-4F1C-8575-57536EE48610}"/>
    <cellStyle name="Table Cell 4 2 2 3 3 4" xfId="3644" xr:uid="{00000000-0005-0000-0000-0000030E0000}"/>
    <cellStyle name="Table Cell 4 2 2 3 3 4 2" xfId="10533" xr:uid="{1C56E781-6353-4913-A5B5-4B7690EC8C15}"/>
    <cellStyle name="Table Cell 4 2 2 3 3 5" xfId="7085" xr:uid="{07358493-460A-4B17-9A7D-86B2DBC3C9B1}"/>
    <cellStyle name="Table Cell 4 2 2 3 4" xfId="547" xr:uid="{00000000-0005-0000-0000-0000040E0000}"/>
    <cellStyle name="Table Cell 4 2 2 3 4 2" xfId="1700" xr:uid="{00000000-0005-0000-0000-0000050E0000}"/>
    <cellStyle name="Table Cell 4 2 2 3 4 2 2" xfId="8589" xr:uid="{8928A9FA-EDA6-47B0-A7A8-6083876897B5}"/>
    <cellStyle name="Table Cell 4 2 2 3 4 2 3" xfId="5127" xr:uid="{58848CED-D020-46EE-8687-7C07F0426A12}"/>
    <cellStyle name="Table Cell 4 2 2 3 4 3" xfId="2831" xr:uid="{00000000-0005-0000-0000-0000060E0000}"/>
    <cellStyle name="Table Cell 4 2 2 3 4 3 2" xfId="9720" xr:uid="{CBCF4286-08CC-499C-8160-B55954FB5A10}"/>
    <cellStyle name="Table Cell 4 2 2 3 4 3 3" xfId="6258" xr:uid="{498A4E1E-F2FB-41C5-9031-E5FAE8D86E19}"/>
    <cellStyle name="Table Cell 4 2 2 3 4 4" xfId="3965" xr:uid="{00000000-0005-0000-0000-0000070E0000}"/>
    <cellStyle name="Table Cell 4 2 2 3 4 4 2" xfId="10854" xr:uid="{68F5D933-0290-4969-9713-C9D56B4BEC51}"/>
    <cellStyle name="Table Cell 4 2 2 3 4 5" xfId="7406" xr:uid="{A484FD29-078B-4CDB-B922-45395704F347}"/>
    <cellStyle name="Table Cell 4 2 2 3 5" xfId="225" xr:uid="{00000000-0005-0000-0000-0000080E0000}"/>
    <cellStyle name="Table Cell 4 2 2 3 5 2" xfId="1378" xr:uid="{00000000-0005-0000-0000-0000090E0000}"/>
    <cellStyle name="Table Cell 4 2 2 3 5 2 2" xfId="8267" xr:uid="{EA0A2324-5925-404A-B5EA-67F819F3AD4C}"/>
    <cellStyle name="Table Cell 4 2 2 3 5 2 3" xfId="4805" xr:uid="{9CC83F76-46B5-4A90-9F8B-C71A5F2E1372}"/>
    <cellStyle name="Table Cell 4 2 2 3 5 3" xfId="2509" xr:uid="{00000000-0005-0000-0000-00000A0E0000}"/>
    <cellStyle name="Table Cell 4 2 2 3 5 3 2" xfId="9398" xr:uid="{B2B05EDF-8FA2-4895-B872-1926FD8F196F}"/>
    <cellStyle name="Table Cell 4 2 2 3 5 3 3" xfId="5936" xr:uid="{D771BB9F-4C6A-465B-9894-0C38785A7B02}"/>
    <cellStyle name="Table Cell 4 2 2 3 5 4" xfId="3643" xr:uid="{00000000-0005-0000-0000-00000B0E0000}"/>
    <cellStyle name="Table Cell 4 2 2 3 5 4 2" xfId="10532" xr:uid="{B2E3BB71-411F-459F-A9B1-6F0EEB3D2B2C}"/>
    <cellStyle name="Table Cell 4 2 2 3 5 5" xfId="7084" xr:uid="{9DFC6250-DD14-4E3F-BB83-0C3F0E5FB031}"/>
    <cellStyle name="Table Cell 4 2 2 3 6" xfId="1014" xr:uid="{00000000-0005-0000-0000-00000C0E0000}"/>
    <cellStyle name="Table Cell 4 2 2 3 6 2" xfId="2167" xr:uid="{00000000-0005-0000-0000-00000D0E0000}"/>
    <cellStyle name="Table Cell 4 2 2 3 6 2 2" xfId="9056" xr:uid="{73134398-BF5C-41D5-88BE-7E7293C105A4}"/>
    <cellStyle name="Table Cell 4 2 2 3 6 2 3" xfId="5594" xr:uid="{14CB457B-DC1C-4F2C-8E29-50ADF53ABC78}"/>
    <cellStyle name="Table Cell 4 2 2 3 6 3" xfId="3298" xr:uid="{00000000-0005-0000-0000-00000E0E0000}"/>
    <cellStyle name="Table Cell 4 2 2 3 6 3 2" xfId="10187" xr:uid="{97B2937D-97ED-4F5E-8BA2-4F8A0092FD64}"/>
    <cellStyle name="Table Cell 4 2 2 3 6 3 3" xfId="6725" xr:uid="{4810E48A-690F-4533-9630-D770AB35B81A}"/>
    <cellStyle name="Table Cell 4 2 2 3 6 4" xfId="4432" xr:uid="{00000000-0005-0000-0000-00000F0E0000}"/>
    <cellStyle name="Table Cell 4 2 2 3 6 4 2" xfId="11321" xr:uid="{84C89979-DC20-461A-BE45-7550F9FD752B}"/>
    <cellStyle name="Table Cell 4 2 2 3 6 5" xfId="7873" xr:uid="{55515620-7F18-4416-88DB-A578B96C2566}"/>
    <cellStyle name="Table Cell 4 2 2 3 7" xfId="1266" xr:uid="{00000000-0005-0000-0000-0000100E0000}"/>
    <cellStyle name="Table Cell 4 2 2 3 7 2" xfId="2419" xr:uid="{00000000-0005-0000-0000-0000110E0000}"/>
    <cellStyle name="Table Cell 4 2 2 3 7 2 2" xfId="9308" xr:uid="{52312466-7133-43D5-AB76-5A8E7C06C311}"/>
    <cellStyle name="Table Cell 4 2 2 3 7 2 3" xfId="5846" xr:uid="{52289826-1D36-4EFF-985E-47B4CCE6076B}"/>
    <cellStyle name="Table Cell 4 2 2 3 7 3" xfId="3550" xr:uid="{00000000-0005-0000-0000-0000120E0000}"/>
    <cellStyle name="Table Cell 4 2 2 3 7 3 2" xfId="10439" xr:uid="{72246269-594A-4580-A104-ED154857D2B9}"/>
    <cellStyle name="Table Cell 4 2 2 3 7 3 3" xfId="6977" xr:uid="{3EC562CF-94DB-48B2-B299-02EB8CE51391}"/>
    <cellStyle name="Table Cell 4 2 2 3 7 4" xfId="4684" xr:uid="{00000000-0005-0000-0000-0000130E0000}"/>
    <cellStyle name="Table Cell 4 2 2 3 7 4 2" xfId="11573" xr:uid="{49FB772E-07B3-4349-A1A4-999A87B94B95}"/>
    <cellStyle name="Table Cell 4 2 2 3 7 5" xfId="8125" xr:uid="{6005ED32-FA10-4020-988F-21855EA512A4}"/>
    <cellStyle name="Table Cell 4 2 2 3 8" xfId="1412" xr:uid="{00000000-0005-0000-0000-0000140E0000}"/>
    <cellStyle name="Table Cell 4 2 2 3 8 2" xfId="8301" xr:uid="{391A05E6-23D2-4864-A61D-A2BB05BEB299}"/>
    <cellStyle name="Table Cell 4 2 2 3 8 3" xfId="4839" xr:uid="{E2D46ABF-A049-4C57-9F57-45AA48E1CDA8}"/>
    <cellStyle name="Table Cell 4 2 2 3 9" xfId="2543" xr:uid="{00000000-0005-0000-0000-0000150E0000}"/>
    <cellStyle name="Table Cell 4 2 2 3 9 2" xfId="9432" xr:uid="{2B359DF5-3246-4E47-9015-54A1DDB518BD}"/>
    <cellStyle name="Table Cell 4 2 2 3 9 3" xfId="5970" xr:uid="{7107E1D0-9A61-48D1-8E46-562895614975}"/>
    <cellStyle name="Table Cell 4 2 2 4" xfId="340" xr:uid="{00000000-0005-0000-0000-0000160E0000}"/>
    <cellStyle name="Table Cell 4 2 2 4 2" xfId="1493" xr:uid="{00000000-0005-0000-0000-0000170E0000}"/>
    <cellStyle name="Table Cell 4 2 2 4 2 2" xfId="8382" xr:uid="{A5802F3C-7F38-43A8-8DF1-EC22435CC99A}"/>
    <cellStyle name="Table Cell 4 2 2 4 2 3" xfId="4920" xr:uid="{F3CC896E-2C91-4633-9B93-5685C003A7E7}"/>
    <cellStyle name="Table Cell 4 2 2 4 3" xfId="2624" xr:uid="{00000000-0005-0000-0000-0000180E0000}"/>
    <cellStyle name="Table Cell 4 2 2 4 3 2" xfId="9513" xr:uid="{D70A2265-0042-4A33-9868-95DA0170679C}"/>
    <cellStyle name="Table Cell 4 2 2 4 3 3" xfId="6051" xr:uid="{C20F8C12-C35B-4B76-87F0-23BC5601D86E}"/>
    <cellStyle name="Table Cell 4 2 2 4 4" xfId="3758" xr:uid="{00000000-0005-0000-0000-0000190E0000}"/>
    <cellStyle name="Table Cell 4 2 2 4 4 2" xfId="10647" xr:uid="{C4D12DF0-186B-436D-92D1-82CA1CBF4297}"/>
    <cellStyle name="Table Cell 4 2 2 4 5" xfId="7199" xr:uid="{27473A08-977D-412B-87F4-02FD97D72258}"/>
    <cellStyle name="Table Cell 4 2 2 5" xfId="1346" xr:uid="{00000000-0005-0000-0000-00001A0E0000}"/>
    <cellStyle name="Table Cell 4 2 2 5 2" xfId="8235" xr:uid="{40721DD3-1BA0-4583-9F85-13A74DF916C0}"/>
    <cellStyle name="Table Cell 4 2 2 5 3" xfId="4773" xr:uid="{2C6B787D-7B82-49FD-9AE2-32B6960331A6}"/>
    <cellStyle name="Table Cell 4 2 2 6" xfId="2477" xr:uid="{00000000-0005-0000-0000-00001B0E0000}"/>
    <cellStyle name="Table Cell 4 2 2 6 2" xfId="9366" xr:uid="{E8FCE942-2BCF-48DD-8D90-8FD2BFD3D20D}"/>
    <cellStyle name="Table Cell 4 2 2 6 3" xfId="5904" xr:uid="{62C13495-1073-4295-96A8-167BC674CBEC}"/>
    <cellStyle name="Table Cell 4 2 2 7" xfId="3611" xr:uid="{00000000-0005-0000-0000-00001C0E0000}"/>
    <cellStyle name="Table Cell 4 2 2 7 2" xfId="10500" xr:uid="{23F36497-749A-4044-8DA4-619ECDD4A01F}"/>
    <cellStyle name="Table Cell 4 2 2 8" xfId="7050" xr:uid="{48EA67BE-ECC5-4FC5-A30B-9CBBBEDA26FE}"/>
    <cellStyle name="Table Cell 4 2 3" xfId="416" xr:uid="{00000000-0005-0000-0000-00001D0E0000}"/>
    <cellStyle name="Table Cell 4 2 3 10" xfId="3834" xr:uid="{00000000-0005-0000-0000-00001E0E0000}"/>
    <cellStyle name="Table Cell 4 2 3 10 2" xfId="10723" xr:uid="{E1C62A6A-BEC7-4B39-A423-4509E1410D91}"/>
    <cellStyle name="Table Cell 4 2 3 11" xfId="7275" xr:uid="{C3D6A720-9FFA-4C1D-857D-1C09F90797F1}"/>
    <cellStyle name="Table Cell 4 2 3 2" xfId="627" xr:uid="{00000000-0005-0000-0000-00001F0E0000}"/>
    <cellStyle name="Table Cell 4 2 3 2 2" xfId="1780" xr:uid="{00000000-0005-0000-0000-0000200E0000}"/>
    <cellStyle name="Table Cell 4 2 3 2 2 2" xfId="8669" xr:uid="{C9C1ACF5-D3AC-45C3-963E-203666AE8ADB}"/>
    <cellStyle name="Table Cell 4 2 3 2 2 3" xfId="5207" xr:uid="{02B60966-28ED-4E3A-A552-AE480D688038}"/>
    <cellStyle name="Table Cell 4 2 3 2 3" xfId="2911" xr:uid="{00000000-0005-0000-0000-0000210E0000}"/>
    <cellStyle name="Table Cell 4 2 3 2 3 2" xfId="9800" xr:uid="{31ED2B75-7E9B-48EF-BB2F-8126BDC2F393}"/>
    <cellStyle name="Table Cell 4 2 3 2 3 3" xfId="6338" xr:uid="{075AC25D-4234-4DD8-8FE5-C4FDA1D2B331}"/>
    <cellStyle name="Table Cell 4 2 3 2 4" xfId="4045" xr:uid="{00000000-0005-0000-0000-0000220E0000}"/>
    <cellStyle name="Table Cell 4 2 3 2 4 2" xfId="10934" xr:uid="{0783AC80-F03B-45E6-BD83-74988FFEC8AD}"/>
    <cellStyle name="Table Cell 4 2 3 2 5" xfId="7486" xr:uid="{0040889E-ECD0-4306-9D6B-C5D5C5691853}"/>
    <cellStyle name="Table Cell 4 2 3 3" xfId="767" xr:uid="{00000000-0005-0000-0000-0000230E0000}"/>
    <cellStyle name="Table Cell 4 2 3 3 2" xfId="1920" xr:uid="{00000000-0005-0000-0000-0000240E0000}"/>
    <cellStyle name="Table Cell 4 2 3 3 2 2" xfId="8809" xr:uid="{ABBEDE6D-AD16-49E6-A556-063A7496D331}"/>
    <cellStyle name="Table Cell 4 2 3 3 2 3" xfId="5347" xr:uid="{AEBD013A-4D69-4244-8ACA-23F4272ADDF2}"/>
    <cellStyle name="Table Cell 4 2 3 3 3" xfId="3051" xr:uid="{00000000-0005-0000-0000-0000250E0000}"/>
    <cellStyle name="Table Cell 4 2 3 3 3 2" xfId="9940" xr:uid="{BD5AF9C8-C089-418F-BA2A-32FE6A28285B}"/>
    <cellStyle name="Table Cell 4 2 3 3 3 3" xfId="6478" xr:uid="{D075EA42-9776-47E2-AE4B-08473C5DD069}"/>
    <cellStyle name="Table Cell 4 2 3 3 4" xfId="4185" xr:uid="{00000000-0005-0000-0000-0000260E0000}"/>
    <cellStyle name="Table Cell 4 2 3 3 4 2" xfId="11074" xr:uid="{2D7DAF59-4FBE-482C-B654-906DBD535EC8}"/>
    <cellStyle name="Table Cell 4 2 3 3 5" xfId="7626" xr:uid="{CEC936FC-8C86-4A4E-A8F0-D37D696FEE20}"/>
    <cellStyle name="Table Cell 4 2 3 4" xfId="907" xr:uid="{00000000-0005-0000-0000-0000270E0000}"/>
    <cellStyle name="Table Cell 4 2 3 4 2" xfId="2060" xr:uid="{00000000-0005-0000-0000-0000280E0000}"/>
    <cellStyle name="Table Cell 4 2 3 4 2 2" xfId="8949" xr:uid="{7AD31EFE-AB52-4E7A-BE04-76E3A4C1A0F4}"/>
    <cellStyle name="Table Cell 4 2 3 4 2 3" xfId="5487" xr:uid="{29A3D51B-52F7-4BC6-A807-4C7A4656A4DE}"/>
    <cellStyle name="Table Cell 4 2 3 4 3" xfId="3191" xr:uid="{00000000-0005-0000-0000-0000290E0000}"/>
    <cellStyle name="Table Cell 4 2 3 4 3 2" xfId="10080" xr:uid="{8AEA14CA-C30C-4A06-A9F0-972B90FE2B39}"/>
    <cellStyle name="Table Cell 4 2 3 4 3 3" xfId="6618" xr:uid="{C7FE5816-F47D-4415-9298-B1CB11F34343}"/>
    <cellStyle name="Table Cell 4 2 3 4 4" xfId="4325" xr:uid="{00000000-0005-0000-0000-00002A0E0000}"/>
    <cellStyle name="Table Cell 4 2 3 4 4 2" xfId="11214" xr:uid="{6ECC3479-693B-4EA9-B3A4-64DD640D2079}"/>
    <cellStyle name="Table Cell 4 2 3 4 5" xfId="7766" xr:uid="{4B276152-2427-4ED7-A5DB-CE82B9179496}"/>
    <cellStyle name="Table Cell 4 2 3 5" xfId="1041" xr:uid="{00000000-0005-0000-0000-00002B0E0000}"/>
    <cellStyle name="Table Cell 4 2 3 5 2" xfId="2194" xr:uid="{00000000-0005-0000-0000-00002C0E0000}"/>
    <cellStyle name="Table Cell 4 2 3 5 2 2" xfId="9083" xr:uid="{D7A6B0A3-CCB1-4168-8872-B697332975A1}"/>
    <cellStyle name="Table Cell 4 2 3 5 2 3" xfId="5621" xr:uid="{31C7B9E8-DB29-4C00-926A-1A9B866793B0}"/>
    <cellStyle name="Table Cell 4 2 3 5 3" xfId="3325" xr:uid="{00000000-0005-0000-0000-00002D0E0000}"/>
    <cellStyle name="Table Cell 4 2 3 5 3 2" xfId="10214" xr:uid="{05196118-B0D4-4C6D-B736-B885228BDB62}"/>
    <cellStyle name="Table Cell 4 2 3 5 3 3" xfId="6752" xr:uid="{8FE7CEBC-43DC-4F8A-B0FE-637FB026483E}"/>
    <cellStyle name="Table Cell 4 2 3 5 4" xfId="4459" xr:uid="{00000000-0005-0000-0000-00002E0E0000}"/>
    <cellStyle name="Table Cell 4 2 3 5 4 2" xfId="11348" xr:uid="{0B5195AD-FF70-4EDD-A5FF-4E127BC137DD}"/>
    <cellStyle name="Table Cell 4 2 3 5 5" xfId="7900" xr:uid="{494B31F2-040D-4252-9419-E9F5DAFB9CED}"/>
    <cellStyle name="Table Cell 4 2 3 6" xfId="1172" xr:uid="{00000000-0005-0000-0000-00002F0E0000}"/>
    <cellStyle name="Table Cell 4 2 3 6 2" xfId="2325" xr:uid="{00000000-0005-0000-0000-0000300E0000}"/>
    <cellStyle name="Table Cell 4 2 3 6 2 2" xfId="9214" xr:uid="{9404FC49-577C-45DC-B4FA-4ADD263F6294}"/>
    <cellStyle name="Table Cell 4 2 3 6 2 3" xfId="5752" xr:uid="{1578A5BD-B9DD-4C4D-BB07-3813C0CC7956}"/>
    <cellStyle name="Table Cell 4 2 3 6 3" xfId="3456" xr:uid="{00000000-0005-0000-0000-0000310E0000}"/>
    <cellStyle name="Table Cell 4 2 3 6 3 2" xfId="10345" xr:uid="{33E00E4C-1930-48D6-9EA6-B0D2F347CA56}"/>
    <cellStyle name="Table Cell 4 2 3 6 3 3" xfId="6883" xr:uid="{43FC6674-A9F6-4D3F-8F78-8ED940F1B10A}"/>
    <cellStyle name="Table Cell 4 2 3 6 4" xfId="4590" xr:uid="{00000000-0005-0000-0000-0000320E0000}"/>
    <cellStyle name="Table Cell 4 2 3 6 4 2" xfId="11479" xr:uid="{6482B616-C114-4C96-9FAB-1011FFEEE69E}"/>
    <cellStyle name="Table Cell 4 2 3 6 5" xfId="8031" xr:uid="{1679CE79-7C04-42A1-9090-5F1DFB00F509}"/>
    <cellStyle name="Table Cell 4 2 3 7" xfId="534" xr:uid="{00000000-0005-0000-0000-0000330E0000}"/>
    <cellStyle name="Table Cell 4 2 3 7 2" xfId="1687" xr:uid="{00000000-0005-0000-0000-0000340E0000}"/>
    <cellStyle name="Table Cell 4 2 3 7 2 2" xfId="8576" xr:uid="{17E1ED48-56AC-4A23-B0D9-3A9627D1B64A}"/>
    <cellStyle name="Table Cell 4 2 3 7 2 3" xfId="5114" xr:uid="{24293F38-210F-4A02-95B2-05ED177987A8}"/>
    <cellStyle name="Table Cell 4 2 3 7 3" xfId="2818" xr:uid="{00000000-0005-0000-0000-0000350E0000}"/>
    <cellStyle name="Table Cell 4 2 3 7 3 2" xfId="9707" xr:uid="{5AD1C4DB-609A-4E2E-9F15-0896F1BE78EA}"/>
    <cellStyle name="Table Cell 4 2 3 7 3 3" xfId="6245" xr:uid="{E94F836B-5713-4670-83EF-38A257BF6416}"/>
    <cellStyle name="Table Cell 4 2 3 7 4" xfId="3952" xr:uid="{00000000-0005-0000-0000-0000360E0000}"/>
    <cellStyle name="Table Cell 4 2 3 7 4 2" xfId="10841" xr:uid="{518DA5C2-97E8-4727-9A85-B31FD27C5D5E}"/>
    <cellStyle name="Table Cell 4 2 3 7 5" xfId="7393" xr:uid="{F1BCA5B8-41FE-4444-B59D-E44BD01831A8}"/>
    <cellStyle name="Table Cell 4 2 3 8" xfId="1569" xr:uid="{00000000-0005-0000-0000-0000370E0000}"/>
    <cellStyle name="Table Cell 4 2 3 8 2" xfId="8458" xr:uid="{FFDC8B09-80AA-4C37-A5D6-76D2EC0F8A56}"/>
    <cellStyle name="Table Cell 4 2 3 8 3" xfId="4996" xr:uid="{4DCEDA3E-B49E-4062-AEA2-23BB498EB37E}"/>
    <cellStyle name="Table Cell 4 2 3 9" xfId="2700" xr:uid="{00000000-0005-0000-0000-0000380E0000}"/>
    <cellStyle name="Table Cell 4 2 3 9 2" xfId="9589" xr:uid="{BD3B620D-69A1-45E0-8347-9628A675B0FF}"/>
    <cellStyle name="Table Cell 4 2 3 9 3" xfId="6127" xr:uid="{F613C2C1-E84B-4CDA-8BCE-73F4276BA033}"/>
    <cellStyle name="Table Cell 4 2 4" xfId="364" xr:uid="{00000000-0005-0000-0000-0000390E0000}"/>
    <cellStyle name="Table Cell 4 2 4 10" xfId="3782" xr:uid="{00000000-0005-0000-0000-00003A0E0000}"/>
    <cellStyle name="Table Cell 4 2 4 10 2" xfId="10671" xr:uid="{2ED14E9C-DB5A-4991-A003-1C5FB941B097}"/>
    <cellStyle name="Table Cell 4 2 4 11" xfId="7223" xr:uid="{96BB4288-F65F-457A-9866-89D03499917F}"/>
    <cellStyle name="Table Cell 4 2 4 2" xfId="575" xr:uid="{00000000-0005-0000-0000-00003B0E0000}"/>
    <cellStyle name="Table Cell 4 2 4 2 2" xfId="1728" xr:uid="{00000000-0005-0000-0000-00003C0E0000}"/>
    <cellStyle name="Table Cell 4 2 4 2 2 2" xfId="8617" xr:uid="{4DBFC9E6-9148-4362-8116-0F9F323FCEC3}"/>
    <cellStyle name="Table Cell 4 2 4 2 2 3" xfId="5155" xr:uid="{4AA15E1A-A3FD-4C2D-A77D-DAA9982E2167}"/>
    <cellStyle name="Table Cell 4 2 4 2 3" xfId="2859" xr:uid="{00000000-0005-0000-0000-00003D0E0000}"/>
    <cellStyle name="Table Cell 4 2 4 2 3 2" xfId="9748" xr:uid="{2989CC6B-D093-4D9E-9C87-3AAA40AD9DEA}"/>
    <cellStyle name="Table Cell 4 2 4 2 3 3" xfId="6286" xr:uid="{33D47B21-A3B4-4D8C-AB44-CC7A69FB691B}"/>
    <cellStyle name="Table Cell 4 2 4 2 4" xfId="3993" xr:uid="{00000000-0005-0000-0000-00003E0E0000}"/>
    <cellStyle name="Table Cell 4 2 4 2 4 2" xfId="10882" xr:uid="{AAE7A5FC-A11F-42F7-B79A-E49645102298}"/>
    <cellStyle name="Table Cell 4 2 4 2 5" xfId="7434" xr:uid="{9F126893-3772-4947-AC43-CD3791022950}"/>
    <cellStyle name="Table Cell 4 2 4 3" xfId="720" xr:uid="{00000000-0005-0000-0000-00003F0E0000}"/>
    <cellStyle name="Table Cell 4 2 4 3 2" xfId="1873" xr:uid="{00000000-0005-0000-0000-0000400E0000}"/>
    <cellStyle name="Table Cell 4 2 4 3 2 2" xfId="8762" xr:uid="{10123273-FF46-4A37-833F-24A38FCC32A9}"/>
    <cellStyle name="Table Cell 4 2 4 3 2 3" xfId="5300" xr:uid="{619FD185-AA2C-45E1-A7CE-997DA2FEA913}"/>
    <cellStyle name="Table Cell 4 2 4 3 3" xfId="3004" xr:uid="{00000000-0005-0000-0000-0000410E0000}"/>
    <cellStyle name="Table Cell 4 2 4 3 3 2" xfId="9893" xr:uid="{863D10BF-E42D-4EC5-BAAB-05D02B483714}"/>
    <cellStyle name="Table Cell 4 2 4 3 3 3" xfId="6431" xr:uid="{8059698C-97B5-44BC-A1D2-48AF85312E78}"/>
    <cellStyle name="Table Cell 4 2 4 3 4" xfId="4138" xr:uid="{00000000-0005-0000-0000-0000420E0000}"/>
    <cellStyle name="Table Cell 4 2 4 3 4 2" xfId="11027" xr:uid="{4A477C9E-5A87-42B6-A246-D38414B98D66}"/>
    <cellStyle name="Table Cell 4 2 4 3 5" xfId="7579" xr:uid="{29A04379-6521-4606-9246-AB9C279EE72E}"/>
    <cellStyle name="Table Cell 4 2 4 4" xfId="855" xr:uid="{00000000-0005-0000-0000-0000430E0000}"/>
    <cellStyle name="Table Cell 4 2 4 4 2" xfId="2008" xr:uid="{00000000-0005-0000-0000-0000440E0000}"/>
    <cellStyle name="Table Cell 4 2 4 4 2 2" xfId="8897" xr:uid="{7E6F6C75-7E45-43E0-A73C-81ED0C97A335}"/>
    <cellStyle name="Table Cell 4 2 4 4 2 3" xfId="5435" xr:uid="{C406280A-7172-4A93-8935-0585AD6C6B59}"/>
    <cellStyle name="Table Cell 4 2 4 4 3" xfId="3139" xr:uid="{00000000-0005-0000-0000-0000450E0000}"/>
    <cellStyle name="Table Cell 4 2 4 4 3 2" xfId="10028" xr:uid="{DAA4AD32-B513-450C-B233-A6423B8BAC23}"/>
    <cellStyle name="Table Cell 4 2 4 4 3 3" xfId="6566" xr:uid="{2905D0FE-5BBD-4177-B59F-68D562CD334A}"/>
    <cellStyle name="Table Cell 4 2 4 4 4" xfId="4273" xr:uid="{00000000-0005-0000-0000-0000460E0000}"/>
    <cellStyle name="Table Cell 4 2 4 4 4 2" xfId="11162" xr:uid="{BF0D78F1-A00B-4476-A488-C6D1928BAC75}"/>
    <cellStyle name="Table Cell 4 2 4 4 5" xfId="7714" xr:uid="{1656D3DE-862E-4823-8B2F-0B3FDF4D05B5}"/>
    <cellStyle name="Table Cell 4 2 4 5" xfId="998" xr:uid="{00000000-0005-0000-0000-0000470E0000}"/>
    <cellStyle name="Table Cell 4 2 4 5 2" xfId="2151" xr:uid="{00000000-0005-0000-0000-0000480E0000}"/>
    <cellStyle name="Table Cell 4 2 4 5 2 2" xfId="9040" xr:uid="{8EF640C6-1C32-4E4B-BBD5-D1C5F8E5AB58}"/>
    <cellStyle name="Table Cell 4 2 4 5 2 3" xfId="5578" xr:uid="{657C4793-2B30-4187-887B-251B92226408}"/>
    <cellStyle name="Table Cell 4 2 4 5 3" xfId="3282" xr:uid="{00000000-0005-0000-0000-0000490E0000}"/>
    <cellStyle name="Table Cell 4 2 4 5 3 2" xfId="10171" xr:uid="{40558D62-4447-4599-B9A5-B6EE9C9F21C7}"/>
    <cellStyle name="Table Cell 4 2 4 5 3 3" xfId="6709" xr:uid="{75BED61F-4AB6-42B9-9E45-F3EADC26E9E1}"/>
    <cellStyle name="Table Cell 4 2 4 5 4" xfId="4416" xr:uid="{00000000-0005-0000-0000-00004A0E0000}"/>
    <cellStyle name="Table Cell 4 2 4 5 4 2" xfId="11305" xr:uid="{8D50EC59-15DF-4C2B-9127-03CEFC25C1CD}"/>
    <cellStyle name="Table Cell 4 2 4 5 5" xfId="7857" xr:uid="{A8967045-CF2C-4C6E-9DAD-85BAC557806A}"/>
    <cellStyle name="Table Cell 4 2 4 6" xfId="1124" xr:uid="{00000000-0005-0000-0000-00004B0E0000}"/>
    <cellStyle name="Table Cell 4 2 4 6 2" xfId="2277" xr:uid="{00000000-0005-0000-0000-00004C0E0000}"/>
    <cellStyle name="Table Cell 4 2 4 6 2 2" xfId="9166" xr:uid="{7FFC1296-EC12-4580-8222-420CD8669DF3}"/>
    <cellStyle name="Table Cell 4 2 4 6 2 3" xfId="5704" xr:uid="{A03C94C7-FD1E-4A03-9839-558A529371D1}"/>
    <cellStyle name="Table Cell 4 2 4 6 3" xfId="3408" xr:uid="{00000000-0005-0000-0000-00004D0E0000}"/>
    <cellStyle name="Table Cell 4 2 4 6 3 2" xfId="10297" xr:uid="{C3F8A871-7675-4D92-93BA-3DF9395179B1}"/>
    <cellStyle name="Table Cell 4 2 4 6 3 3" xfId="6835" xr:uid="{B304E4AF-781E-4035-9E0F-E1668CFAB1AC}"/>
    <cellStyle name="Table Cell 4 2 4 6 4" xfId="4542" xr:uid="{00000000-0005-0000-0000-00004E0E0000}"/>
    <cellStyle name="Table Cell 4 2 4 6 4 2" xfId="11431" xr:uid="{B8872DE1-6588-4A90-A8B0-F753F19E4AA7}"/>
    <cellStyle name="Table Cell 4 2 4 6 5" xfId="7983" xr:uid="{9B2221B3-4A06-47AB-8321-1B2C4109D78E}"/>
    <cellStyle name="Table Cell 4 2 4 7" xfId="1269" xr:uid="{00000000-0005-0000-0000-00004F0E0000}"/>
    <cellStyle name="Table Cell 4 2 4 7 2" xfId="2422" xr:uid="{00000000-0005-0000-0000-0000500E0000}"/>
    <cellStyle name="Table Cell 4 2 4 7 2 2" xfId="9311" xr:uid="{6D8A5E41-210B-4507-810A-5379773D7D1E}"/>
    <cellStyle name="Table Cell 4 2 4 7 2 3" xfId="5849" xr:uid="{A3F68657-D29B-4050-88B3-67394BE01040}"/>
    <cellStyle name="Table Cell 4 2 4 7 3" xfId="3553" xr:uid="{00000000-0005-0000-0000-0000510E0000}"/>
    <cellStyle name="Table Cell 4 2 4 7 3 2" xfId="10442" xr:uid="{26EEBC35-A80D-4294-AF28-FED6893D52D6}"/>
    <cellStyle name="Table Cell 4 2 4 7 3 3" xfId="6980" xr:uid="{7D005B46-C2F5-492B-97B7-57247A9C43E0}"/>
    <cellStyle name="Table Cell 4 2 4 7 4" xfId="4687" xr:uid="{00000000-0005-0000-0000-0000520E0000}"/>
    <cellStyle name="Table Cell 4 2 4 7 4 2" xfId="11576" xr:uid="{B3F39BB3-83AE-499C-AD48-DBF820594640}"/>
    <cellStyle name="Table Cell 4 2 4 7 5" xfId="8128" xr:uid="{9D5B1D3F-A65C-432D-B4AB-5547BCE4316B}"/>
    <cellStyle name="Table Cell 4 2 4 8" xfId="1517" xr:uid="{00000000-0005-0000-0000-0000530E0000}"/>
    <cellStyle name="Table Cell 4 2 4 8 2" xfId="8406" xr:uid="{AE696C6E-A47A-4D47-B68D-DF3F35B0A91B}"/>
    <cellStyle name="Table Cell 4 2 4 8 3" xfId="4944" xr:uid="{64A99B44-C475-4338-B680-08B87EC1E64A}"/>
    <cellStyle name="Table Cell 4 2 4 9" xfId="2648" xr:uid="{00000000-0005-0000-0000-0000540E0000}"/>
    <cellStyle name="Table Cell 4 2 4 9 2" xfId="9537" xr:uid="{E35EB233-A3B2-4841-84CE-CD3F642B33FA}"/>
    <cellStyle name="Table Cell 4 2 4 9 3" xfId="6075" xr:uid="{9C80942F-42BF-44FB-A2FA-09DD6C552EAD}"/>
    <cellStyle name="Table Cell 4 2 5" xfId="304" xr:uid="{00000000-0005-0000-0000-0000550E0000}"/>
    <cellStyle name="Table Cell 4 2 5 2" xfId="1457" xr:uid="{00000000-0005-0000-0000-0000560E0000}"/>
    <cellStyle name="Table Cell 4 2 5 2 2" xfId="8346" xr:uid="{6A6E295E-635B-489A-88C4-13E7B9D12344}"/>
    <cellStyle name="Table Cell 4 2 5 2 3" xfId="4884" xr:uid="{41B42C3F-D5E3-488B-BA06-EE5AA565D695}"/>
    <cellStyle name="Table Cell 4 2 5 3" xfId="2588" xr:uid="{00000000-0005-0000-0000-0000570E0000}"/>
    <cellStyle name="Table Cell 4 2 5 3 2" xfId="9477" xr:uid="{2EBB6B4B-CB76-445F-B0B7-E1FC4E7A6A87}"/>
    <cellStyle name="Table Cell 4 2 5 3 3" xfId="6015" xr:uid="{6B20C6DD-E4B0-430E-9F70-3051C3ACB137}"/>
    <cellStyle name="Table Cell 4 2 5 4" xfId="3722" xr:uid="{00000000-0005-0000-0000-0000580E0000}"/>
    <cellStyle name="Table Cell 4 2 5 4 2" xfId="10611" xr:uid="{72CB7875-C511-4450-9063-32E60AAC26AC}"/>
    <cellStyle name="Table Cell 4 2 5 5" xfId="7163" xr:uid="{6EE74297-A6C7-45DF-9587-F5A7A5CE156D}"/>
    <cellStyle name="Table Cell 4 2 6" xfId="1310" xr:uid="{00000000-0005-0000-0000-0000590E0000}"/>
    <cellStyle name="Table Cell 4 2 6 2" xfId="8199" xr:uid="{75BE1A53-A896-4730-BFF6-C082CB42DBC4}"/>
    <cellStyle name="Table Cell 4 2 6 3" xfId="4737" xr:uid="{9E042F86-0C13-4047-B56B-03A2525F2E66}"/>
    <cellStyle name="Table Cell 4 2 7" xfId="2441" xr:uid="{00000000-0005-0000-0000-00005A0E0000}"/>
    <cellStyle name="Table Cell 4 2 7 2" xfId="9330" xr:uid="{71783F28-1567-43A1-9852-2EA1E38FEAD0}"/>
    <cellStyle name="Table Cell 4 2 7 3" xfId="5868" xr:uid="{D2327649-75E7-4349-89D4-D8BE9FB6EA5D}"/>
    <cellStyle name="Table Cell 4 2 8" xfId="3575" xr:uid="{00000000-0005-0000-0000-00005B0E0000}"/>
    <cellStyle name="Table Cell 4 2 8 2" xfId="10464" xr:uid="{BF70465D-7459-45B2-8242-9299EAB1C344}"/>
    <cellStyle name="Table Cell 4 2 9" xfId="7014" xr:uid="{94F51C66-1C64-4F09-B0BF-37714B7526B9}"/>
    <cellStyle name="Table Cell 4 3" xfId="173" xr:uid="{00000000-0005-0000-0000-00005C0E0000}"/>
    <cellStyle name="Table Cell 4 3 2" xfId="434" xr:uid="{00000000-0005-0000-0000-00005D0E0000}"/>
    <cellStyle name="Table Cell 4 3 2 10" xfId="3852" xr:uid="{00000000-0005-0000-0000-00005E0E0000}"/>
    <cellStyle name="Table Cell 4 3 2 10 2" xfId="10741" xr:uid="{18DA37C1-90AE-46D1-BC7D-016557E2ABB5}"/>
    <cellStyle name="Table Cell 4 3 2 11" xfId="7293" xr:uid="{79DA628C-1ADC-42B1-9597-AE55E7170BD2}"/>
    <cellStyle name="Table Cell 4 3 2 2" xfId="645" xr:uid="{00000000-0005-0000-0000-00005F0E0000}"/>
    <cellStyle name="Table Cell 4 3 2 2 2" xfId="1798" xr:uid="{00000000-0005-0000-0000-0000600E0000}"/>
    <cellStyle name="Table Cell 4 3 2 2 2 2" xfId="8687" xr:uid="{26CF9D6F-B740-406A-BB15-C3504138BBFC}"/>
    <cellStyle name="Table Cell 4 3 2 2 2 3" xfId="5225" xr:uid="{EFE54DE3-AC1E-4451-A2CB-7A1D029E4CE9}"/>
    <cellStyle name="Table Cell 4 3 2 2 3" xfId="2929" xr:uid="{00000000-0005-0000-0000-0000610E0000}"/>
    <cellStyle name="Table Cell 4 3 2 2 3 2" xfId="9818" xr:uid="{CD97770E-ECCA-4AE7-B64E-AC8FE6364058}"/>
    <cellStyle name="Table Cell 4 3 2 2 3 3" xfId="6356" xr:uid="{DECF71E6-968A-4AAC-BED6-7B21483EE45D}"/>
    <cellStyle name="Table Cell 4 3 2 2 4" xfId="4063" xr:uid="{00000000-0005-0000-0000-0000620E0000}"/>
    <cellStyle name="Table Cell 4 3 2 2 4 2" xfId="10952" xr:uid="{4ADC5D96-8B1D-4DA9-A388-470BA2C17D50}"/>
    <cellStyle name="Table Cell 4 3 2 2 5" xfId="7504" xr:uid="{67F0447E-6BC2-4FB5-A758-60D1EDD9EC68}"/>
    <cellStyle name="Table Cell 4 3 2 3" xfId="785" xr:uid="{00000000-0005-0000-0000-0000630E0000}"/>
    <cellStyle name="Table Cell 4 3 2 3 2" xfId="1938" xr:uid="{00000000-0005-0000-0000-0000640E0000}"/>
    <cellStyle name="Table Cell 4 3 2 3 2 2" xfId="8827" xr:uid="{28B81425-3FC0-4020-AA4E-7BC9D0F2B53A}"/>
    <cellStyle name="Table Cell 4 3 2 3 2 3" xfId="5365" xr:uid="{028DFAF3-775A-4DFF-ACBF-1D4925D87A8C}"/>
    <cellStyle name="Table Cell 4 3 2 3 3" xfId="3069" xr:uid="{00000000-0005-0000-0000-0000650E0000}"/>
    <cellStyle name="Table Cell 4 3 2 3 3 2" xfId="9958" xr:uid="{C9E09DFB-A997-437F-971A-ED35733C3437}"/>
    <cellStyle name="Table Cell 4 3 2 3 3 3" xfId="6496" xr:uid="{167C5DF6-3209-4A14-A47E-666EC831706A}"/>
    <cellStyle name="Table Cell 4 3 2 3 4" xfId="4203" xr:uid="{00000000-0005-0000-0000-0000660E0000}"/>
    <cellStyle name="Table Cell 4 3 2 3 4 2" xfId="11092" xr:uid="{29DCE502-0DEE-4233-91DE-5ACF02BF371C}"/>
    <cellStyle name="Table Cell 4 3 2 3 5" xfId="7644" xr:uid="{A888FA2C-769A-4039-A4AE-1B9F332663DB}"/>
    <cellStyle name="Table Cell 4 3 2 4" xfId="925" xr:uid="{00000000-0005-0000-0000-0000670E0000}"/>
    <cellStyle name="Table Cell 4 3 2 4 2" xfId="2078" xr:uid="{00000000-0005-0000-0000-0000680E0000}"/>
    <cellStyle name="Table Cell 4 3 2 4 2 2" xfId="8967" xr:uid="{0955D0DD-9203-4112-ADBA-52A3E7C67EC2}"/>
    <cellStyle name="Table Cell 4 3 2 4 2 3" xfId="5505" xr:uid="{9FD07018-9463-4AE0-BB17-2C86328689CA}"/>
    <cellStyle name="Table Cell 4 3 2 4 3" xfId="3209" xr:uid="{00000000-0005-0000-0000-0000690E0000}"/>
    <cellStyle name="Table Cell 4 3 2 4 3 2" xfId="10098" xr:uid="{B54FAEAE-5B72-421A-8D92-70A5D90F8874}"/>
    <cellStyle name="Table Cell 4 3 2 4 3 3" xfId="6636" xr:uid="{91D5EFF5-690D-4173-92EB-BFE7B00C58E4}"/>
    <cellStyle name="Table Cell 4 3 2 4 4" xfId="4343" xr:uid="{00000000-0005-0000-0000-00006A0E0000}"/>
    <cellStyle name="Table Cell 4 3 2 4 4 2" xfId="11232" xr:uid="{451E5E21-E407-4B00-91A3-A35C7E6C9AD1}"/>
    <cellStyle name="Table Cell 4 3 2 4 5" xfId="7784" xr:uid="{7EA7F7DC-9866-41CC-83D2-5BC09AF4CB95}"/>
    <cellStyle name="Table Cell 4 3 2 5" xfId="1059" xr:uid="{00000000-0005-0000-0000-00006B0E0000}"/>
    <cellStyle name="Table Cell 4 3 2 5 2" xfId="2212" xr:uid="{00000000-0005-0000-0000-00006C0E0000}"/>
    <cellStyle name="Table Cell 4 3 2 5 2 2" xfId="9101" xr:uid="{1B3FF02F-2AFF-46E2-A367-FC41893F752E}"/>
    <cellStyle name="Table Cell 4 3 2 5 2 3" xfId="5639" xr:uid="{5BD91D46-488F-4CAB-A4EE-FD859FACE394}"/>
    <cellStyle name="Table Cell 4 3 2 5 3" xfId="3343" xr:uid="{00000000-0005-0000-0000-00006D0E0000}"/>
    <cellStyle name="Table Cell 4 3 2 5 3 2" xfId="10232" xr:uid="{A7808F6F-57AB-49BC-AF3E-F4707022E34D}"/>
    <cellStyle name="Table Cell 4 3 2 5 3 3" xfId="6770" xr:uid="{F2AE45BA-263E-49DA-A3DC-DA6509B0C13A}"/>
    <cellStyle name="Table Cell 4 3 2 5 4" xfId="4477" xr:uid="{00000000-0005-0000-0000-00006E0E0000}"/>
    <cellStyle name="Table Cell 4 3 2 5 4 2" xfId="11366" xr:uid="{81505BFB-5F7C-4DC4-A462-E95BBDD3750E}"/>
    <cellStyle name="Table Cell 4 3 2 5 5" xfId="7918" xr:uid="{CC2C6287-ABB6-4D1E-B5F9-991D7FC8DE6C}"/>
    <cellStyle name="Table Cell 4 3 2 6" xfId="1190" xr:uid="{00000000-0005-0000-0000-00006F0E0000}"/>
    <cellStyle name="Table Cell 4 3 2 6 2" xfId="2343" xr:uid="{00000000-0005-0000-0000-0000700E0000}"/>
    <cellStyle name="Table Cell 4 3 2 6 2 2" xfId="9232" xr:uid="{F46FB82B-E377-4E09-9173-5E3DE662731C}"/>
    <cellStyle name="Table Cell 4 3 2 6 2 3" xfId="5770" xr:uid="{C1C6685B-E6F6-434E-A254-628F793ACE6D}"/>
    <cellStyle name="Table Cell 4 3 2 6 3" xfId="3474" xr:uid="{00000000-0005-0000-0000-0000710E0000}"/>
    <cellStyle name="Table Cell 4 3 2 6 3 2" xfId="10363" xr:uid="{6C41B1A6-9B3C-40F5-900A-C9B227522D37}"/>
    <cellStyle name="Table Cell 4 3 2 6 3 3" xfId="6901" xr:uid="{01C16383-4453-4035-8769-70D039E655A1}"/>
    <cellStyle name="Table Cell 4 3 2 6 4" xfId="4608" xr:uid="{00000000-0005-0000-0000-0000720E0000}"/>
    <cellStyle name="Table Cell 4 3 2 6 4 2" xfId="11497" xr:uid="{43094EFA-887C-4CF0-9A09-2CE8B639A065}"/>
    <cellStyle name="Table Cell 4 3 2 6 5" xfId="8049" xr:uid="{7D7DC7A4-2E60-4262-BF3E-7C8CFD3BEA55}"/>
    <cellStyle name="Table Cell 4 3 2 7" xfId="736" xr:uid="{00000000-0005-0000-0000-0000730E0000}"/>
    <cellStyle name="Table Cell 4 3 2 7 2" xfId="1889" xr:uid="{00000000-0005-0000-0000-0000740E0000}"/>
    <cellStyle name="Table Cell 4 3 2 7 2 2" xfId="8778" xr:uid="{C80AC048-411E-4297-B4E4-8ED62A436118}"/>
    <cellStyle name="Table Cell 4 3 2 7 2 3" xfId="5316" xr:uid="{8481A008-D34B-47FF-9F76-E4E0E726C02A}"/>
    <cellStyle name="Table Cell 4 3 2 7 3" xfId="3020" xr:uid="{00000000-0005-0000-0000-0000750E0000}"/>
    <cellStyle name="Table Cell 4 3 2 7 3 2" xfId="9909" xr:uid="{CBA03E5B-110F-43A4-99F2-AAA1DEA41112}"/>
    <cellStyle name="Table Cell 4 3 2 7 3 3" xfId="6447" xr:uid="{664C8A25-BB67-4F66-86F6-36AD7E904C4B}"/>
    <cellStyle name="Table Cell 4 3 2 7 4" xfId="4154" xr:uid="{00000000-0005-0000-0000-0000760E0000}"/>
    <cellStyle name="Table Cell 4 3 2 7 4 2" xfId="11043" xr:uid="{0284C5AA-9136-4640-A6AB-33345125F545}"/>
    <cellStyle name="Table Cell 4 3 2 7 5" xfId="7595" xr:uid="{596F4CCB-68D1-402A-96AA-B0130D84F40C}"/>
    <cellStyle name="Table Cell 4 3 2 8" xfId="1587" xr:uid="{00000000-0005-0000-0000-0000770E0000}"/>
    <cellStyle name="Table Cell 4 3 2 8 2" xfId="8476" xr:uid="{519B42BD-E320-49AA-983D-5732E47C1981}"/>
    <cellStyle name="Table Cell 4 3 2 8 3" xfId="5014" xr:uid="{D3B33558-EFF4-4728-9851-25D3816BE0B6}"/>
    <cellStyle name="Table Cell 4 3 2 9" xfId="2718" xr:uid="{00000000-0005-0000-0000-0000780E0000}"/>
    <cellStyle name="Table Cell 4 3 2 9 2" xfId="9607" xr:uid="{326D793B-89D0-4E60-A322-7CABD44D79E1}"/>
    <cellStyle name="Table Cell 4 3 2 9 3" xfId="6145" xr:uid="{16E771BC-40DE-4AE7-B868-80BE27C217E2}"/>
    <cellStyle name="Table Cell 4 3 3" xfId="473" xr:uid="{00000000-0005-0000-0000-0000790E0000}"/>
    <cellStyle name="Table Cell 4 3 3 10" xfId="3891" xr:uid="{00000000-0005-0000-0000-00007A0E0000}"/>
    <cellStyle name="Table Cell 4 3 3 10 2" xfId="10780" xr:uid="{AE7CEB95-0F9B-48D1-98FC-51D60E2D0B2E}"/>
    <cellStyle name="Table Cell 4 3 3 11" xfId="7332" xr:uid="{495F7030-9FDD-4D0B-85F3-3C67910AE1FB}"/>
    <cellStyle name="Table Cell 4 3 3 2" xfId="684" xr:uid="{00000000-0005-0000-0000-00007B0E0000}"/>
    <cellStyle name="Table Cell 4 3 3 2 2" xfId="1837" xr:uid="{00000000-0005-0000-0000-00007C0E0000}"/>
    <cellStyle name="Table Cell 4 3 3 2 2 2" xfId="8726" xr:uid="{773F04A6-8268-42FB-BF65-AC5CE4835126}"/>
    <cellStyle name="Table Cell 4 3 3 2 2 3" xfId="5264" xr:uid="{AE891090-1E42-4969-924F-33BB27CC44CA}"/>
    <cellStyle name="Table Cell 4 3 3 2 3" xfId="2968" xr:uid="{00000000-0005-0000-0000-00007D0E0000}"/>
    <cellStyle name="Table Cell 4 3 3 2 3 2" xfId="9857" xr:uid="{99135AAA-D9A9-477D-9DBE-FB0461B6E88F}"/>
    <cellStyle name="Table Cell 4 3 3 2 3 3" xfId="6395" xr:uid="{368FBAC5-D0DA-4FFD-BB52-968C09B23861}"/>
    <cellStyle name="Table Cell 4 3 3 2 4" xfId="4102" xr:uid="{00000000-0005-0000-0000-00007E0E0000}"/>
    <cellStyle name="Table Cell 4 3 3 2 4 2" xfId="10991" xr:uid="{6E327866-8057-4B41-9D66-B929D617320D}"/>
    <cellStyle name="Table Cell 4 3 3 2 5" xfId="7543" xr:uid="{17D47086-3821-41BC-845D-3C7ECD8C5DFC}"/>
    <cellStyle name="Table Cell 4 3 3 3" xfId="824" xr:uid="{00000000-0005-0000-0000-00007F0E0000}"/>
    <cellStyle name="Table Cell 4 3 3 3 2" xfId="1977" xr:uid="{00000000-0005-0000-0000-0000800E0000}"/>
    <cellStyle name="Table Cell 4 3 3 3 2 2" xfId="8866" xr:uid="{9FA9B20F-FDD2-4E9C-BA8A-A15D428EC526}"/>
    <cellStyle name="Table Cell 4 3 3 3 2 3" xfId="5404" xr:uid="{71E39B55-3E69-4AB2-83CB-985B32324D7B}"/>
    <cellStyle name="Table Cell 4 3 3 3 3" xfId="3108" xr:uid="{00000000-0005-0000-0000-0000810E0000}"/>
    <cellStyle name="Table Cell 4 3 3 3 3 2" xfId="9997" xr:uid="{EFD858E2-B035-49DD-B0A4-96CC3722F4A8}"/>
    <cellStyle name="Table Cell 4 3 3 3 3 3" xfId="6535" xr:uid="{FBF6EB07-5194-441E-A6E8-A46607497E35}"/>
    <cellStyle name="Table Cell 4 3 3 3 4" xfId="4242" xr:uid="{00000000-0005-0000-0000-0000820E0000}"/>
    <cellStyle name="Table Cell 4 3 3 3 4 2" xfId="11131" xr:uid="{43FA3B63-7346-4D57-A037-B689DF878D38}"/>
    <cellStyle name="Table Cell 4 3 3 3 5" xfId="7683" xr:uid="{2466C980-3555-47BB-9A37-C0EECA27CE98}"/>
    <cellStyle name="Table Cell 4 3 3 4" xfId="964" xr:uid="{00000000-0005-0000-0000-0000830E0000}"/>
    <cellStyle name="Table Cell 4 3 3 4 2" xfId="2117" xr:uid="{00000000-0005-0000-0000-0000840E0000}"/>
    <cellStyle name="Table Cell 4 3 3 4 2 2" xfId="9006" xr:uid="{BF36135C-DF25-45C5-8D2B-54DDC6AD7CB3}"/>
    <cellStyle name="Table Cell 4 3 3 4 2 3" xfId="5544" xr:uid="{7C69F7D3-E223-4BA0-BD42-AE8588B7B18C}"/>
    <cellStyle name="Table Cell 4 3 3 4 3" xfId="3248" xr:uid="{00000000-0005-0000-0000-0000850E0000}"/>
    <cellStyle name="Table Cell 4 3 3 4 3 2" xfId="10137" xr:uid="{345FE158-4655-4D70-83A9-FC5310E9E078}"/>
    <cellStyle name="Table Cell 4 3 3 4 3 3" xfId="6675" xr:uid="{45D8EA28-E62B-46FE-8E1C-2C4D2D251EE1}"/>
    <cellStyle name="Table Cell 4 3 3 4 4" xfId="4382" xr:uid="{00000000-0005-0000-0000-0000860E0000}"/>
    <cellStyle name="Table Cell 4 3 3 4 4 2" xfId="11271" xr:uid="{E186FCFA-7CD8-40B3-869A-A066644A255D}"/>
    <cellStyle name="Table Cell 4 3 3 4 5" xfId="7823" xr:uid="{D0470322-E8D9-4BBA-9633-E394BAF4D8F2}"/>
    <cellStyle name="Table Cell 4 3 3 5" xfId="1098" xr:uid="{00000000-0005-0000-0000-0000870E0000}"/>
    <cellStyle name="Table Cell 4 3 3 5 2" xfId="2251" xr:uid="{00000000-0005-0000-0000-0000880E0000}"/>
    <cellStyle name="Table Cell 4 3 3 5 2 2" xfId="9140" xr:uid="{A80020C9-477C-4842-8DEB-93E04D3A23E8}"/>
    <cellStyle name="Table Cell 4 3 3 5 2 3" xfId="5678" xr:uid="{4469A5E8-334D-455D-BF54-9DAC749CE605}"/>
    <cellStyle name="Table Cell 4 3 3 5 3" xfId="3382" xr:uid="{00000000-0005-0000-0000-0000890E0000}"/>
    <cellStyle name="Table Cell 4 3 3 5 3 2" xfId="10271" xr:uid="{4CC12443-27A2-42B3-A45B-C04044DD1A04}"/>
    <cellStyle name="Table Cell 4 3 3 5 3 3" xfId="6809" xr:uid="{405ACC03-BB41-4E26-A9B8-BF5B945CAE25}"/>
    <cellStyle name="Table Cell 4 3 3 5 4" xfId="4516" xr:uid="{00000000-0005-0000-0000-00008A0E0000}"/>
    <cellStyle name="Table Cell 4 3 3 5 4 2" xfId="11405" xr:uid="{6EFBBA55-EDCE-41EA-8D73-B1945DBDC514}"/>
    <cellStyle name="Table Cell 4 3 3 5 5" xfId="7957" xr:uid="{5A3466C0-7190-471E-82EC-D40672C14436}"/>
    <cellStyle name="Table Cell 4 3 3 6" xfId="1229" xr:uid="{00000000-0005-0000-0000-00008B0E0000}"/>
    <cellStyle name="Table Cell 4 3 3 6 2" xfId="2382" xr:uid="{00000000-0005-0000-0000-00008C0E0000}"/>
    <cellStyle name="Table Cell 4 3 3 6 2 2" xfId="9271" xr:uid="{E4BA1D02-E981-493D-A23D-38425A4893E0}"/>
    <cellStyle name="Table Cell 4 3 3 6 2 3" xfId="5809" xr:uid="{7D3AB367-5AB0-492A-B611-A6EB3624031B}"/>
    <cellStyle name="Table Cell 4 3 3 6 3" xfId="3513" xr:uid="{00000000-0005-0000-0000-00008D0E0000}"/>
    <cellStyle name="Table Cell 4 3 3 6 3 2" xfId="10402" xr:uid="{45A48D00-D355-4A31-9523-73FA25D6E01B}"/>
    <cellStyle name="Table Cell 4 3 3 6 3 3" xfId="6940" xr:uid="{EB2A225A-7526-4691-981A-7EDD09297EC1}"/>
    <cellStyle name="Table Cell 4 3 3 6 4" xfId="4647" xr:uid="{00000000-0005-0000-0000-00008E0E0000}"/>
    <cellStyle name="Table Cell 4 3 3 6 4 2" xfId="11536" xr:uid="{41428655-8B9B-4175-964E-A2C23A12147F}"/>
    <cellStyle name="Table Cell 4 3 3 6 5" xfId="8088" xr:uid="{199FA2C0-8201-4DF6-AB6A-F854EF8E2059}"/>
    <cellStyle name="Table Cell 4 3 3 7" xfId="239" xr:uid="{00000000-0005-0000-0000-00008F0E0000}"/>
    <cellStyle name="Table Cell 4 3 3 7 2" xfId="1392" xr:uid="{00000000-0005-0000-0000-0000900E0000}"/>
    <cellStyle name="Table Cell 4 3 3 7 2 2" xfId="8281" xr:uid="{49D0D7A9-2CF3-4E2F-85FE-73F10A4A3F06}"/>
    <cellStyle name="Table Cell 4 3 3 7 2 3" xfId="4819" xr:uid="{6E7E17BF-DE29-45B5-A93F-71D85347E95C}"/>
    <cellStyle name="Table Cell 4 3 3 7 3" xfId="2523" xr:uid="{00000000-0005-0000-0000-0000910E0000}"/>
    <cellStyle name="Table Cell 4 3 3 7 3 2" xfId="9412" xr:uid="{BEC303F2-C889-4714-9AE7-21945F3F39E8}"/>
    <cellStyle name="Table Cell 4 3 3 7 3 3" xfId="5950" xr:uid="{2597F581-1B51-4166-8867-80E57506E8F5}"/>
    <cellStyle name="Table Cell 4 3 3 7 4" xfId="3657" xr:uid="{00000000-0005-0000-0000-0000920E0000}"/>
    <cellStyle name="Table Cell 4 3 3 7 4 2" xfId="10546" xr:uid="{FD4B1764-E8CF-4789-9433-6565F0107BDE}"/>
    <cellStyle name="Table Cell 4 3 3 7 5" xfId="7098" xr:uid="{2439869D-FC84-4D55-96CF-C88078BC3A18}"/>
    <cellStyle name="Table Cell 4 3 3 8" xfId="1626" xr:uid="{00000000-0005-0000-0000-0000930E0000}"/>
    <cellStyle name="Table Cell 4 3 3 8 2" xfId="8515" xr:uid="{63A42FC3-03A2-4666-B439-30923CF59B6D}"/>
    <cellStyle name="Table Cell 4 3 3 8 3" xfId="5053" xr:uid="{70643CAD-0B12-4F96-A4FF-B69FEB7C4F68}"/>
    <cellStyle name="Table Cell 4 3 3 9" xfId="2757" xr:uid="{00000000-0005-0000-0000-0000940E0000}"/>
    <cellStyle name="Table Cell 4 3 3 9 2" xfId="9646" xr:uid="{F2923592-767B-49C2-9C15-024930128A7B}"/>
    <cellStyle name="Table Cell 4 3 3 9 3" xfId="6184" xr:uid="{F76A30A4-92B3-4BE4-AC8D-120D61AA5F8A}"/>
    <cellStyle name="Table Cell 4 3 4" xfId="322" xr:uid="{00000000-0005-0000-0000-0000950E0000}"/>
    <cellStyle name="Table Cell 4 3 4 2" xfId="1475" xr:uid="{00000000-0005-0000-0000-0000960E0000}"/>
    <cellStyle name="Table Cell 4 3 4 2 2" xfId="8364" xr:uid="{29B2E036-87C0-4D35-A512-E9F118877F77}"/>
    <cellStyle name="Table Cell 4 3 4 2 3" xfId="4902" xr:uid="{D969B7CF-F32A-4A44-9CC8-5BFE92DAE95B}"/>
    <cellStyle name="Table Cell 4 3 4 3" xfId="2606" xr:uid="{00000000-0005-0000-0000-0000970E0000}"/>
    <cellStyle name="Table Cell 4 3 4 3 2" xfId="9495" xr:uid="{967CCE67-5CEB-406E-86F4-B00174B8291F}"/>
    <cellStyle name="Table Cell 4 3 4 3 3" xfId="6033" xr:uid="{EB8399A6-619B-446C-8775-308C15B21185}"/>
    <cellStyle name="Table Cell 4 3 4 4" xfId="3740" xr:uid="{00000000-0005-0000-0000-0000980E0000}"/>
    <cellStyle name="Table Cell 4 3 4 4 2" xfId="10629" xr:uid="{9AA44D58-6A3B-48ED-89A4-D6A2D9FB928B}"/>
    <cellStyle name="Table Cell 4 3 4 5" xfId="7181" xr:uid="{E9E66AA8-BCB9-49E6-9814-97756FAED9E1}"/>
    <cellStyle name="Table Cell 4 3 5" xfId="1328" xr:uid="{00000000-0005-0000-0000-0000990E0000}"/>
    <cellStyle name="Table Cell 4 3 5 2" xfId="8217" xr:uid="{7C650092-8474-414A-8A93-4673BBF458FA}"/>
    <cellStyle name="Table Cell 4 3 5 3" xfId="4755" xr:uid="{95367CD4-E22C-4503-AE73-B5CE70CEA803}"/>
    <cellStyle name="Table Cell 4 3 6" xfId="2459" xr:uid="{00000000-0005-0000-0000-00009A0E0000}"/>
    <cellStyle name="Table Cell 4 3 6 2" xfId="9348" xr:uid="{3FB54942-B1C9-40BA-9188-3C65FF35E06E}"/>
    <cellStyle name="Table Cell 4 3 6 3" xfId="5886" xr:uid="{54DD0ACA-2546-44B1-9F52-44953C79FF13}"/>
    <cellStyle name="Table Cell 4 3 7" xfId="3593" xr:uid="{00000000-0005-0000-0000-00009B0E0000}"/>
    <cellStyle name="Table Cell 4 3 7 2" xfId="10482" xr:uid="{1CCA45A1-17F8-448E-9FC8-7B98CE6F8302}"/>
    <cellStyle name="Table Cell 4 3 8" xfId="7032" xr:uid="{D5C1CFE8-E0F9-4F4E-93E4-C387DAD141CC}"/>
    <cellStyle name="Table Cell 4 4" xfId="150" xr:uid="{00000000-0005-0000-0000-00009C0E0000}"/>
    <cellStyle name="Table Cell 4 4 2" xfId="411" xr:uid="{00000000-0005-0000-0000-00009D0E0000}"/>
    <cellStyle name="Table Cell 4 4 2 10" xfId="3829" xr:uid="{00000000-0005-0000-0000-00009E0E0000}"/>
    <cellStyle name="Table Cell 4 4 2 10 2" xfId="10718" xr:uid="{B148CD2F-E115-46A2-8360-BDA87D681E72}"/>
    <cellStyle name="Table Cell 4 4 2 11" xfId="7270" xr:uid="{C6D8E1E6-74EE-4359-BFEA-0D6555567C7A}"/>
    <cellStyle name="Table Cell 4 4 2 2" xfId="622" xr:uid="{00000000-0005-0000-0000-00009F0E0000}"/>
    <cellStyle name="Table Cell 4 4 2 2 2" xfId="1775" xr:uid="{00000000-0005-0000-0000-0000A00E0000}"/>
    <cellStyle name="Table Cell 4 4 2 2 2 2" xfId="8664" xr:uid="{BC1A1815-8ED4-435C-8310-0E2BE57A2CE9}"/>
    <cellStyle name="Table Cell 4 4 2 2 2 3" xfId="5202" xr:uid="{F5BEE0C1-3A97-4BCD-804C-61C3EFDB8A36}"/>
    <cellStyle name="Table Cell 4 4 2 2 3" xfId="2906" xr:uid="{00000000-0005-0000-0000-0000A10E0000}"/>
    <cellStyle name="Table Cell 4 4 2 2 3 2" xfId="9795" xr:uid="{3B8CC126-3303-4CAA-A518-DF15F5A114DB}"/>
    <cellStyle name="Table Cell 4 4 2 2 3 3" xfId="6333" xr:uid="{71088D87-890C-4542-ACDC-4CF9CC1326C5}"/>
    <cellStyle name="Table Cell 4 4 2 2 4" xfId="4040" xr:uid="{00000000-0005-0000-0000-0000A20E0000}"/>
    <cellStyle name="Table Cell 4 4 2 2 4 2" xfId="10929" xr:uid="{20848603-AB7A-439E-98E9-F46AEA67CB1C}"/>
    <cellStyle name="Table Cell 4 4 2 2 5" xfId="7481" xr:uid="{6D1F0D9E-B41E-4232-8311-502967B7ADC1}"/>
    <cellStyle name="Table Cell 4 4 2 3" xfId="762" xr:uid="{00000000-0005-0000-0000-0000A30E0000}"/>
    <cellStyle name="Table Cell 4 4 2 3 2" xfId="1915" xr:uid="{00000000-0005-0000-0000-0000A40E0000}"/>
    <cellStyle name="Table Cell 4 4 2 3 2 2" xfId="8804" xr:uid="{311C9E98-0C5A-4E4C-8DD5-3A57F1884283}"/>
    <cellStyle name="Table Cell 4 4 2 3 2 3" xfId="5342" xr:uid="{BC8F28E1-5B48-4AD6-864B-609873FBF53B}"/>
    <cellStyle name="Table Cell 4 4 2 3 3" xfId="3046" xr:uid="{00000000-0005-0000-0000-0000A50E0000}"/>
    <cellStyle name="Table Cell 4 4 2 3 3 2" xfId="9935" xr:uid="{BF04602A-BB87-451D-A0D6-17565DD5F694}"/>
    <cellStyle name="Table Cell 4 4 2 3 3 3" xfId="6473" xr:uid="{DB2F85C9-0DBF-4E18-B75F-84852EDA0E20}"/>
    <cellStyle name="Table Cell 4 4 2 3 4" xfId="4180" xr:uid="{00000000-0005-0000-0000-0000A60E0000}"/>
    <cellStyle name="Table Cell 4 4 2 3 4 2" xfId="11069" xr:uid="{E1456402-730A-4EEF-83E9-FF38902A85F9}"/>
    <cellStyle name="Table Cell 4 4 2 3 5" xfId="7621" xr:uid="{CDB21E15-36D8-42D2-A5AF-E4913DAAB811}"/>
    <cellStyle name="Table Cell 4 4 2 4" xfId="902" xr:uid="{00000000-0005-0000-0000-0000A70E0000}"/>
    <cellStyle name="Table Cell 4 4 2 4 2" xfId="2055" xr:uid="{00000000-0005-0000-0000-0000A80E0000}"/>
    <cellStyle name="Table Cell 4 4 2 4 2 2" xfId="8944" xr:uid="{DF0879E9-3820-49D1-B04B-8F5B23776D9E}"/>
    <cellStyle name="Table Cell 4 4 2 4 2 3" xfId="5482" xr:uid="{CEE60FA0-14F5-4374-B6F9-CD33F0C71675}"/>
    <cellStyle name="Table Cell 4 4 2 4 3" xfId="3186" xr:uid="{00000000-0005-0000-0000-0000A90E0000}"/>
    <cellStyle name="Table Cell 4 4 2 4 3 2" xfId="10075" xr:uid="{D7235ECE-B6B1-4AAD-9219-02CB98E9927B}"/>
    <cellStyle name="Table Cell 4 4 2 4 3 3" xfId="6613" xr:uid="{FEFBB55F-AAC8-45D2-951D-24A2B7AAB15D}"/>
    <cellStyle name="Table Cell 4 4 2 4 4" xfId="4320" xr:uid="{00000000-0005-0000-0000-0000AA0E0000}"/>
    <cellStyle name="Table Cell 4 4 2 4 4 2" xfId="11209" xr:uid="{E99DB1FC-8E46-47A1-9F61-AB5B5FD913D1}"/>
    <cellStyle name="Table Cell 4 4 2 4 5" xfId="7761" xr:uid="{5045B802-8153-4C8E-8D1C-9B654C3669B8}"/>
    <cellStyle name="Table Cell 4 4 2 5" xfId="1038" xr:uid="{00000000-0005-0000-0000-0000AB0E0000}"/>
    <cellStyle name="Table Cell 4 4 2 5 2" xfId="2191" xr:uid="{00000000-0005-0000-0000-0000AC0E0000}"/>
    <cellStyle name="Table Cell 4 4 2 5 2 2" xfId="9080" xr:uid="{2B71E9EB-D8AD-4D1A-840F-E2281F5DC8FC}"/>
    <cellStyle name="Table Cell 4 4 2 5 2 3" xfId="5618" xr:uid="{506B36DF-BEF6-4F4B-B85C-5CB8B9E6C213}"/>
    <cellStyle name="Table Cell 4 4 2 5 3" xfId="3322" xr:uid="{00000000-0005-0000-0000-0000AD0E0000}"/>
    <cellStyle name="Table Cell 4 4 2 5 3 2" xfId="10211" xr:uid="{94C7F3EC-0414-4827-ACBD-741D9C330BC7}"/>
    <cellStyle name="Table Cell 4 4 2 5 3 3" xfId="6749" xr:uid="{8BC3D452-B8AE-4DDA-8C52-6599CAAFB292}"/>
    <cellStyle name="Table Cell 4 4 2 5 4" xfId="4456" xr:uid="{00000000-0005-0000-0000-0000AE0E0000}"/>
    <cellStyle name="Table Cell 4 4 2 5 4 2" xfId="11345" xr:uid="{1C4A0F25-85D1-48EE-91C1-88E445102ADE}"/>
    <cellStyle name="Table Cell 4 4 2 5 5" xfId="7897" xr:uid="{E00298D0-B266-4AAA-B5FA-9C5AD0282960}"/>
    <cellStyle name="Table Cell 4 4 2 6" xfId="1167" xr:uid="{00000000-0005-0000-0000-0000AF0E0000}"/>
    <cellStyle name="Table Cell 4 4 2 6 2" xfId="2320" xr:uid="{00000000-0005-0000-0000-0000B00E0000}"/>
    <cellStyle name="Table Cell 4 4 2 6 2 2" xfId="9209" xr:uid="{12BC0555-711E-4A1F-A8AF-51B808AA270F}"/>
    <cellStyle name="Table Cell 4 4 2 6 2 3" xfId="5747" xr:uid="{335AA90C-39C9-4186-8D4C-30DA38773428}"/>
    <cellStyle name="Table Cell 4 4 2 6 3" xfId="3451" xr:uid="{00000000-0005-0000-0000-0000B10E0000}"/>
    <cellStyle name="Table Cell 4 4 2 6 3 2" xfId="10340" xr:uid="{ECAFC8C3-6D38-42E9-AC59-AF636603F3F8}"/>
    <cellStyle name="Table Cell 4 4 2 6 3 3" xfId="6878" xr:uid="{69ADA8C9-3F67-4D4B-A7D2-E7B9139ED8F8}"/>
    <cellStyle name="Table Cell 4 4 2 6 4" xfId="4585" xr:uid="{00000000-0005-0000-0000-0000B20E0000}"/>
    <cellStyle name="Table Cell 4 4 2 6 4 2" xfId="11474" xr:uid="{012E8464-B745-4D39-980D-37ACBB1DA58A}"/>
    <cellStyle name="Table Cell 4 4 2 6 5" xfId="8026" xr:uid="{0B14D1F6-89A7-41A0-AF11-75C4A0F138B0}"/>
    <cellStyle name="Table Cell 4 4 2 7" xfId="223" xr:uid="{00000000-0005-0000-0000-0000B30E0000}"/>
    <cellStyle name="Table Cell 4 4 2 7 2" xfId="1376" xr:uid="{00000000-0005-0000-0000-0000B40E0000}"/>
    <cellStyle name="Table Cell 4 4 2 7 2 2" xfId="8265" xr:uid="{F134FA7F-1395-4734-8907-53B21E263C94}"/>
    <cellStyle name="Table Cell 4 4 2 7 2 3" xfId="4803" xr:uid="{37D49618-C926-4511-A155-07CFDC000CB6}"/>
    <cellStyle name="Table Cell 4 4 2 7 3" xfId="2507" xr:uid="{00000000-0005-0000-0000-0000B50E0000}"/>
    <cellStyle name="Table Cell 4 4 2 7 3 2" xfId="9396" xr:uid="{2E78A484-2426-4764-B9B8-50448A3F1B3D}"/>
    <cellStyle name="Table Cell 4 4 2 7 3 3" xfId="5934" xr:uid="{0FE776D5-1EC4-4D42-B92F-BD58034B5B36}"/>
    <cellStyle name="Table Cell 4 4 2 7 4" xfId="3641" xr:uid="{00000000-0005-0000-0000-0000B60E0000}"/>
    <cellStyle name="Table Cell 4 4 2 7 4 2" xfId="10530" xr:uid="{B64038B5-3364-40C3-AFA8-CD9204E68402}"/>
    <cellStyle name="Table Cell 4 4 2 7 5" xfId="7082" xr:uid="{4308B4BA-70A9-4DA0-B69B-E79819930AB2}"/>
    <cellStyle name="Table Cell 4 4 2 8" xfId="1564" xr:uid="{00000000-0005-0000-0000-0000B70E0000}"/>
    <cellStyle name="Table Cell 4 4 2 8 2" xfId="8453" xr:uid="{B594F91B-115B-40CF-9EEB-6FE6C4ABE0EF}"/>
    <cellStyle name="Table Cell 4 4 2 8 3" xfId="4991" xr:uid="{F88C9BA3-669E-4314-A9B8-8760285DEB13}"/>
    <cellStyle name="Table Cell 4 4 2 9" xfId="2695" xr:uid="{00000000-0005-0000-0000-0000B80E0000}"/>
    <cellStyle name="Table Cell 4 4 2 9 2" xfId="9584" xr:uid="{30F12121-9C87-4608-94B1-ED1781DF6A38}"/>
    <cellStyle name="Table Cell 4 4 2 9 3" xfId="6122" xr:uid="{616E74CE-EBA9-4785-8A35-9A97261A7C66}"/>
    <cellStyle name="Table Cell 4 4 3" xfId="377" xr:uid="{00000000-0005-0000-0000-0000B90E0000}"/>
    <cellStyle name="Table Cell 4 4 3 10" xfId="3795" xr:uid="{00000000-0005-0000-0000-0000BA0E0000}"/>
    <cellStyle name="Table Cell 4 4 3 10 2" xfId="10684" xr:uid="{C021928F-44F9-4E52-BEAE-69552E285DB0}"/>
    <cellStyle name="Table Cell 4 4 3 11" xfId="7236" xr:uid="{D4DC8DD2-80F4-4B46-888C-445544B301D2}"/>
    <cellStyle name="Table Cell 4 4 3 2" xfId="588" xr:uid="{00000000-0005-0000-0000-0000BB0E0000}"/>
    <cellStyle name="Table Cell 4 4 3 2 2" xfId="1741" xr:uid="{00000000-0005-0000-0000-0000BC0E0000}"/>
    <cellStyle name="Table Cell 4 4 3 2 2 2" xfId="8630" xr:uid="{A5BE2693-DF07-42BC-9045-46C1E168142B}"/>
    <cellStyle name="Table Cell 4 4 3 2 2 3" xfId="5168" xr:uid="{ECBE04C1-360C-4B19-B0FC-3A343F9807FC}"/>
    <cellStyle name="Table Cell 4 4 3 2 3" xfId="2872" xr:uid="{00000000-0005-0000-0000-0000BD0E0000}"/>
    <cellStyle name="Table Cell 4 4 3 2 3 2" xfId="9761" xr:uid="{76131BFB-DB4D-4973-B1B2-95B268AACC0A}"/>
    <cellStyle name="Table Cell 4 4 3 2 3 3" xfId="6299" xr:uid="{4C97F319-1F41-4D1B-9282-FD36BF95FE91}"/>
    <cellStyle name="Table Cell 4 4 3 2 4" xfId="4006" xr:uid="{00000000-0005-0000-0000-0000BE0E0000}"/>
    <cellStyle name="Table Cell 4 4 3 2 4 2" xfId="10895" xr:uid="{767612BC-B66E-4CBE-8C0B-BF54AD36AAC1}"/>
    <cellStyle name="Table Cell 4 4 3 2 5" xfId="7447" xr:uid="{228FADAF-EEDC-4AA5-90EF-3B6DB1284EAF}"/>
    <cellStyle name="Table Cell 4 4 3 3" xfId="733" xr:uid="{00000000-0005-0000-0000-0000BF0E0000}"/>
    <cellStyle name="Table Cell 4 4 3 3 2" xfId="1886" xr:uid="{00000000-0005-0000-0000-0000C00E0000}"/>
    <cellStyle name="Table Cell 4 4 3 3 2 2" xfId="8775" xr:uid="{BE0E9419-DAD4-48A3-8973-E775DA170915}"/>
    <cellStyle name="Table Cell 4 4 3 3 2 3" xfId="5313" xr:uid="{06083604-13E2-489B-BD57-D035F614A4B4}"/>
    <cellStyle name="Table Cell 4 4 3 3 3" xfId="3017" xr:uid="{00000000-0005-0000-0000-0000C10E0000}"/>
    <cellStyle name="Table Cell 4 4 3 3 3 2" xfId="9906" xr:uid="{070164AD-ACE4-44BE-9E30-866876DF9922}"/>
    <cellStyle name="Table Cell 4 4 3 3 3 3" xfId="6444" xr:uid="{D0F3CABA-0B60-4769-A4C1-92631AB71887}"/>
    <cellStyle name="Table Cell 4 4 3 3 4" xfId="4151" xr:uid="{00000000-0005-0000-0000-0000C20E0000}"/>
    <cellStyle name="Table Cell 4 4 3 3 4 2" xfId="11040" xr:uid="{0220B4BF-A011-49F9-886D-7794419D62CF}"/>
    <cellStyle name="Table Cell 4 4 3 3 5" xfId="7592" xr:uid="{C57FA665-DB80-420A-9EE5-9F8B3F7CA240}"/>
    <cellStyle name="Table Cell 4 4 3 4" xfId="868" xr:uid="{00000000-0005-0000-0000-0000C30E0000}"/>
    <cellStyle name="Table Cell 4 4 3 4 2" xfId="2021" xr:uid="{00000000-0005-0000-0000-0000C40E0000}"/>
    <cellStyle name="Table Cell 4 4 3 4 2 2" xfId="8910" xr:uid="{E93FDCA9-AE00-4CF0-9265-7D359ED0AA45}"/>
    <cellStyle name="Table Cell 4 4 3 4 2 3" xfId="5448" xr:uid="{BBEA91CE-E648-451C-AAB0-0F4353561D51}"/>
    <cellStyle name="Table Cell 4 4 3 4 3" xfId="3152" xr:uid="{00000000-0005-0000-0000-0000C50E0000}"/>
    <cellStyle name="Table Cell 4 4 3 4 3 2" xfId="10041" xr:uid="{C3F04348-3ED1-40A3-AD23-65EC1E01E56C}"/>
    <cellStyle name="Table Cell 4 4 3 4 3 3" xfId="6579" xr:uid="{ACB837E6-0CAE-4D3A-9BC8-4AB72057CBE8}"/>
    <cellStyle name="Table Cell 4 4 3 4 4" xfId="4286" xr:uid="{00000000-0005-0000-0000-0000C60E0000}"/>
    <cellStyle name="Table Cell 4 4 3 4 4 2" xfId="11175" xr:uid="{3968F99C-A2B9-451E-AF29-DB101F9E1115}"/>
    <cellStyle name="Table Cell 4 4 3 4 5" xfId="7727" xr:uid="{02676162-0F9A-453B-ADE4-C78F0BFA0EFC}"/>
    <cellStyle name="Table Cell 4 4 3 5" xfId="1011" xr:uid="{00000000-0005-0000-0000-0000C70E0000}"/>
    <cellStyle name="Table Cell 4 4 3 5 2" xfId="2164" xr:uid="{00000000-0005-0000-0000-0000C80E0000}"/>
    <cellStyle name="Table Cell 4 4 3 5 2 2" xfId="9053" xr:uid="{0911DBDB-DBAF-4E76-A648-CE677FDF7127}"/>
    <cellStyle name="Table Cell 4 4 3 5 2 3" xfId="5591" xr:uid="{99041294-D5CB-41F4-928F-34F8DDDD4FC7}"/>
    <cellStyle name="Table Cell 4 4 3 5 3" xfId="3295" xr:uid="{00000000-0005-0000-0000-0000C90E0000}"/>
    <cellStyle name="Table Cell 4 4 3 5 3 2" xfId="10184" xr:uid="{EC22F643-30B2-411D-906D-B0115285FDE7}"/>
    <cellStyle name="Table Cell 4 4 3 5 3 3" xfId="6722" xr:uid="{FBC08FB3-AF8C-4484-AD09-113A76B587ED}"/>
    <cellStyle name="Table Cell 4 4 3 5 4" xfId="4429" xr:uid="{00000000-0005-0000-0000-0000CA0E0000}"/>
    <cellStyle name="Table Cell 4 4 3 5 4 2" xfId="11318" xr:uid="{883F13F3-906C-447A-8CDB-9041B7E418D5}"/>
    <cellStyle name="Table Cell 4 4 3 5 5" xfId="7870" xr:uid="{6DFF0065-CDB6-437A-AB60-57794A593A83}"/>
    <cellStyle name="Table Cell 4 4 3 6" xfId="1137" xr:uid="{00000000-0005-0000-0000-0000CB0E0000}"/>
    <cellStyle name="Table Cell 4 4 3 6 2" xfId="2290" xr:uid="{00000000-0005-0000-0000-0000CC0E0000}"/>
    <cellStyle name="Table Cell 4 4 3 6 2 2" xfId="9179" xr:uid="{49F1F705-02BC-4C76-8C94-ED05F114256B}"/>
    <cellStyle name="Table Cell 4 4 3 6 2 3" xfId="5717" xr:uid="{1F549D22-F0A9-4E6D-812C-9A489CA1DA64}"/>
    <cellStyle name="Table Cell 4 4 3 6 3" xfId="3421" xr:uid="{00000000-0005-0000-0000-0000CD0E0000}"/>
    <cellStyle name="Table Cell 4 4 3 6 3 2" xfId="10310" xr:uid="{325FB364-C754-4E9C-BF03-039F03BAA750}"/>
    <cellStyle name="Table Cell 4 4 3 6 3 3" xfId="6848" xr:uid="{B25C81C9-0488-4E99-9867-B87EAA1AA22B}"/>
    <cellStyle name="Table Cell 4 4 3 6 4" xfId="4555" xr:uid="{00000000-0005-0000-0000-0000CE0E0000}"/>
    <cellStyle name="Table Cell 4 4 3 6 4 2" xfId="11444" xr:uid="{9EF5F886-25A1-4807-A0BB-02F47B5BE0FB}"/>
    <cellStyle name="Table Cell 4 4 3 6 5" xfId="7996" xr:uid="{C3C6270B-7FB9-4480-A2F2-26CD081FC7CC}"/>
    <cellStyle name="Table Cell 4 4 3 7" xfId="1023" xr:uid="{00000000-0005-0000-0000-0000CF0E0000}"/>
    <cellStyle name="Table Cell 4 4 3 7 2" xfId="2176" xr:uid="{00000000-0005-0000-0000-0000D00E0000}"/>
    <cellStyle name="Table Cell 4 4 3 7 2 2" xfId="9065" xr:uid="{6DA2D4DC-C036-46CE-A306-384D3D7932F7}"/>
    <cellStyle name="Table Cell 4 4 3 7 2 3" xfId="5603" xr:uid="{1CA9D410-7588-4151-BEE4-BB3B1112FC11}"/>
    <cellStyle name="Table Cell 4 4 3 7 3" xfId="3307" xr:uid="{00000000-0005-0000-0000-0000D10E0000}"/>
    <cellStyle name="Table Cell 4 4 3 7 3 2" xfId="10196" xr:uid="{A7143877-36B2-4153-A667-4ED4241E9EF1}"/>
    <cellStyle name="Table Cell 4 4 3 7 3 3" xfId="6734" xr:uid="{717C7E84-CDD3-4569-BDBE-D1D31465739B}"/>
    <cellStyle name="Table Cell 4 4 3 7 4" xfId="4441" xr:uid="{00000000-0005-0000-0000-0000D20E0000}"/>
    <cellStyle name="Table Cell 4 4 3 7 4 2" xfId="11330" xr:uid="{447988C6-337B-4134-8E21-0593914A2E22}"/>
    <cellStyle name="Table Cell 4 4 3 7 5" xfId="7882" xr:uid="{4E0335CC-2C5F-4531-BC7E-539AFD6BCEEB}"/>
    <cellStyle name="Table Cell 4 4 3 8" xfId="1530" xr:uid="{00000000-0005-0000-0000-0000D30E0000}"/>
    <cellStyle name="Table Cell 4 4 3 8 2" xfId="8419" xr:uid="{C6B9CD8D-AB4B-4F9D-9897-13EB2DB71B3F}"/>
    <cellStyle name="Table Cell 4 4 3 8 3" xfId="4957" xr:uid="{6B589502-9BB3-4593-959A-0C62D1F6D684}"/>
    <cellStyle name="Table Cell 4 4 3 9" xfId="2661" xr:uid="{00000000-0005-0000-0000-0000D40E0000}"/>
    <cellStyle name="Table Cell 4 4 3 9 2" xfId="9550" xr:uid="{06E9B2D9-82EC-4499-9159-0931271FC33F}"/>
    <cellStyle name="Table Cell 4 4 3 9 3" xfId="6088" xr:uid="{4CDE6F2F-2FEE-4965-9135-20F5FECFB4AA}"/>
    <cellStyle name="Table Cell 4 4 4" xfId="299" xr:uid="{00000000-0005-0000-0000-0000D50E0000}"/>
    <cellStyle name="Table Cell 4 4 4 2" xfId="1452" xr:uid="{00000000-0005-0000-0000-0000D60E0000}"/>
    <cellStyle name="Table Cell 4 4 4 2 2" xfId="8341" xr:uid="{CA205D7C-3C0C-43A7-8A49-64953BE68C91}"/>
    <cellStyle name="Table Cell 4 4 4 2 3" xfId="4879" xr:uid="{B4396D34-5607-4CD9-9102-0ECA7C4EEAF3}"/>
    <cellStyle name="Table Cell 4 4 4 3" xfId="2583" xr:uid="{00000000-0005-0000-0000-0000D70E0000}"/>
    <cellStyle name="Table Cell 4 4 4 3 2" xfId="9472" xr:uid="{7225B52F-98E3-46DB-9DD7-AAF7A5504E90}"/>
    <cellStyle name="Table Cell 4 4 4 3 3" xfId="6010" xr:uid="{9D9B328D-AC48-4DA6-8442-E40FA1D83CAA}"/>
    <cellStyle name="Table Cell 4 4 4 4" xfId="3717" xr:uid="{00000000-0005-0000-0000-0000D80E0000}"/>
    <cellStyle name="Table Cell 4 4 4 4 2" xfId="10606" xr:uid="{9C1391C6-8E06-4AEB-9A10-53C6C52B9E95}"/>
    <cellStyle name="Table Cell 4 4 4 5" xfId="7158" xr:uid="{32FBC315-246F-40BF-A23C-C97696E668F8}"/>
    <cellStyle name="Table Cell 4 4 5" xfId="1308" xr:uid="{00000000-0005-0000-0000-0000D90E0000}"/>
    <cellStyle name="Table Cell 4 4 5 2" xfId="8197" xr:uid="{03B97A45-691F-4730-A5E1-C307F40AF1AF}"/>
    <cellStyle name="Table Cell 4 4 5 3" xfId="4735" xr:uid="{299C768E-0368-4933-9123-355DF73AA864}"/>
    <cellStyle name="Table Cell 4 4 6" xfId="2436" xr:uid="{00000000-0005-0000-0000-0000DA0E0000}"/>
    <cellStyle name="Table Cell 4 4 6 2" xfId="9325" xr:uid="{0A83A7B6-9708-4910-AB3C-E2A3B9A78294}"/>
    <cellStyle name="Table Cell 4 4 6 3" xfId="5863" xr:uid="{270FB108-B805-47CD-B40E-833922678D59}"/>
    <cellStyle name="Table Cell 4 4 7" xfId="3573" xr:uid="{00000000-0005-0000-0000-0000DB0E0000}"/>
    <cellStyle name="Table Cell 4 4 7 2" xfId="10462" xr:uid="{9D92899E-5314-4EC7-8213-AFEA349CE97D}"/>
    <cellStyle name="Table Cell 4 4 8" xfId="7012" xr:uid="{D2DC6322-CD9E-42D5-B5B6-B048553B5CDC}"/>
    <cellStyle name="Table Cell 4 5" xfId="394" xr:uid="{00000000-0005-0000-0000-0000DC0E0000}"/>
    <cellStyle name="Table Cell 4 5 2" xfId="605" xr:uid="{00000000-0005-0000-0000-0000DD0E0000}"/>
    <cellStyle name="Table Cell 4 5 2 2" xfId="1758" xr:uid="{00000000-0005-0000-0000-0000DE0E0000}"/>
    <cellStyle name="Table Cell 4 5 2 2 2" xfId="8647" xr:uid="{F11C7B36-D3A8-4FBB-91CB-E64A99ACA499}"/>
    <cellStyle name="Table Cell 4 5 2 2 3" xfId="5185" xr:uid="{90D3BBBA-19E7-4E1D-94C6-9C57DA0771EC}"/>
    <cellStyle name="Table Cell 4 5 2 3" xfId="2889" xr:uid="{00000000-0005-0000-0000-0000DF0E0000}"/>
    <cellStyle name="Table Cell 4 5 2 3 2" xfId="9778" xr:uid="{560676BD-C218-40AC-84A6-F1A3A4A8428C}"/>
    <cellStyle name="Table Cell 4 5 2 3 3" xfId="6316" xr:uid="{B35D475A-AA42-45AC-BBC4-C0F905427F85}"/>
    <cellStyle name="Table Cell 4 5 2 4" xfId="4023" xr:uid="{00000000-0005-0000-0000-0000E00E0000}"/>
    <cellStyle name="Table Cell 4 5 2 4 2" xfId="10912" xr:uid="{BE0F6416-5556-46C5-8513-AB23D1C6183A}"/>
    <cellStyle name="Table Cell 4 5 2 5" xfId="7464" xr:uid="{CEBABFB8-8F6D-4DB1-891F-5E34414376A0}"/>
    <cellStyle name="Table Cell 4 5 3" xfId="885" xr:uid="{00000000-0005-0000-0000-0000E10E0000}"/>
    <cellStyle name="Table Cell 4 5 3 2" xfId="2038" xr:uid="{00000000-0005-0000-0000-0000E20E0000}"/>
    <cellStyle name="Table Cell 4 5 3 2 2" xfId="8927" xr:uid="{D881DF6F-AA61-4063-ACBF-C496F7B1314D}"/>
    <cellStyle name="Table Cell 4 5 3 2 3" xfId="5465" xr:uid="{0DD0C4AA-607F-4A9A-8370-5AC5288FA099}"/>
    <cellStyle name="Table Cell 4 5 3 3" xfId="3169" xr:uid="{00000000-0005-0000-0000-0000E30E0000}"/>
    <cellStyle name="Table Cell 4 5 3 3 2" xfId="10058" xr:uid="{E01F053B-06F8-467D-B660-9C7F253BE92B}"/>
    <cellStyle name="Table Cell 4 5 3 3 3" xfId="6596" xr:uid="{0EC9FF66-DF94-4852-9D40-C59C4CD7513A}"/>
    <cellStyle name="Table Cell 4 5 3 4" xfId="4303" xr:uid="{00000000-0005-0000-0000-0000E40E0000}"/>
    <cellStyle name="Table Cell 4 5 3 4 2" xfId="11192" xr:uid="{4E01FFB1-4145-4D69-A507-35221E1C6439}"/>
    <cellStyle name="Table Cell 4 5 3 5" xfId="7744" xr:uid="{60102DB7-6A3A-4163-AEC8-1391C01FEEAF}"/>
    <cellStyle name="Table Cell 4 5 4" xfId="1547" xr:uid="{00000000-0005-0000-0000-0000E50E0000}"/>
    <cellStyle name="Table Cell 4 5 4 2" xfId="8436" xr:uid="{E819B084-3390-406F-A8AF-AAF0241177E7}"/>
    <cellStyle name="Table Cell 4 5 4 3" xfId="4974" xr:uid="{9B31C9F0-1C95-45A4-89FE-58DCAB883814}"/>
    <cellStyle name="Table Cell 4 5 5" xfId="2678" xr:uid="{00000000-0005-0000-0000-0000E60E0000}"/>
    <cellStyle name="Table Cell 4 5 5 2" xfId="9567" xr:uid="{58FF2172-5812-41C1-A01F-5FCA0E73F265}"/>
    <cellStyle name="Table Cell 4 5 5 3" xfId="6105" xr:uid="{94F9F277-87F1-4661-8D87-CC352314176F}"/>
    <cellStyle name="Table Cell 4 5 6" xfId="3812" xr:uid="{00000000-0005-0000-0000-0000E70E0000}"/>
    <cellStyle name="Table Cell 4 5 6 2" xfId="10701" xr:uid="{3FD45FC1-8DFF-45EF-A92E-9DDA7671B6A7}"/>
    <cellStyle name="Table Cell 4 5 7" xfId="7253" xr:uid="{7B0F853A-6DBE-4F07-9C5D-0889401978FF}"/>
    <cellStyle name="Table Cell 4 6" xfId="281" xr:uid="{00000000-0005-0000-0000-0000E80E0000}"/>
    <cellStyle name="Table Cell 4 6 2" xfId="1434" xr:uid="{00000000-0005-0000-0000-0000E90E0000}"/>
    <cellStyle name="Table Cell 4 6 2 2" xfId="8323" xr:uid="{4F260122-1A8F-4732-971F-D3A315066F71}"/>
    <cellStyle name="Table Cell 4 6 2 3" xfId="4861" xr:uid="{E5A7D8A5-F496-42CB-801B-4E614BDA503C}"/>
    <cellStyle name="Table Cell 4 6 3" xfId="2565" xr:uid="{00000000-0005-0000-0000-0000EA0E0000}"/>
    <cellStyle name="Table Cell 4 6 3 2" xfId="9454" xr:uid="{2B8C7E30-2DC5-47D1-90B8-F25AE0E726C3}"/>
    <cellStyle name="Table Cell 4 6 3 3" xfId="5992" xr:uid="{9CCFDC50-9B27-4693-8311-285806A8EA45}"/>
    <cellStyle name="Table Cell 4 6 4" xfId="3699" xr:uid="{00000000-0005-0000-0000-0000EB0E0000}"/>
    <cellStyle name="Table Cell 4 6 4 2" xfId="10588" xr:uid="{79C4DC3E-05BA-47B7-A8BB-645A28B42B79}"/>
    <cellStyle name="Table Cell 4 6 5" xfId="7140" xr:uid="{AB65F63D-D825-495B-AEB3-F593FA330C9C}"/>
    <cellStyle name="Table Cell 4 7" xfId="1293" xr:uid="{00000000-0005-0000-0000-0000EC0E0000}"/>
    <cellStyle name="Table Cell 4 7 2" xfId="8182" xr:uid="{56E5482D-5710-4C90-BCC2-EB355A6C3808}"/>
    <cellStyle name="Table Cell 4 7 3" xfId="4720" xr:uid="{D1587052-CA23-4DDE-B54D-4E2668C2D637}"/>
    <cellStyle name="Table Cell 4 8" xfId="8160" xr:uid="{8079DFDA-A8D2-4AF7-AC93-98D989617F9D}"/>
    <cellStyle name="Table Cell 4 9" xfId="8138" xr:uid="{A7B7625F-9BD2-4545-A603-81C88DFEC6B3}"/>
    <cellStyle name="Table Cell 5" xfId="135" xr:uid="{00000000-0005-0000-0000-0000ED0E0000}"/>
    <cellStyle name="Table Cell 5 2" xfId="154" xr:uid="{00000000-0005-0000-0000-0000EE0E0000}"/>
    <cellStyle name="Table Cell 5 2 2" xfId="190" xr:uid="{00000000-0005-0000-0000-0000EF0E0000}"/>
    <cellStyle name="Table Cell 5 2 2 2" xfId="451" xr:uid="{00000000-0005-0000-0000-0000F00E0000}"/>
    <cellStyle name="Table Cell 5 2 2 2 10" xfId="3869" xr:uid="{00000000-0005-0000-0000-0000F10E0000}"/>
    <cellStyle name="Table Cell 5 2 2 2 10 2" xfId="10758" xr:uid="{DB43FED3-1E92-4276-B856-2591D3137F9A}"/>
    <cellStyle name="Table Cell 5 2 2 2 11" xfId="7310" xr:uid="{116ABDDE-7631-4372-A11A-AC61A35EC05B}"/>
    <cellStyle name="Table Cell 5 2 2 2 2" xfId="662" xr:uid="{00000000-0005-0000-0000-0000F20E0000}"/>
    <cellStyle name="Table Cell 5 2 2 2 2 2" xfId="1815" xr:uid="{00000000-0005-0000-0000-0000F30E0000}"/>
    <cellStyle name="Table Cell 5 2 2 2 2 2 2" xfId="8704" xr:uid="{B5A532DA-D255-4DC1-8874-04CE929251AF}"/>
    <cellStyle name="Table Cell 5 2 2 2 2 2 3" xfId="5242" xr:uid="{036D38F6-6B4E-41E5-8C31-F1384DC3A7C9}"/>
    <cellStyle name="Table Cell 5 2 2 2 2 3" xfId="2946" xr:uid="{00000000-0005-0000-0000-0000F40E0000}"/>
    <cellStyle name="Table Cell 5 2 2 2 2 3 2" xfId="9835" xr:uid="{7BC807C0-AD28-431A-8674-0225936D2D49}"/>
    <cellStyle name="Table Cell 5 2 2 2 2 3 3" xfId="6373" xr:uid="{CBAE85EF-BAF7-4A79-BA92-26154BA959CA}"/>
    <cellStyle name="Table Cell 5 2 2 2 2 4" xfId="4080" xr:uid="{00000000-0005-0000-0000-0000F50E0000}"/>
    <cellStyle name="Table Cell 5 2 2 2 2 4 2" xfId="10969" xr:uid="{3FDA9DC5-3C9C-46A1-B94A-21FDA73DE8FB}"/>
    <cellStyle name="Table Cell 5 2 2 2 2 5" xfId="7521" xr:uid="{78C1384F-F3DB-4AE4-8EC9-18F543AB8046}"/>
    <cellStyle name="Table Cell 5 2 2 2 3" xfId="802" xr:uid="{00000000-0005-0000-0000-0000F60E0000}"/>
    <cellStyle name="Table Cell 5 2 2 2 3 2" xfId="1955" xr:uid="{00000000-0005-0000-0000-0000F70E0000}"/>
    <cellStyle name="Table Cell 5 2 2 2 3 2 2" xfId="8844" xr:uid="{5B63991B-73F1-4444-8813-6C40CED51D43}"/>
    <cellStyle name="Table Cell 5 2 2 2 3 2 3" xfId="5382" xr:uid="{C8A08500-C1C0-4BE5-A24D-390EF516788D}"/>
    <cellStyle name="Table Cell 5 2 2 2 3 3" xfId="3086" xr:uid="{00000000-0005-0000-0000-0000F80E0000}"/>
    <cellStyle name="Table Cell 5 2 2 2 3 3 2" xfId="9975" xr:uid="{E08648CD-9AA4-4719-81A5-744DAE9E802D}"/>
    <cellStyle name="Table Cell 5 2 2 2 3 3 3" xfId="6513" xr:uid="{47C8D54D-247B-42B4-900D-1AA0377BB427}"/>
    <cellStyle name="Table Cell 5 2 2 2 3 4" xfId="4220" xr:uid="{00000000-0005-0000-0000-0000F90E0000}"/>
    <cellStyle name="Table Cell 5 2 2 2 3 4 2" xfId="11109" xr:uid="{C6BDE414-D22B-465F-9BB1-37F064A5EDEC}"/>
    <cellStyle name="Table Cell 5 2 2 2 3 5" xfId="7661" xr:uid="{90741305-88D9-451F-8EE3-603DF5BB96CE}"/>
    <cellStyle name="Table Cell 5 2 2 2 4" xfId="942" xr:uid="{00000000-0005-0000-0000-0000FA0E0000}"/>
    <cellStyle name="Table Cell 5 2 2 2 4 2" xfId="2095" xr:uid="{00000000-0005-0000-0000-0000FB0E0000}"/>
    <cellStyle name="Table Cell 5 2 2 2 4 2 2" xfId="8984" xr:uid="{256DFDB6-9994-44A9-8029-71BD140877CC}"/>
    <cellStyle name="Table Cell 5 2 2 2 4 2 3" xfId="5522" xr:uid="{C93EB0C8-08E0-46CB-B548-2D3A6CC3E498}"/>
    <cellStyle name="Table Cell 5 2 2 2 4 3" xfId="3226" xr:uid="{00000000-0005-0000-0000-0000FC0E0000}"/>
    <cellStyle name="Table Cell 5 2 2 2 4 3 2" xfId="10115" xr:uid="{862D48CB-F923-41B8-BE6D-5B9BEE4935BF}"/>
    <cellStyle name="Table Cell 5 2 2 2 4 3 3" xfId="6653" xr:uid="{63F35458-5B5A-4D5F-B5CE-B052A0FF57BA}"/>
    <cellStyle name="Table Cell 5 2 2 2 4 4" xfId="4360" xr:uid="{00000000-0005-0000-0000-0000FD0E0000}"/>
    <cellStyle name="Table Cell 5 2 2 2 4 4 2" xfId="11249" xr:uid="{9B077E42-DBC2-432D-A962-644D80FEB12F}"/>
    <cellStyle name="Table Cell 5 2 2 2 4 5" xfId="7801" xr:uid="{8C5AEDF1-E14A-4605-9DFE-3579949CADEF}"/>
    <cellStyle name="Table Cell 5 2 2 2 5" xfId="1076" xr:uid="{00000000-0005-0000-0000-0000FE0E0000}"/>
    <cellStyle name="Table Cell 5 2 2 2 5 2" xfId="2229" xr:uid="{00000000-0005-0000-0000-0000FF0E0000}"/>
    <cellStyle name="Table Cell 5 2 2 2 5 2 2" xfId="9118" xr:uid="{5234F57F-1F51-4BDB-A049-93B5BAD7CBE6}"/>
    <cellStyle name="Table Cell 5 2 2 2 5 2 3" xfId="5656" xr:uid="{DB865856-50F4-4084-AC70-3EA6FFE104F3}"/>
    <cellStyle name="Table Cell 5 2 2 2 5 3" xfId="3360" xr:uid="{00000000-0005-0000-0000-0000000F0000}"/>
    <cellStyle name="Table Cell 5 2 2 2 5 3 2" xfId="10249" xr:uid="{C948992A-F2EE-4720-815F-0422DBD81984}"/>
    <cellStyle name="Table Cell 5 2 2 2 5 3 3" xfId="6787" xr:uid="{2E3F3CA4-1849-41E0-9834-D4290BBECDCD}"/>
    <cellStyle name="Table Cell 5 2 2 2 5 4" xfId="4494" xr:uid="{00000000-0005-0000-0000-0000010F0000}"/>
    <cellStyle name="Table Cell 5 2 2 2 5 4 2" xfId="11383" xr:uid="{F6F0BB47-177C-48C2-9749-45CE616733A5}"/>
    <cellStyle name="Table Cell 5 2 2 2 5 5" xfId="7935" xr:uid="{45EF1472-B4B0-4800-9389-20C2CE5263DD}"/>
    <cellStyle name="Table Cell 5 2 2 2 6" xfId="1207" xr:uid="{00000000-0005-0000-0000-0000020F0000}"/>
    <cellStyle name="Table Cell 5 2 2 2 6 2" xfId="2360" xr:uid="{00000000-0005-0000-0000-0000030F0000}"/>
    <cellStyle name="Table Cell 5 2 2 2 6 2 2" xfId="9249" xr:uid="{24B55553-06C5-4D14-98AE-BBB99417B1BB}"/>
    <cellStyle name="Table Cell 5 2 2 2 6 2 3" xfId="5787" xr:uid="{BF608FF7-C62B-4BBF-9CB2-DA965ED9311F}"/>
    <cellStyle name="Table Cell 5 2 2 2 6 3" xfId="3491" xr:uid="{00000000-0005-0000-0000-0000040F0000}"/>
    <cellStyle name="Table Cell 5 2 2 2 6 3 2" xfId="10380" xr:uid="{62668A15-422E-4D43-BF32-4A4F446290B0}"/>
    <cellStyle name="Table Cell 5 2 2 2 6 3 3" xfId="6918" xr:uid="{C1402AE0-F881-4330-8486-12B5E60CFAE8}"/>
    <cellStyle name="Table Cell 5 2 2 2 6 4" xfId="4625" xr:uid="{00000000-0005-0000-0000-0000050F0000}"/>
    <cellStyle name="Table Cell 5 2 2 2 6 4 2" xfId="11514" xr:uid="{895614D4-70E5-4B60-9086-B73233D0625F}"/>
    <cellStyle name="Table Cell 5 2 2 2 6 5" xfId="8066" xr:uid="{0D25AC87-6B9C-4580-8FE2-206C1D018DFD}"/>
    <cellStyle name="Table Cell 5 2 2 2 7" xfId="354" xr:uid="{00000000-0005-0000-0000-0000060F0000}"/>
    <cellStyle name="Table Cell 5 2 2 2 7 2" xfId="1507" xr:uid="{00000000-0005-0000-0000-0000070F0000}"/>
    <cellStyle name="Table Cell 5 2 2 2 7 2 2" xfId="8396" xr:uid="{E8677C80-0227-4641-9422-0ABF0AFDCA00}"/>
    <cellStyle name="Table Cell 5 2 2 2 7 2 3" xfId="4934" xr:uid="{73C98FCF-B145-47B8-A6BA-E7737DD6F1AF}"/>
    <cellStyle name="Table Cell 5 2 2 2 7 3" xfId="2638" xr:uid="{00000000-0005-0000-0000-0000080F0000}"/>
    <cellStyle name="Table Cell 5 2 2 2 7 3 2" xfId="9527" xr:uid="{0CDA7578-84A4-475D-8947-321A61E4F9E1}"/>
    <cellStyle name="Table Cell 5 2 2 2 7 3 3" xfId="6065" xr:uid="{5B81CE24-B7C5-4527-8CC5-313840D149B8}"/>
    <cellStyle name="Table Cell 5 2 2 2 7 4" xfId="3772" xr:uid="{00000000-0005-0000-0000-0000090F0000}"/>
    <cellStyle name="Table Cell 5 2 2 2 7 4 2" xfId="10661" xr:uid="{A146D499-7522-4235-8E56-BCA920873EA8}"/>
    <cellStyle name="Table Cell 5 2 2 2 7 5" xfId="7213" xr:uid="{750AB800-7D3C-4E7B-9636-B16D04F09694}"/>
    <cellStyle name="Table Cell 5 2 2 2 8" xfId="1604" xr:uid="{00000000-0005-0000-0000-00000A0F0000}"/>
    <cellStyle name="Table Cell 5 2 2 2 8 2" xfId="8493" xr:uid="{F9788A24-93DC-4244-A9C9-D1B6B99EDA49}"/>
    <cellStyle name="Table Cell 5 2 2 2 8 3" xfId="5031" xr:uid="{B068F5B8-0A79-422D-AA26-7E120D43304D}"/>
    <cellStyle name="Table Cell 5 2 2 2 9" xfId="2735" xr:uid="{00000000-0005-0000-0000-00000B0F0000}"/>
    <cellStyle name="Table Cell 5 2 2 2 9 2" xfId="9624" xr:uid="{2C3036AE-6E05-4E0D-B83B-808F65F3B0E7}"/>
    <cellStyle name="Table Cell 5 2 2 2 9 3" xfId="6162" xr:uid="{6147CA3F-429B-4CAD-82FF-99FA6139C961}"/>
    <cellStyle name="Table Cell 5 2 2 3" xfId="359" xr:uid="{00000000-0005-0000-0000-00000C0F0000}"/>
    <cellStyle name="Table Cell 5 2 2 3 10" xfId="3777" xr:uid="{00000000-0005-0000-0000-00000D0F0000}"/>
    <cellStyle name="Table Cell 5 2 2 3 10 2" xfId="10666" xr:uid="{5FF539D0-02D6-4FD8-B40F-E1D7D75EEE5E}"/>
    <cellStyle name="Table Cell 5 2 2 3 11" xfId="7218" xr:uid="{201A9368-B819-42D1-8E45-DF00D8B7A25D}"/>
    <cellStyle name="Table Cell 5 2 2 3 2" xfId="570" xr:uid="{00000000-0005-0000-0000-00000E0F0000}"/>
    <cellStyle name="Table Cell 5 2 2 3 2 2" xfId="1723" xr:uid="{00000000-0005-0000-0000-00000F0F0000}"/>
    <cellStyle name="Table Cell 5 2 2 3 2 2 2" xfId="8612" xr:uid="{8A16FE20-B8C5-43CA-BAA3-919EE8DA1D19}"/>
    <cellStyle name="Table Cell 5 2 2 3 2 2 3" xfId="5150" xr:uid="{AA10BF2E-A85D-4644-A315-A60C5AC23045}"/>
    <cellStyle name="Table Cell 5 2 2 3 2 3" xfId="2854" xr:uid="{00000000-0005-0000-0000-0000100F0000}"/>
    <cellStyle name="Table Cell 5 2 2 3 2 3 2" xfId="9743" xr:uid="{D070D312-FEDE-4D89-8904-85B6AC5E5D69}"/>
    <cellStyle name="Table Cell 5 2 2 3 2 3 3" xfId="6281" xr:uid="{78A5A271-F80E-4136-BFC1-52735EEA8020}"/>
    <cellStyle name="Table Cell 5 2 2 3 2 4" xfId="3988" xr:uid="{00000000-0005-0000-0000-0000110F0000}"/>
    <cellStyle name="Table Cell 5 2 2 3 2 4 2" xfId="10877" xr:uid="{C60328A9-A3F8-4862-890E-F1DA0CE72675}"/>
    <cellStyle name="Table Cell 5 2 2 3 2 5" xfId="7429" xr:uid="{2D5BA33D-8A4A-47FC-9EEF-E98E17428463}"/>
    <cellStyle name="Table Cell 5 2 2 3 3" xfId="715" xr:uid="{00000000-0005-0000-0000-0000120F0000}"/>
    <cellStyle name="Table Cell 5 2 2 3 3 2" xfId="1868" xr:uid="{00000000-0005-0000-0000-0000130F0000}"/>
    <cellStyle name="Table Cell 5 2 2 3 3 2 2" xfId="8757" xr:uid="{1D04876A-8C01-4A60-AB2A-6EDCC67576F4}"/>
    <cellStyle name="Table Cell 5 2 2 3 3 2 3" xfId="5295" xr:uid="{07CD87CE-E9FB-4C4E-86F3-E356C9E6F651}"/>
    <cellStyle name="Table Cell 5 2 2 3 3 3" xfId="2999" xr:uid="{00000000-0005-0000-0000-0000140F0000}"/>
    <cellStyle name="Table Cell 5 2 2 3 3 3 2" xfId="9888" xr:uid="{5FE089D7-FAF4-4E48-94C4-1DF80996FA60}"/>
    <cellStyle name="Table Cell 5 2 2 3 3 3 3" xfId="6426" xr:uid="{972A8C4C-8C7F-4415-93DD-A412101306FF}"/>
    <cellStyle name="Table Cell 5 2 2 3 3 4" xfId="4133" xr:uid="{00000000-0005-0000-0000-0000150F0000}"/>
    <cellStyle name="Table Cell 5 2 2 3 3 4 2" xfId="11022" xr:uid="{9CF98678-83EA-40DA-9440-1FFDBFA8C31D}"/>
    <cellStyle name="Table Cell 5 2 2 3 3 5" xfId="7574" xr:uid="{BDD16C9B-A244-4E63-B00D-99A2816255C7}"/>
    <cellStyle name="Table Cell 5 2 2 3 4" xfId="850" xr:uid="{00000000-0005-0000-0000-0000160F0000}"/>
    <cellStyle name="Table Cell 5 2 2 3 4 2" xfId="2003" xr:uid="{00000000-0005-0000-0000-0000170F0000}"/>
    <cellStyle name="Table Cell 5 2 2 3 4 2 2" xfId="8892" xr:uid="{D6229EF0-78AB-4B34-92E2-E714A850EDCA}"/>
    <cellStyle name="Table Cell 5 2 2 3 4 2 3" xfId="5430" xr:uid="{68AC3BF8-8126-4EEC-88F8-49CEBD3A6FB1}"/>
    <cellStyle name="Table Cell 5 2 2 3 4 3" xfId="3134" xr:uid="{00000000-0005-0000-0000-0000180F0000}"/>
    <cellStyle name="Table Cell 5 2 2 3 4 3 2" xfId="10023" xr:uid="{1F3D3C29-CF63-4F0C-B94C-D38B63DAAF04}"/>
    <cellStyle name="Table Cell 5 2 2 3 4 3 3" xfId="6561" xr:uid="{B2D5031D-BE0F-4037-A282-EEBFA84C939D}"/>
    <cellStyle name="Table Cell 5 2 2 3 4 4" xfId="4268" xr:uid="{00000000-0005-0000-0000-0000190F0000}"/>
    <cellStyle name="Table Cell 5 2 2 3 4 4 2" xfId="11157" xr:uid="{23A6D1A2-0EA5-4C4E-B139-6483075A2182}"/>
    <cellStyle name="Table Cell 5 2 2 3 4 5" xfId="7709" xr:uid="{F9F696D6-3369-4AED-9D0E-5355750AEEA0}"/>
    <cellStyle name="Table Cell 5 2 2 3 5" xfId="993" xr:uid="{00000000-0005-0000-0000-00001A0F0000}"/>
    <cellStyle name="Table Cell 5 2 2 3 5 2" xfId="2146" xr:uid="{00000000-0005-0000-0000-00001B0F0000}"/>
    <cellStyle name="Table Cell 5 2 2 3 5 2 2" xfId="9035" xr:uid="{11D02075-F056-45E1-9D15-BD8B57152C70}"/>
    <cellStyle name="Table Cell 5 2 2 3 5 2 3" xfId="5573" xr:uid="{4444E5A2-918F-4E59-B32A-6EF4E31FAAFE}"/>
    <cellStyle name="Table Cell 5 2 2 3 5 3" xfId="3277" xr:uid="{00000000-0005-0000-0000-00001C0F0000}"/>
    <cellStyle name="Table Cell 5 2 2 3 5 3 2" xfId="10166" xr:uid="{14DD3058-A508-40F3-B70C-3E33AE907E92}"/>
    <cellStyle name="Table Cell 5 2 2 3 5 3 3" xfId="6704" xr:uid="{11694908-E600-450E-84D4-073F6C04F88B}"/>
    <cellStyle name="Table Cell 5 2 2 3 5 4" xfId="4411" xr:uid="{00000000-0005-0000-0000-00001D0F0000}"/>
    <cellStyle name="Table Cell 5 2 2 3 5 4 2" xfId="11300" xr:uid="{A3F6EA8B-A58E-4FCB-89E0-F201DD001373}"/>
    <cellStyle name="Table Cell 5 2 2 3 5 5" xfId="7852" xr:uid="{D279F7E9-D1F6-432A-812F-187DD8F8957E}"/>
    <cellStyle name="Table Cell 5 2 2 3 6" xfId="558" xr:uid="{00000000-0005-0000-0000-00001E0F0000}"/>
    <cellStyle name="Table Cell 5 2 2 3 6 2" xfId="1711" xr:uid="{00000000-0005-0000-0000-00001F0F0000}"/>
    <cellStyle name="Table Cell 5 2 2 3 6 2 2" xfId="8600" xr:uid="{1EAE2F39-4246-4784-BDC5-6F3F7A317DC9}"/>
    <cellStyle name="Table Cell 5 2 2 3 6 2 3" xfId="5138" xr:uid="{979F64C6-A34A-4B9F-89AA-7B9311FEA526}"/>
    <cellStyle name="Table Cell 5 2 2 3 6 3" xfId="2842" xr:uid="{00000000-0005-0000-0000-0000200F0000}"/>
    <cellStyle name="Table Cell 5 2 2 3 6 3 2" xfId="9731" xr:uid="{0732EA05-6E79-49F7-9874-182B3E3840D5}"/>
    <cellStyle name="Table Cell 5 2 2 3 6 3 3" xfId="6269" xr:uid="{5611452D-AC00-4DB2-A9C3-871EDBD7071C}"/>
    <cellStyle name="Table Cell 5 2 2 3 6 4" xfId="3976" xr:uid="{00000000-0005-0000-0000-0000210F0000}"/>
    <cellStyle name="Table Cell 5 2 2 3 6 4 2" xfId="10865" xr:uid="{5792B682-850C-4F23-B0BF-0F4B0FEDBE43}"/>
    <cellStyle name="Table Cell 5 2 2 3 6 5" xfId="7417" xr:uid="{9AC85563-B0DF-4EEE-A454-66AFA6470BF7}"/>
    <cellStyle name="Table Cell 5 2 2 3 7" xfId="1264" xr:uid="{00000000-0005-0000-0000-0000220F0000}"/>
    <cellStyle name="Table Cell 5 2 2 3 7 2" xfId="2417" xr:uid="{00000000-0005-0000-0000-0000230F0000}"/>
    <cellStyle name="Table Cell 5 2 2 3 7 2 2" xfId="9306" xr:uid="{4BC699BF-EFEF-4860-8773-A9B40196E539}"/>
    <cellStyle name="Table Cell 5 2 2 3 7 2 3" xfId="5844" xr:uid="{C68BA844-71AF-485A-A958-9F4739CEBE69}"/>
    <cellStyle name="Table Cell 5 2 2 3 7 3" xfId="3548" xr:uid="{00000000-0005-0000-0000-0000240F0000}"/>
    <cellStyle name="Table Cell 5 2 2 3 7 3 2" xfId="10437" xr:uid="{B2C82265-A1D2-46F3-BA5D-E308AC488A35}"/>
    <cellStyle name="Table Cell 5 2 2 3 7 3 3" xfId="6975" xr:uid="{D2077B37-0F29-4BDA-A21D-0CB975AC33DA}"/>
    <cellStyle name="Table Cell 5 2 2 3 7 4" xfId="4682" xr:uid="{00000000-0005-0000-0000-0000250F0000}"/>
    <cellStyle name="Table Cell 5 2 2 3 7 4 2" xfId="11571" xr:uid="{F90E15B5-C8BE-41DD-B808-D83CEA6CB3C5}"/>
    <cellStyle name="Table Cell 5 2 2 3 7 5" xfId="8123" xr:uid="{8636F2C0-7306-4673-9E07-7E647C18DA05}"/>
    <cellStyle name="Table Cell 5 2 2 3 8" xfId="1512" xr:uid="{00000000-0005-0000-0000-0000260F0000}"/>
    <cellStyle name="Table Cell 5 2 2 3 8 2" xfId="8401" xr:uid="{8A7A6C3A-56FE-493C-A276-838A432BA959}"/>
    <cellStyle name="Table Cell 5 2 2 3 8 3" xfId="4939" xr:uid="{106F19D1-EF97-4F55-96BA-62363CB7521E}"/>
    <cellStyle name="Table Cell 5 2 2 3 9" xfId="2643" xr:uid="{00000000-0005-0000-0000-0000270F0000}"/>
    <cellStyle name="Table Cell 5 2 2 3 9 2" xfId="9532" xr:uid="{3154CDF5-97EC-4C31-A0BF-89182C08E0F0}"/>
    <cellStyle name="Table Cell 5 2 2 3 9 3" xfId="6070" xr:uid="{9401A44B-065D-4343-9E45-610FFB8B45B1}"/>
    <cellStyle name="Table Cell 5 2 2 4" xfId="339" xr:uid="{00000000-0005-0000-0000-0000280F0000}"/>
    <cellStyle name="Table Cell 5 2 2 4 2" xfId="1492" xr:uid="{00000000-0005-0000-0000-0000290F0000}"/>
    <cellStyle name="Table Cell 5 2 2 4 2 2" xfId="8381" xr:uid="{43C21702-F8CB-4C73-96BB-935A6BE05113}"/>
    <cellStyle name="Table Cell 5 2 2 4 2 3" xfId="4919" xr:uid="{DDE0C6A7-858F-4335-B4B6-3599B24A2C09}"/>
    <cellStyle name="Table Cell 5 2 2 4 3" xfId="2623" xr:uid="{00000000-0005-0000-0000-00002A0F0000}"/>
    <cellStyle name="Table Cell 5 2 2 4 3 2" xfId="9512" xr:uid="{C6E2AAC5-0091-41B8-B0C1-5006A051622F}"/>
    <cellStyle name="Table Cell 5 2 2 4 3 3" xfId="6050" xr:uid="{BDD4B7D5-5E47-4714-9D21-8F1C7839199C}"/>
    <cellStyle name="Table Cell 5 2 2 4 4" xfId="3757" xr:uid="{00000000-0005-0000-0000-00002B0F0000}"/>
    <cellStyle name="Table Cell 5 2 2 4 4 2" xfId="10646" xr:uid="{EB2C6AF1-C312-4A93-90E9-1A7B5EF16A7E}"/>
    <cellStyle name="Table Cell 5 2 2 4 5" xfId="7198" xr:uid="{370C220A-B4C0-498B-881B-EDAE08B54166}"/>
    <cellStyle name="Table Cell 5 2 2 5" xfId="1345" xr:uid="{00000000-0005-0000-0000-00002C0F0000}"/>
    <cellStyle name="Table Cell 5 2 2 5 2" xfId="8234" xr:uid="{815F1B22-19E5-4D3A-824C-A914DF5C7A59}"/>
    <cellStyle name="Table Cell 5 2 2 5 3" xfId="4772" xr:uid="{6C753A2B-ECE5-4FE1-BE65-D0BECE8FE36D}"/>
    <cellStyle name="Table Cell 5 2 2 6" xfId="2476" xr:uid="{00000000-0005-0000-0000-00002D0F0000}"/>
    <cellStyle name="Table Cell 5 2 2 6 2" xfId="9365" xr:uid="{EC61A8F4-FBF5-4AAB-9E82-9F87AACB9D2B}"/>
    <cellStyle name="Table Cell 5 2 2 6 3" xfId="5903" xr:uid="{38F8B40C-465C-4E21-8E8F-455FFA4C8354}"/>
    <cellStyle name="Table Cell 5 2 2 7" xfId="3610" xr:uid="{00000000-0005-0000-0000-00002E0F0000}"/>
    <cellStyle name="Table Cell 5 2 2 7 2" xfId="10499" xr:uid="{0E358B5C-F113-46FE-BBB9-AE265FEBA0D9}"/>
    <cellStyle name="Table Cell 5 2 2 8" xfId="7049" xr:uid="{42EAFC59-9C8B-4726-A24F-7D788C675BAD}"/>
    <cellStyle name="Table Cell 5 2 3" xfId="415" xr:uid="{00000000-0005-0000-0000-00002F0F0000}"/>
    <cellStyle name="Table Cell 5 2 3 10" xfId="3833" xr:uid="{00000000-0005-0000-0000-0000300F0000}"/>
    <cellStyle name="Table Cell 5 2 3 10 2" xfId="10722" xr:uid="{56F544CC-439A-4E3E-B6ED-FED20722FC1A}"/>
    <cellStyle name="Table Cell 5 2 3 11" xfId="7274" xr:uid="{96CD37E8-9A24-4175-9D9D-09B6FFD3F1B2}"/>
    <cellStyle name="Table Cell 5 2 3 2" xfId="626" xr:uid="{00000000-0005-0000-0000-0000310F0000}"/>
    <cellStyle name="Table Cell 5 2 3 2 2" xfId="1779" xr:uid="{00000000-0005-0000-0000-0000320F0000}"/>
    <cellStyle name="Table Cell 5 2 3 2 2 2" xfId="8668" xr:uid="{18878B63-8A3C-4793-8EDB-871C43514FC8}"/>
    <cellStyle name="Table Cell 5 2 3 2 2 3" xfId="5206" xr:uid="{45CD572E-6F68-4F87-91F7-88F01688AD99}"/>
    <cellStyle name="Table Cell 5 2 3 2 3" xfId="2910" xr:uid="{00000000-0005-0000-0000-0000330F0000}"/>
    <cellStyle name="Table Cell 5 2 3 2 3 2" xfId="9799" xr:uid="{19B88377-A436-47D8-A7E4-4CD26B74755B}"/>
    <cellStyle name="Table Cell 5 2 3 2 3 3" xfId="6337" xr:uid="{4C8B87A0-A959-42F4-9741-7D9413DBDB65}"/>
    <cellStyle name="Table Cell 5 2 3 2 4" xfId="4044" xr:uid="{00000000-0005-0000-0000-0000340F0000}"/>
    <cellStyle name="Table Cell 5 2 3 2 4 2" xfId="10933" xr:uid="{313AD6BF-43CF-4F11-97E9-642E12F00661}"/>
    <cellStyle name="Table Cell 5 2 3 2 5" xfId="7485" xr:uid="{4D2A038C-C6C7-4EB2-9907-EC978F7F755B}"/>
    <cellStyle name="Table Cell 5 2 3 3" xfId="766" xr:uid="{00000000-0005-0000-0000-0000350F0000}"/>
    <cellStyle name="Table Cell 5 2 3 3 2" xfId="1919" xr:uid="{00000000-0005-0000-0000-0000360F0000}"/>
    <cellStyle name="Table Cell 5 2 3 3 2 2" xfId="8808" xr:uid="{68D5C87F-7F62-4F92-BD38-4DDD05284818}"/>
    <cellStyle name="Table Cell 5 2 3 3 2 3" xfId="5346" xr:uid="{84D578F1-046B-4567-8C69-A9CB27561402}"/>
    <cellStyle name="Table Cell 5 2 3 3 3" xfId="3050" xr:uid="{00000000-0005-0000-0000-0000370F0000}"/>
    <cellStyle name="Table Cell 5 2 3 3 3 2" xfId="9939" xr:uid="{248F309C-91A1-42C8-9D4D-4FB7026877FF}"/>
    <cellStyle name="Table Cell 5 2 3 3 3 3" xfId="6477" xr:uid="{6E7677F2-740A-4726-A229-D31DC681D935}"/>
    <cellStyle name="Table Cell 5 2 3 3 4" xfId="4184" xr:uid="{00000000-0005-0000-0000-0000380F0000}"/>
    <cellStyle name="Table Cell 5 2 3 3 4 2" xfId="11073" xr:uid="{F414B12F-10CE-4858-B49F-5DE6B8809A2C}"/>
    <cellStyle name="Table Cell 5 2 3 3 5" xfId="7625" xr:uid="{9627423E-DEB2-4A50-86CB-6C8275B65D3F}"/>
    <cellStyle name="Table Cell 5 2 3 4" xfId="906" xr:uid="{00000000-0005-0000-0000-0000390F0000}"/>
    <cellStyle name="Table Cell 5 2 3 4 2" xfId="2059" xr:uid="{00000000-0005-0000-0000-00003A0F0000}"/>
    <cellStyle name="Table Cell 5 2 3 4 2 2" xfId="8948" xr:uid="{0A75BFDF-FB7B-42E3-B1A3-C6B1B6017DFE}"/>
    <cellStyle name="Table Cell 5 2 3 4 2 3" xfId="5486" xr:uid="{D12B8FFE-9FC4-4400-B734-676A87FA4683}"/>
    <cellStyle name="Table Cell 5 2 3 4 3" xfId="3190" xr:uid="{00000000-0005-0000-0000-00003B0F0000}"/>
    <cellStyle name="Table Cell 5 2 3 4 3 2" xfId="10079" xr:uid="{C4EE43FE-3B34-4133-8864-217407FBD8D8}"/>
    <cellStyle name="Table Cell 5 2 3 4 3 3" xfId="6617" xr:uid="{E5A6D626-FA28-476E-8AF1-66F2AD6311A1}"/>
    <cellStyle name="Table Cell 5 2 3 4 4" xfId="4324" xr:uid="{00000000-0005-0000-0000-00003C0F0000}"/>
    <cellStyle name="Table Cell 5 2 3 4 4 2" xfId="11213" xr:uid="{C0520B09-EFD4-4B9A-8563-1DDEF45CB92F}"/>
    <cellStyle name="Table Cell 5 2 3 4 5" xfId="7765" xr:uid="{57689F5C-0F29-45D5-8D6B-17FBDE397E9A}"/>
    <cellStyle name="Table Cell 5 2 3 5" xfId="1040" xr:uid="{00000000-0005-0000-0000-00003D0F0000}"/>
    <cellStyle name="Table Cell 5 2 3 5 2" xfId="2193" xr:uid="{00000000-0005-0000-0000-00003E0F0000}"/>
    <cellStyle name="Table Cell 5 2 3 5 2 2" xfId="9082" xr:uid="{AAEE8DC2-0EA1-49F0-94F1-06A907B70CAC}"/>
    <cellStyle name="Table Cell 5 2 3 5 2 3" xfId="5620" xr:uid="{47B4407C-1A96-4642-8832-EED6DD41C793}"/>
    <cellStyle name="Table Cell 5 2 3 5 3" xfId="3324" xr:uid="{00000000-0005-0000-0000-00003F0F0000}"/>
    <cellStyle name="Table Cell 5 2 3 5 3 2" xfId="10213" xr:uid="{61743F7B-D2EF-443E-A167-6D62A624BBDA}"/>
    <cellStyle name="Table Cell 5 2 3 5 3 3" xfId="6751" xr:uid="{363FFCE4-335B-424C-A6F9-8CE487E11BDF}"/>
    <cellStyle name="Table Cell 5 2 3 5 4" xfId="4458" xr:uid="{00000000-0005-0000-0000-0000400F0000}"/>
    <cellStyle name="Table Cell 5 2 3 5 4 2" xfId="11347" xr:uid="{9A42DBA0-380A-48FC-854E-1D56BD6D375B}"/>
    <cellStyle name="Table Cell 5 2 3 5 5" xfId="7899" xr:uid="{39B83560-C847-4F94-B339-73D68A709671}"/>
    <cellStyle name="Table Cell 5 2 3 6" xfId="1171" xr:uid="{00000000-0005-0000-0000-0000410F0000}"/>
    <cellStyle name="Table Cell 5 2 3 6 2" xfId="2324" xr:uid="{00000000-0005-0000-0000-0000420F0000}"/>
    <cellStyle name="Table Cell 5 2 3 6 2 2" xfId="9213" xr:uid="{5799CEA2-552E-45DA-B252-560F2EB214C5}"/>
    <cellStyle name="Table Cell 5 2 3 6 2 3" xfId="5751" xr:uid="{290CD18E-F66F-4C28-98F3-48038DC49019}"/>
    <cellStyle name="Table Cell 5 2 3 6 3" xfId="3455" xr:uid="{00000000-0005-0000-0000-0000430F0000}"/>
    <cellStyle name="Table Cell 5 2 3 6 3 2" xfId="10344" xr:uid="{C295B365-744F-469A-85FC-B069C9F6CDC2}"/>
    <cellStyle name="Table Cell 5 2 3 6 3 3" xfId="6882" xr:uid="{AD296A59-07AB-408E-A9A2-B50A0EDF2EFE}"/>
    <cellStyle name="Table Cell 5 2 3 6 4" xfId="4589" xr:uid="{00000000-0005-0000-0000-0000440F0000}"/>
    <cellStyle name="Table Cell 5 2 3 6 4 2" xfId="11478" xr:uid="{A49F0A67-1ECF-4540-AC82-E631C50C20D0}"/>
    <cellStyle name="Table Cell 5 2 3 6 5" xfId="8030" xr:uid="{FE675E4C-3528-45E8-BBA5-CB27EF4864C2}"/>
    <cellStyle name="Table Cell 5 2 3 7" xfId="248" xr:uid="{00000000-0005-0000-0000-0000450F0000}"/>
    <cellStyle name="Table Cell 5 2 3 7 2" xfId="1401" xr:uid="{00000000-0005-0000-0000-0000460F0000}"/>
    <cellStyle name="Table Cell 5 2 3 7 2 2" xfId="8290" xr:uid="{34F485EC-71A9-4696-BA48-E8C73742A818}"/>
    <cellStyle name="Table Cell 5 2 3 7 2 3" xfId="4828" xr:uid="{A0E33921-F86C-4560-BCEC-43E990B4B7DC}"/>
    <cellStyle name="Table Cell 5 2 3 7 3" xfId="2532" xr:uid="{00000000-0005-0000-0000-0000470F0000}"/>
    <cellStyle name="Table Cell 5 2 3 7 3 2" xfId="9421" xr:uid="{85088751-F015-4F7D-B884-9B825BC9DD85}"/>
    <cellStyle name="Table Cell 5 2 3 7 3 3" xfId="5959" xr:uid="{238EFCB4-005E-4401-A78A-EA0F96ED2034}"/>
    <cellStyle name="Table Cell 5 2 3 7 4" xfId="3666" xr:uid="{00000000-0005-0000-0000-0000480F0000}"/>
    <cellStyle name="Table Cell 5 2 3 7 4 2" xfId="10555" xr:uid="{0378930C-20F0-4929-A283-C72EBA27F38B}"/>
    <cellStyle name="Table Cell 5 2 3 7 5" xfId="7107" xr:uid="{0C15DADC-BC77-44D9-9F3D-E39B23FCE40A}"/>
    <cellStyle name="Table Cell 5 2 3 8" xfId="1568" xr:uid="{00000000-0005-0000-0000-0000490F0000}"/>
    <cellStyle name="Table Cell 5 2 3 8 2" xfId="8457" xr:uid="{26B51CD3-C0F0-462F-9ADB-E80FFFC270BE}"/>
    <cellStyle name="Table Cell 5 2 3 8 3" xfId="4995" xr:uid="{2FF67D5B-BBC5-47F6-85B7-CC2C04BD8155}"/>
    <cellStyle name="Table Cell 5 2 3 9" xfId="2699" xr:uid="{00000000-0005-0000-0000-00004A0F0000}"/>
    <cellStyle name="Table Cell 5 2 3 9 2" xfId="9588" xr:uid="{B93A191D-03BF-45B1-8B1B-94774AF25E58}"/>
    <cellStyle name="Table Cell 5 2 3 9 3" xfId="6126" xr:uid="{9DF03BB4-B25A-449D-BAD0-D26FFDFCB0B7}"/>
    <cellStyle name="Table Cell 5 2 4" xfId="378" xr:uid="{00000000-0005-0000-0000-00004B0F0000}"/>
    <cellStyle name="Table Cell 5 2 4 10" xfId="3796" xr:uid="{00000000-0005-0000-0000-00004C0F0000}"/>
    <cellStyle name="Table Cell 5 2 4 10 2" xfId="10685" xr:uid="{9996575E-D46B-4F61-A866-2E3EBDC79644}"/>
    <cellStyle name="Table Cell 5 2 4 11" xfId="7237" xr:uid="{4179605C-1F84-4344-8642-2E1B16928BE9}"/>
    <cellStyle name="Table Cell 5 2 4 2" xfId="589" xr:uid="{00000000-0005-0000-0000-00004D0F0000}"/>
    <cellStyle name="Table Cell 5 2 4 2 2" xfId="1742" xr:uid="{00000000-0005-0000-0000-00004E0F0000}"/>
    <cellStyle name="Table Cell 5 2 4 2 2 2" xfId="8631" xr:uid="{36C72F7E-F13F-4319-AF70-6A7137E52FE5}"/>
    <cellStyle name="Table Cell 5 2 4 2 2 3" xfId="5169" xr:uid="{7524949D-0D3F-49B9-A276-9F58557B8D48}"/>
    <cellStyle name="Table Cell 5 2 4 2 3" xfId="2873" xr:uid="{00000000-0005-0000-0000-00004F0F0000}"/>
    <cellStyle name="Table Cell 5 2 4 2 3 2" xfId="9762" xr:uid="{3EF154B8-1CA3-423C-AA86-678D2C119882}"/>
    <cellStyle name="Table Cell 5 2 4 2 3 3" xfId="6300" xr:uid="{4B05F3A6-3C7D-4C5E-B0A5-D516FF749CFD}"/>
    <cellStyle name="Table Cell 5 2 4 2 4" xfId="4007" xr:uid="{00000000-0005-0000-0000-0000500F0000}"/>
    <cellStyle name="Table Cell 5 2 4 2 4 2" xfId="10896" xr:uid="{AF2A1246-68A2-49CE-8F42-060B1378E147}"/>
    <cellStyle name="Table Cell 5 2 4 2 5" xfId="7448" xr:uid="{566B9172-1062-40D7-9224-E0B9BA4DE20C}"/>
    <cellStyle name="Table Cell 5 2 4 3" xfId="734" xr:uid="{00000000-0005-0000-0000-0000510F0000}"/>
    <cellStyle name="Table Cell 5 2 4 3 2" xfId="1887" xr:uid="{00000000-0005-0000-0000-0000520F0000}"/>
    <cellStyle name="Table Cell 5 2 4 3 2 2" xfId="8776" xr:uid="{928CEA70-4322-4717-98BD-8BD5A5386DA2}"/>
    <cellStyle name="Table Cell 5 2 4 3 2 3" xfId="5314" xr:uid="{B7FB0CBC-251F-4168-8B5B-EBC01970234F}"/>
    <cellStyle name="Table Cell 5 2 4 3 3" xfId="3018" xr:uid="{00000000-0005-0000-0000-0000530F0000}"/>
    <cellStyle name="Table Cell 5 2 4 3 3 2" xfId="9907" xr:uid="{3CB38728-444B-47B0-BCD2-812D97B0D88D}"/>
    <cellStyle name="Table Cell 5 2 4 3 3 3" xfId="6445" xr:uid="{FA5EB60B-4775-4D19-977C-3843289813BA}"/>
    <cellStyle name="Table Cell 5 2 4 3 4" xfId="4152" xr:uid="{00000000-0005-0000-0000-0000540F0000}"/>
    <cellStyle name="Table Cell 5 2 4 3 4 2" xfId="11041" xr:uid="{4554DBE4-78BA-4BAC-AE57-A63DCE511BCB}"/>
    <cellStyle name="Table Cell 5 2 4 3 5" xfId="7593" xr:uid="{92F9A05A-57E5-44B7-8D3E-EB9829428752}"/>
    <cellStyle name="Table Cell 5 2 4 4" xfId="869" xr:uid="{00000000-0005-0000-0000-0000550F0000}"/>
    <cellStyle name="Table Cell 5 2 4 4 2" xfId="2022" xr:uid="{00000000-0005-0000-0000-0000560F0000}"/>
    <cellStyle name="Table Cell 5 2 4 4 2 2" xfId="8911" xr:uid="{88FF98E7-7651-420B-9C0B-711F2A625E3B}"/>
    <cellStyle name="Table Cell 5 2 4 4 2 3" xfId="5449" xr:uid="{7567F5F9-A53F-4F54-8A85-C624C35DAB4A}"/>
    <cellStyle name="Table Cell 5 2 4 4 3" xfId="3153" xr:uid="{00000000-0005-0000-0000-0000570F0000}"/>
    <cellStyle name="Table Cell 5 2 4 4 3 2" xfId="10042" xr:uid="{321CCD53-2195-4511-9383-B504894BF3FA}"/>
    <cellStyle name="Table Cell 5 2 4 4 3 3" xfId="6580" xr:uid="{BE1C8A04-5D59-4193-AB28-8410535716AB}"/>
    <cellStyle name="Table Cell 5 2 4 4 4" xfId="4287" xr:uid="{00000000-0005-0000-0000-0000580F0000}"/>
    <cellStyle name="Table Cell 5 2 4 4 4 2" xfId="11176" xr:uid="{757D99C5-56AC-4FD0-A513-30C6BA034B5A}"/>
    <cellStyle name="Table Cell 5 2 4 4 5" xfId="7728" xr:uid="{A8AB783F-3EC9-4A2F-9F42-119A79682C4B}"/>
    <cellStyle name="Table Cell 5 2 4 5" xfId="1012" xr:uid="{00000000-0005-0000-0000-0000590F0000}"/>
    <cellStyle name="Table Cell 5 2 4 5 2" xfId="2165" xr:uid="{00000000-0005-0000-0000-00005A0F0000}"/>
    <cellStyle name="Table Cell 5 2 4 5 2 2" xfId="9054" xr:uid="{C96563E8-CFFD-43F5-BB9B-DD400E897F78}"/>
    <cellStyle name="Table Cell 5 2 4 5 2 3" xfId="5592" xr:uid="{D677664D-D44C-412C-83F1-817EF3837C7B}"/>
    <cellStyle name="Table Cell 5 2 4 5 3" xfId="3296" xr:uid="{00000000-0005-0000-0000-00005B0F0000}"/>
    <cellStyle name="Table Cell 5 2 4 5 3 2" xfId="10185" xr:uid="{CA48434E-4E77-431F-A4C6-D46AF6A3DAEA}"/>
    <cellStyle name="Table Cell 5 2 4 5 3 3" xfId="6723" xr:uid="{43CF0B73-1FD1-4941-8765-22137D94A88E}"/>
    <cellStyle name="Table Cell 5 2 4 5 4" xfId="4430" xr:uid="{00000000-0005-0000-0000-00005C0F0000}"/>
    <cellStyle name="Table Cell 5 2 4 5 4 2" xfId="11319" xr:uid="{2B48141B-4E13-443B-BD2D-1A0A48FC1742}"/>
    <cellStyle name="Table Cell 5 2 4 5 5" xfId="7871" xr:uid="{52178864-C8E9-45B1-A46C-DCA4F1AAC768}"/>
    <cellStyle name="Table Cell 5 2 4 6" xfId="1138" xr:uid="{00000000-0005-0000-0000-00005D0F0000}"/>
    <cellStyle name="Table Cell 5 2 4 6 2" xfId="2291" xr:uid="{00000000-0005-0000-0000-00005E0F0000}"/>
    <cellStyle name="Table Cell 5 2 4 6 2 2" xfId="9180" xr:uid="{5C1F25A6-734A-46AE-8E37-AC22476CAAFE}"/>
    <cellStyle name="Table Cell 5 2 4 6 2 3" xfId="5718" xr:uid="{57858B7C-A9F1-42A9-A850-6B2A8FCD6F17}"/>
    <cellStyle name="Table Cell 5 2 4 6 3" xfId="3422" xr:uid="{00000000-0005-0000-0000-00005F0F0000}"/>
    <cellStyle name="Table Cell 5 2 4 6 3 2" xfId="10311" xr:uid="{08DB0A98-001B-40F2-9D2A-E8ECB71E2FBF}"/>
    <cellStyle name="Table Cell 5 2 4 6 3 3" xfId="6849" xr:uid="{B40E5BE1-D984-491A-8EF0-F2B6A7F2AF51}"/>
    <cellStyle name="Table Cell 5 2 4 6 4" xfId="4556" xr:uid="{00000000-0005-0000-0000-0000600F0000}"/>
    <cellStyle name="Table Cell 5 2 4 6 4 2" xfId="11445" xr:uid="{9E3FBC50-8012-438E-ACDE-D27F3C3205A4}"/>
    <cellStyle name="Table Cell 5 2 4 6 5" xfId="7997" xr:uid="{453E2F6F-9B87-4F0D-94A2-72ADD31390D8}"/>
    <cellStyle name="Table Cell 5 2 4 7" xfId="525" xr:uid="{00000000-0005-0000-0000-0000610F0000}"/>
    <cellStyle name="Table Cell 5 2 4 7 2" xfId="1678" xr:uid="{00000000-0005-0000-0000-0000620F0000}"/>
    <cellStyle name="Table Cell 5 2 4 7 2 2" xfId="8567" xr:uid="{1D8ACAC3-0D75-478B-A986-F9C6356AF818}"/>
    <cellStyle name="Table Cell 5 2 4 7 2 3" xfId="5105" xr:uid="{4FAFFD43-0558-4D2E-878B-A330BC8868F7}"/>
    <cellStyle name="Table Cell 5 2 4 7 3" xfId="2809" xr:uid="{00000000-0005-0000-0000-0000630F0000}"/>
    <cellStyle name="Table Cell 5 2 4 7 3 2" xfId="9698" xr:uid="{D1682CAD-F2F4-4FC0-940E-0C8738AF4CA7}"/>
    <cellStyle name="Table Cell 5 2 4 7 3 3" xfId="6236" xr:uid="{6BC8B38A-E7A9-4C6B-955B-78E668D17C1D}"/>
    <cellStyle name="Table Cell 5 2 4 7 4" xfId="3943" xr:uid="{00000000-0005-0000-0000-0000640F0000}"/>
    <cellStyle name="Table Cell 5 2 4 7 4 2" xfId="10832" xr:uid="{FFEB8C38-ECF4-40E1-B2E5-EA4BDE5DF8E3}"/>
    <cellStyle name="Table Cell 5 2 4 7 5" xfId="7384" xr:uid="{AC2D16CF-4297-4ED8-9BC2-DC331BBB33C9}"/>
    <cellStyle name="Table Cell 5 2 4 8" xfId="1531" xr:uid="{00000000-0005-0000-0000-0000650F0000}"/>
    <cellStyle name="Table Cell 5 2 4 8 2" xfId="8420" xr:uid="{15AEC3B8-C8F0-41D5-82E6-C369B976FBE8}"/>
    <cellStyle name="Table Cell 5 2 4 8 3" xfId="4958" xr:uid="{9C1C6F9F-31DC-422D-B3BE-CBCFFF5265DC}"/>
    <cellStyle name="Table Cell 5 2 4 9" xfId="2662" xr:uid="{00000000-0005-0000-0000-0000660F0000}"/>
    <cellStyle name="Table Cell 5 2 4 9 2" xfId="9551" xr:uid="{7E35C5FE-9B1F-4005-8328-8C4EA9BA199E}"/>
    <cellStyle name="Table Cell 5 2 4 9 3" xfId="6089" xr:uid="{1310F07E-C1DB-474C-8CB0-17CB6DBC685E}"/>
    <cellStyle name="Table Cell 5 2 5" xfId="303" xr:uid="{00000000-0005-0000-0000-0000670F0000}"/>
    <cellStyle name="Table Cell 5 2 5 2" xfId="1456" xr:uid="{00000000-0005-0000-0000-0000680F0000}"/>
    <cellStyle name="Table Cell 5 2 5 2 2" xfId="8345" xr:uid="{7BFFEAD7-5313-4B14-9945-AF2C5CF1D841}"/>
    <cellStyle name="Table Cell 5 2 5 2 3" xfId="4883" xr:uid="{6A293EB8-FA67-4657-9B12-95C78F65716E}"/>
    <cellStyle name="Table Cell 5 2 5 3" xfId="2587" xr:uid="{00000000-0005-0000-0000-0000690F0000}"/>
    <cellStyle name="Table Cell 5 2 5 3 2" xfId="9476" xr:uid="{8EDFC546-136A-488A-BCCC-D7BCBEC557E2}"/>
    <cellStyle name="Table Cell 5 2 5 3 3" xfId="6014" xr:uid="{C9DC42CE-8F57-4B04-B239-29919F2216BD}"/>
    <cellStyle name="Table Cell 5 2 5 4" xfId="3721" xr:uid="{00000000-0005-0000-0000-00006A0F0000}"/>
    <cellStyle name="Table Cell 5 2 5 4 2" xfId="10610" xr:uid="{58A223DB-BD87-473D-AD99-899EB6826557}"/>
    <cellStyle name="Table Cell 5 2 5 5" xfId="7162" xr:uid="{5F7113F7-B7EB-4559-B667-C424F2B42C46}"/>
    <cellStyle name="Table Cell 5 2 6" xfId="1309" xr:uid="{00000000-0005-0000-0000-00006B0F0000}"/>
    <cellStyle name="Table Cell 5 2 6 2" xfId="8198" xr:uid="{C014761D-15D4-4008-8698-80B5615381EA}"/>
    <cellStyle name="Table Cell 5 2 6 3" xfId="4736" xr:uid="{93FEA235-CA4D-47E0-B3F2-C98E168F0894}"/>
    <cellStyle name="Table Cell 5 2 7" xfId="2440" xr:uid="{00000000-0005-0000-0000-00006C0F0000}"/>
    <cellStyle name="Table Cell 5 2 7 2" xfId="9329" xr:uid="{C17E5C8A-C5A5-4136-8942-0FC44D6BA671}"/>
    <cellStyle name="Table Cell 5 2 7 3" xfId="5867" xr:uid="{BBBDF65A-3F26-4287-A10C-4FC2D27C1E37}"/>
    <cellStyle name="Table Cell 5 2 8" xfId="3574" xr:uid="{00000000-0005-0000-0000-00006D0F0000}"/>
    <cellStyle name="Table Cell 5 2 8 2" xfId="10463" xr:uid="{B68CDBE0-F631-4A3A-BF4A-CCC9BD4224B7}"/>
    <cellStyle name="Table Cell 5 2 9" xfId="7013" xr:uid="{3C6F2C3C-B0C2-44FA-9A1F-B5B149B3080E}"/>
    <cellStyle name="Table Cell 5 3" xfId="170" xr:uid="{00000000-0005-0000-0000-00006E0F0000}"/>
    <cellStyle name="Table Cell 5 3 2" xfId="431" xr:uid="{00000000-0005-0000-0000-00006F0F0000}"/>
    <cellStyle name="Table Cell 5 3 2 10" xfId="3849" xr:uid="{00000000-0005-0000-0000-0000700F0000}"/>
    <cellStyle name="Table Cell 5 3 2 10 2" xfId="10738" xr:uid="{F54B0486-6A12-4ECC-A64A-5D96F83FF7E2}"/>
    <cellStyle name="Table Cell 5 3 2 11" xfId="7290" xr:uid="{9FB3797E-626E-4E0C-9559-DD2442C3A03B}"/>
    <cellStyle name="Table Cell 5 3 2 2" xfId="642" xr:uid="{00000000-0005-0000-0000-0000710F0000}"/>
    <cellStyle name="Table Cell 5 3 2 2 2" xfId="1795" xr:uid="{00000000-0005-0000-0000-0000720F0000}"/>
    <cellStyle name="Table Cell 5 3 2 2 2 2" xfId="8684" xr:uid="{52DCE4B7-01B0-400C-AF5A-86087F7D0693}"/>
    <cellStyle name="Table Cell 5 3 2 2 2 3" xfId="5222" xr:uid="{ECF5FE52-9F12-4B53-ADC7-50C5633F41FC}"/>
    <cellStyle name="Table Cell 5 3 2 2 3" xfId="2926" xr:uid="{00000000-0005-0000-0000-0000730F0000}"/>
    <cellStyle name="Table Cell 5 3 2 2 3 2" xfId="9815" xr:uid="{79C998C9-8545-4B78-A331-7E0E40587BF1}"/>
    <cellStyle name="Table Cell 5 3 2 2 3 3" xfId="6353" xr:uid="{330ACF65-E45D-4F45-8D76-EFA5F9AB713F}"/>
    <cellStyle name="Table Cell 5 3 2 2 4" xfId="4060" xr:uid="{00000000-0005-0000-0000-0000740F0000}"/>
    <cellStyle name="Table Cell 5 3 2 2 4 2" xfId="10949" xr:uid="{48E2123C-56F4-4B7E-8773-6609E663C4AA}"/>
    <cellStyle name="Table Cell 5 3 2 2 5" xfId="7501" xr:uid="{90EF3102-835F-4D85-9C79-55510CE71ADB}"/>
    <cellStyle name="Table Cell 5 3 2 3" xfId="782" xr:uid="{00000000-0005-0000-0000-0000750F0000}"/>
    <cellStyle name="Table Cell 5 3 2 3 2" xfId="1935" xr:uid="{00000000-0005-0000-0000-0000760F0000}"/>
    <cellStyle name="Table Cell 5 3 2 3 2 2" xfId="8824" xr:uid="{008747B3-E484-48B2-8CA7-FF03447C37CA}"/>
    <cellStyle name="Table Cell 5 3 2 3 2 3" xfId="5362" xr:uid="{54F932E9-8519-480A-9BAA-4803F71FFD5E}"/>
    <cellStyle name="Table Cell 5 3 2 3 3" xfId="3066" xr:uid="{00000000-0005-0000-0000-0000770F0000}"/>
    <cellStyle name="Table Cell 5 3 2 3 3 2" xfId="9955" xr:uid="{75EAD5C8-E5E6-4529-8D96-C4ECF1D7F7F6}"/>
    <cellStyle name="Table Cell 5 3 2 3 3 3" xfId="6493" xr:uid="{80E0F1D5-EB82-4634-BF1F-CF3E3076BE79}"/>
    <cellStyle name="Table Cell 5 3 2 3 4" xfId="4200" xr:uid="{00000000-0005-0000-0000-0000780F0000}"/>
    <cellStyle name="Table Cell 5 3 2 3 4 2" xfId="11089" xr:uid="{F3BE668E-A23C-45B4-AB4A-C58A0AB04CEF}"/>
    <cellStyle name="Table Cell 5 3 2 3 5" xfId="7641" xr:uid="{D3C87073-23AC-4C63-85AB-A137074E5530}"/>
    <cellStyle name="Table Cell 5 3 2 4" xfId="922" xr:uid="{00000000-0005-0000-0000-0000790F0000}"/>
    <cellStyle name="Table Cell 5 3 2 4 2" xfId="2075" xr:uid="{00000000-0005-0000-0000-00007A0F0000}"/>
    <cellStyle name="Table Cell 5 3 2 4 2 2" xfId="8964" xr:uid="{9C157BDA-52B0-4F73-B8E5-23B7619F6DD1}"/>
    <cellStyle name="Table Cell 5 3 2 4 2 3" xfId="5502" xr:uid="{9C3D3324-8204-4EC5-8F91-DA507DD52A14}"/>
    <cellStyle name="Table Cell 5 3 2 4 3" xfId="3206" xr:uid="{00000000-0005-0000-0000-00007B0F0000}"/>
    <cellStyle name="Table Cell 5 3 2 4 3 2" xfId="10095" xr:uid="{8017D5A3-B80E-42BD-BCE4-8A886DC5E046}"/>
    <cellStyle name="Table Cell 5 3 2 4 3 3" xfId="6633" xr:uid="{DB9B8329-1B6B-43F9-9F88-C624AE23552C}"/>
    <cellStyle name="Table Cell 5 3 2 4 4" xfId="4340" xr:uid="{00000000-0005-0000-0000-00007C0F0000}"/>
    <cellStyle name="Table Cell 5 3 2 4 4 2" xfId="11229" xr:uid="{266858DE-37B8-42DA-B18B-954FD0A4D454}"/>
    <cellStyle name="Table Cell 5 3 2 4 5" xfId="7781" xr:uid="{D485C385-4285-444C-B905-5F4B2EF1DB2F}"/>
    <cellStyle name="Table Cell 5 3 2 5" xfId="1056" xr:uid="{00000000-0005-0000-0000-00007D0F0000}"/>
    <cellStyle name="Table Cell 5 3 2 5 2" xfId="2209" xr:uid="{00000000-0005-0000-0000-00007E0F0000}"/>
    <cellStyle name="Table Cell 5 3 2 5 2 2" xfId="9098" xr:uid="{BF1C6E1E-A7AA-43F3-BBC7-B28304311DB6}"/>
    <cellStyle name="Table Cell 5 3 2 5 2 3" xfId="5636" xr:uid="{7F54203A-922E-455F-8AE5-7751395E5552}"/>
    <cellStyle name="Table Cell 5 3 2 5 3" xfId="3340" xr:uid="{00000000-0005-0000-0000-00007F0F0000}"/>
    <cellStyle name="Table Cell 5 3 2 5 3 2" xfId="10229" xr:uid="{3175DF93-4E35-4C5F-AF53-8F22136816F4}"/>
    <cellStyle name="Table Cell 5 3 2 5 3 3" xfId="6767" xr:uid="{8BC0FCA4-FB43-48C3-8C70-E527B6362B63}"/>
    <cellStyle name="Table Cell 5 3 2 5 4" xfId="4474" xr:uid="{00000000-0005-0000-0000-0000800F0000}"/>
    <cellStyle name="Table Cell 5 3 2 5 4 2" xfId="11363" xr:uid="{43B1A3D4-31E5-4FB1-92D2-C8F0A0AA9731}"/>
    <cellStyle name="Table Cell 5 3 2 5 5" xfId="7915" xr:uid="{92472E1A-A4E8-48C8-9DB3-66B67CEC0987}"/>
    <cellStyle name="Table Cell 5 3 2 6" xfId="1187" xr:uid="{00000000-0005-0000-0000-0000810F0000}"/>
    <cellStyle name="Table Cell 5 3 2 6 2" xfId="2340" xr:uid="{00000000-0005-0000-0000-0000820F0000}"/>
    <cellStyle name="Table Cell 5 3 2 6 2 2" xfId="9229" xr:uid="{EE4EC295-6232-4055-839B-D4362B81827F}"/>
    <cellStyle name="Table Cell 5 3 2 6 2 3" xfId="5767" xr:uid="{983E2511-3D2C-4ACD-93DF-41E2FEE875D8}"/>
    <cellStyle name="Table Cell 5 3 2 6 3" xfId="3471" xr:uid="{00000000-0005-0000-0000-0000830F0000}"/>
    <cellStyle name="Table Cell 5 3 2 6 3 2" xfId="10360" xr:uid="{DC0D6EA2-1DB4-4E4A-BFEC-238713781D38}"/>
    <cellStyle name="Table Cell 5 3 2 6 3 3" xfId="6898" xr:uid="{E3EFEAEA-6C7B-46DC-9C43-79AC82792373}"/>
    <cellStyle name="Table Cell 5 3 2 6 4" xfId="4605" xr:uid="{00000000-0005-0000-0000-0000840F0000}"/>
    <cellStyle name="Table Cell 5 3 2 6 4 2" xfId="11494" xr:uid="{3118BB93-6D40-43C0-BA31-980E8F0B2391}"/>
    <cellStyle name="Table Cell 5 3 2 6 5" xfId="8046" xr:uid="{D113CF1D-8E66-4E39-A69C-B25F448E0864}"/>
    <cellStyle name="Table Cell 5 3 2 7" xfId="535" xr:uid="{00000000-0005-0000-0000-0000850F0000}"/>
    <cellStyle name="Table Cell 5 3 2 7 2" xfId="1688" xr:uid="{00000000-0005-0000-0000-0000860F0000}"/>
    <cellStyle name="Table Cell 5 3 2 7 2 2" xfId="8577" xr:uid="{01F14EB8-8E97-402D-AF34-53645CB96437}"/>
    <cellStyle name="Table Cell 5 3 2 7 2 3" xfId="5115" xr:uid="{99267AAE-1055-4AF1-8D1E-143CEBAB2689}"/>
    <cellStyle name="Table Cell 5 3 2 7 3" xfId="2819" xr:uid="{00000000-0005-0000-0000-0000870F0000}"/>
    <cellStyle name="Table Cell 5 3 2 7 3 2" xfId="9708" xr:uid="{95B0337E-188F-42A9-97A1-0B5CF0595EF0}"/>
    <cellStyle name="Table Cell 5 3 2 7 3 3" xfId="6246" xr:uid="{47720AEB-49E8-4BB5-8C63-DB4B631B3278}"/>
    <cellStyle name="Table Cell 5 3 2 7 4" xfId="3953" xr:uid="{00000000-0005-0000-0000-0000880F0000}"/>
    <cellStyle name="Table Cell 5 3 2 7 4 2" xfId="10842" xr:uid="{480B10EB-63B8-4493-91AE-127C7C9D413E}"/>
    <cellStyle name="Table Cell 5 3 2 7 5" xfId="7394" xr:uid="{2CCBA561-CBC8-49E3-8E20-A8931D22995F}"/>
    <cellStyle name="Table Cell 5 3 2 8" xfId="1584" xr:uid="{00000000-0005-0000-0000-0000890F0000}"/>
    <cellStyle name="Table Cell 5 3 2 8 2" xfId="8473" xr:uid="{62D266B7-3742-456A-81AB-60D115796E2D}"/>
    <cellStyle name="Table Cell 5 3 2 8 3" xfId="5011" xr:uid="{48C22671-0060-4C3A-9F81-AC4907278BCC}"/>
    <cellStyle name="Table Cell 5 3 2 9" xfId="2715" xr:uid="{00000000-0005-0000-0000-00008A0F0000}"/>
    <cellStyle name="Table Cell 5 3 2 9 2" xfId="9604" xr:uid="{CC8EAE15-3101-48AF-9656-81DD797DE48F}"/>
    <cellStyle name="Table Cell 5 3 2 9 3" xfId="6142" xr:uid="{AE39BECC-1632-4217-AB56-61E9D7E21476}"/>
    <cellStyle name="Table Cell 5 3 3" xfId="360" xr:uid="{00000000-0005-0000-0000-00008B0F0000}"/>
    <cellStyle name="Table Cell 5 3 3 10" xfId="3778" xr:uid="{00000000-0005-0000-0000-00008C0F0000}"/>
    <cellStyle name="Table Cell 5 3 3 10 2" xfId="10667" xr:uid="{9BAC173A-6854-4773-AFEF-D5C376C9B561}"/>
    <cellStyle name="Table Cell 5 3 3 11" xfId="7219" xr:uid="{40D4730E-EBCD-466E-AF5E-EB11424F8C3C}"/>
    <cellStyle name="Table Cell 5 3 3 2" xfId="571" xr:uid="{00000000-0005-0000-0000-00008D0F0000}"/>
    <cellStyle name="Table Cell 5 3 3 2 2" xfId="1724" xr:uid="{00000000-0005-0000-0000-00008E0F0000}"/>
    <cellStyle name="Table Cell 5 3 3 2 2 2" xfId="8613" xr:uid="{43A6C3C8-D6B9-433C-9BC4-0E5A4BC39D16}"/>
    <cellStyle name="Table Cell 5 3 3 2 2 3" xfId="5151" xr:uid="{D62B3D9A-FD27-49B9-81C3-EB444CC7FD66}"/>
    <cellStyle name="Table Cell 5 3 3 2 3" xfId="2855" xr:uid="{00000000-0005-0000-0000-00008F0F0000}"/>
    <cellStyle name="Table Cell 5 3 3 2 3 2" xfId="9744" xr:uid="{5CB9E3C9-27AD-476A-8D31-4FB3AC9051BC}"/>
    <cellStyle name="Table Cell 5 3 3 2 3 3" xfId="6282" xr:uid="{6E74A24D-9C03-44C9-B2A9-C3A74C2D74ED}"/>
    <cellStyle name="Table Cell 5 3 3 2 4" xfId="3989" xr:uid="{00000000-0005-0000-0000-0000900F0000}"/>
    <cellStyle name="Table Cell 5 3 3 2 4 2" xfId="10878" xr:uid="{F0D8EADF-F341-4F75-BD16-1C0DDE5562C4}"/>
    <cellStyle name="Table Cell 5 3 3 2 5" xfId="7430" xr:uid="{72905FB5-7EF9-49A4-9E8D-0C619845067C}"/>
    <cellStyle name="Table Cell 5 3 3 3" xfId="716" xr:uid="{00000000-0005-0000-0000-0000910F0000}"/>
    <cellStyle name="Table Cell 5 3 3 3 2" xfId="1869" xr:uid="{00000000-0005-0000-0000-0000920F0000}"/>
    <cellStyle name="Table Cell 5 3 3 3 2 2" xfId="8758" xr:uid="{E89700F3-44AE-46CA-9184-4D9749D768E6}"/>
    <cellStyle name="Table Cell 5 3 3 3 2 3" xfId="5296" xr:uid="{0AF9C47D-83A1-495C-A441-150BBA0399CF}"/>
    <cellStyle name="Table Cell 5 3 3 3 3" xfId="3000" xr:uid="{00000000-0005-0000-0000-0000930F0000}"/>
    <cellStyle name="Table Cell 5 3 3 3 3 2" xfId="9889" xr:uid="{98790566-DCE6-4A92-AC66-6ED78EBE58C5}"/>
    <cellStyle name="Table Cell 5 3 3 3 3 3" xfId="6427" xr:uid="{0BDA2A21-A0B8-4C64-B988-B81B9080D2BA}"/>
    <cellStyle name="Table Cell 5 3 3 3 4" xfId="4134" xr:uid="{00000000-0005-0000-0000-0000940F0000}"/>
    <cellStyle name="Table Cell 5 3 3 3 4 2" xfId="11023" xr:uid="{FEF0FA1C-D8F3-462D-82F6-CD7B264F14F0}"/>
    <cellStyle name="Table Cell 5 3 3 3 5" xfId="7575" xr:uid="{1DF55082-4449-4ACA-99A7-FD1F8B6BEA71}"/>
    <cellStyle name="Table Cell 5 3 3 4" xfId="851" xr:uid="{00000000-0005-0000-0000-0000950F0000}"/>
    <cellStyle name="Table Cell 5 3 3 4 2" xfId="2004" xr:uid="{00000000-0005-0000-0000-0000960F0000}"/>
    <cellStyle name="Table Cell 5 3 3 4 2 2" xfId="8893" xr:uid="{51594D0D-4137-4B3A-BEBC-AF93AA37FDD0}"/>
    <cellStyle name="Table Cell 5 3 3 4 2 3" xfId="5431" xr:uid="{C3FA3202-365B-4057-96FF-DECFBEF8AD4D}"/>
    <cellStyle name="Table Cell 5 3 3 4 3" xfId="3135" xr:uid="{00000000-0005-0000-0000-0000970F0000}"/>
    <cellStyle name="Table Cell 5 3 3 4 3 2" xfId="10024" xr:uid="{8390CAA4-92CC-4FBE-B921-65606312F292}"/>
    <cellStyle name="Table Cell 5 3 3 4 3 3" xfId="6562" xr:uid="{96C2F4B6-C1FC-4B40-8E27-D0796C171CA9}"/>
    <cellStyle name="Table Cell 5 3 3 4 4" xfId="4269" xr:uid="{00000000-0005-0000-0000-0000980F0000}"/>
    <cellStyle name="Table Cell 5 3 3 4 4 2" xfId="11158" xr:uid="{F9F39CAB-CAFC-454E-9EE1-D613417C2728}"/>
    <cellStyle name="Table Cell 5 3 3 4 5" xfId="7710" xr:uid="{09E5EA2D-6EB4-4349-A136-E43D1DA2FF54}"/>
    <cellStyle name="Table Cell 5 3 3 5" xfId="994" xr:uid="{00000000-0005-0000-0000-0000990F0000}"/>
    <cellStyle name="Table Cell 5 3 3 5 2" xfId="2147" xr:uid="{00000000-0005-0000-0000-00009A0F0000}"/>
    <cellStyle name="Table Cell 5 3 3 5 2 2" xfId="9036" xr:uid="{C393F2A0-AB57-4B01-8D33-6D7E7C8C61C5}"/>
    <cellStyle name="Table Cell 5 3 3 5 2 3" xfId="5574" xr:uid="{74A85877-47BD-4188-B593-A75746F8472B}"/>
    <cellStyle name="Table Cell 5 3 3 5 3" xfId="3278" xr:uid="{00000000-0005-0000-0000-00009B0F0000}"/>
    <cellStyle name="Table Cell 5 3 3 5 3 2" xfId="10167" xr:uid="{E93F3E7B-34A6-4860-B29E-9E7CBD2CFC9A}"/>
    <cellStyle name="Table Cell 5 3 3 5 3 3" xfId="6705" xr:uid="{310E1FEE-4428-4CFF-BE0A-8011E9ECD7C1}"/>
    <cellStyle name="Table Cell 5 3 3 5 4" xfId="4412" xr:uid="{00000000-0005-0000-0000-00009C0F0000}"/>
    <cellStyle name="Table Cell 5 3 3 5 4 2" xfId="11301" xr:uid="{D01631E1-966E-450A-8D77-0B267C9C0AA6}"/>
    <cellStyle name="Table Cell 5 3 3 5 5" xfId="7853" xr:uid="{7BE8FBCC-DD04-4A06-8F74-7ACE9A4BB520}"/>
    <cellStyle name="Table Cell 5 3 3 6" xfId="559" xr:uid="{00000000-0005-0000-0000-00009D0F0000}"/>
    <cellStyle name="Table Cell 5 3 3 6 2" xfId="1712" xr:uid="{00000000-0005-0000-0000-00009E0F0000}"/>
    <cellStyle name="Table Cell 5 3 3 6 2 2" xfId="8601" xr:uid="{2889344B-3297-46A4-81B9-ABC9431C12F3}"/>
    <cellStyle name="Table Cell 5 3 3 6 2 3" xfId="5139" xr:uid="{818D6DF4-8350-4C6C-8E88-DAA135DE926C}"/>
    <cellStyle name="Table Cell 5 3 3 6 3" xfId="2843" xr:uid="{00000000-0005-0000-0000-00009F0F0000}"/>
    <cellStyle name="Table Cell 5 3 3 6 3 2" xfId="9732" xr:uid="{E150DAC7-6EF9-43A4-9FD6-35BB1AF7C271}"/>
    <cellStyle name="Table Cell 5 3 3 6 3 3" xfId="6270" xr:uid="{D8BDB59D-EB68-4609-8AD7-E7B016832D6A}"/>
    <cellStyle name="Table Cell 5 3 3 6 4" xfId="3977" xr:uid="{00000000-0005-0000-0000-0000A00F0000}"/>
    <cellStyle name="Table Cell 5 3 3 6 4 2" xfId="10866" xr:uid="{53A623CA-DE80-4546-A3FC-0AECF24DE0B8}"/>
    <cellStyle name="Table Cell 5 3 3 6 5" xfId="7418" xr:uid="{464E1312-2CF2-4B59-AD66-7C8435F6EF88}"/>
    <cellStyle name="Table Cell 5 3 3 7" xfId="242" xr:uid="{00000000-0005-0000-0000-0000A10F0000}"/>
    <cellStyle name="Table Cell 5 3 3 7 2" xfId="1395" xr:uid="{00000000-0005-0000-0000-0000A20F0000}"/>
    <cellStyle name="Table Cell 5 3 3 7 2 2" xfId="8284" xr:uid="{CED5E0A1-C08B-4E9D-8820-35C3811E91F6}"/>
    <cellStyle name="Table Cell 5 3 3 7 2 3" xfId="4822" xr:uid="{D4D9CDE7-9C32-4D2C-9524-71E6ABA97740}"/>
    <cellStyle name="Table Cell 5 3 3 7 3" xfId="2526" xr:uid="{00000000-0005-0000-0000-0000A30F0000}"/>
    <cellStyle name="Table Cell 5 3 3 7 3 2" xfId="9415" xr:uid="{876D7BC8-BAEC-4C82-A341-F9B590BC57ED}"/>
    <cellStyle name="Table Cell 5 3 3 7 3 3" xfId="5953" xr:uid="{3935DFB0-E9BA-4257-AA3E-17D5CB572C8F}"/>
    <cellStyle name="Table Cell 5 3 3 7 4" xfId="3660" xr:uid="{00000000-0005-0000-0000-0000A40F0000}"/>
    <cellStyle name="Table Cell 5 3 3 7 4 2" xfId="10549" xr:uid="{7338F1F0-070E-42C4-861F-BC3CDF7BBBC3}"/>
    <cellStyle name="Table Cell 5 3 3 7 5" xfId="7101" xr:uid="{4E4F8DE2-D51F-4167-ACD3-D388093F9448}"/>
    <cellStyle name="Table Cell 5 3 3 8" xfId="1513" xr:uid="{00000000-0005-0000-0000-0000A50F0000}"/>
    <cellStyle name="Table Cell 5 3 3 8 2" xfId="8402" xr:uid="{00D798F1-A2E1-40DC-91F0-F628B1B9D3C8}"/>
    <cellStyle name="Table Cell 5 3 3 8 3" xfId="4940" xr:uid="{02C04C4C-0103-4E3F-9A4A-93F8C6A3988E}"/>
    <cellStyle name="Table Cell 5 3 3 9" xfId="2644" xr:uid="{00000000-0005-0000-0000-0000A60F0000}"/>
    <cellStyle name="Table Cell 5 3 3 9 2" xfId="9533" xr:uid="{5FCC8A12-15DA-4377-B885-7DFF17D807FF}"/>
    <cellStyle name="Table Cell 5 3 3 9 3" xfId="6071" xr:uid="{B969C3C7-BD1D-4E0E-A8D4-7F5AE8241CF5}"/>
    <cellStyle name="Table Cell 5 3 4" xfId="319" xr:uid="{00000000-0005-0000-0000-0000A70F0000}"/>
    <cellStyle name="Table Cell 5 3 4 2" xfId="1472" xr:uid="{00000000-0005-0000-0000-0000A80F0000}"/>
    <cellStyle name="Table Cell 5 3 4 2 2" xfId="8361" xr:uid="{1CE62B2C-EF30-4FC8-823A-DCEDF047C2AF}"/>
    <cellStyle name="Table Cell 5 3 4 2 3" xfId="4899" xr:uid="{66633921-C6C7-4D3C-ADB0-18BE0CC2E7F6}"/>
    <cellStyle name="Table Cell 5 3 4 3" xfId="2603" xr:uid="{00000000-0005-0000-0000-0000A90F0000}"/>
    <cellStyle name="Table Cell 5 3 4 3 2" xfId="9492" xr:uid="{BB23EB2F-56A9-458D-8DD0-BA85BA3E6DDB}"/>
    <cellStyle name="Table Cell 5 3 4 3 3" xfId="6030" xr:uid="{368D77FA-2464-4B3A-9134-2F72600E28F7}"/>
    <cellStyle name="Table Cell 5 3 4 4" xfId="3737" xr:uid="{00000000-0005-0000-0000-0000AA0F0000}"/>
    <cellStyle name="Table Cell 5 3 4 4 2" xfId="10626" xr:uid="{EF9BB958-EA76-4F7F-8754-4BA28E9A355F}"/>
    <cellStyle name="Table Cell 5 3 4 5" xfId="7178" xr:uid="{8C46A699-F8B8-431F-B581-7343A0466620}"/>
    <cellStyle name="Table Cell 5 3 5" xfId="1325" xr:uid="{00000000-0005-0000-0000-0000AB0F0000}"/>
    <cellStyle name="Table Cell 5 3 5 2" xfId="8214" xr:uid="{1B88B851-33AC-453F-B5E7-CB1240C5E182}"/>
    <cellStyle name="Table Cell 5 3 5 3" xfId="4752" xr:uid="{FF72197E-BEA4-4DDC-BDB4-D11ED79CB70C}"/>
    <cellStyle name="Table Cell 5 3 6" xfId="2456" xr:uid="{00000000-0005-0000-0000-0000AC0F0000}"/>
    <cellStyle name="Table Cell 5 3 6 2" xfId="9345" xr:uid="{34A3F60D-4EF0-426B-8AD9-E9D1394C0A26}"/>
    <cellStyle name="Table Cell 5 3 6 3" xfId="5883" xr:uid="{C7DEC32E-68DD-4B18-BA01-2405085FA910}"/>
    <cellStyle name="Table Cell 5 3 7" xfId="3590" xr:uid="{00000000-0005-0000-0000-0000AD0F0000}"/>
    <cellStyle name="Table Cell 5 3 7 2" xfId="10479" xr:uid="{5784E908-9F0E-45ED-AD34-64345606FF8B}"/>
    <cellStyle name="Table Cell 5 3 8" xfId="7029" xr:uid="{B9A31B85-D487-4A04-9FAF-B1725B577828}"/>
    <cellStyle name="Table Cell 5 4" xfId="184" xr:uid="{00000000-0005-0000-0000-0000AE0F0000}"/>
    <cellStyle name="Table Cell 5 4 2" xfId="445" xr:uid="{00000000-0005-0000-0000-0000AF0F0000}"/>
    <cellStyle name="Table Cell 5 4 2 10" xfId="3863" xr:uid="{00000000-0005-0000-0000-0000B00F0000}"/>
    <cellStyle name="Table Cell 5 4 2 10 2" xfId="10752" xr:uid="{4DA0AB2A-5E41-4261-AF28-D870034A0606}"/>
    <cellStyle name="Table Cell 5 4 2 11" xfId="7304" xr:uid="{16178A5D-9206-4C2D-A682-30874CA70082}"/>
    <cellStyle name="Table Cell 5 4 2 2" xfId="656" xr:uid="{00000000-0005-0000-0000-0000B10F0000}"/>
    <cellStyle name="Table Cell 5 4 2 2 2" xfId="1809" xr:uid="{00000000-0005-0000-0000-0000B20F0000}"/>
    <cellStyle name="Table Cell 5 4 2 2 2 2" xfId="8698" xr:uid="{6F76EFAC-23CD-490D-978C-07802EAB5DD5}"/>
    <cellStyle name="Table Cell 5 4 2 2 2 3" xfId="5236" xr:uid="{863077E7-9B13-45F8-A8CF-680D51C007A7}"/>
    <cellStyle name="Table Cell 5 4 2 2 3" xfId="2940" xr:uid="{00000000-0005-0000-0000-0000B30F0000}"/>
    <cellStyle name="Table Cell 5 4 2 2 3 2" xfId="9829" xr:uid="{36C45B12-92B1-4858-A8CF-E09B62537C46}"/>
    <cellStyle name="Table Cell 5 4 2 2 3 3" xfId="6367" xr:uid="{899DF056-1D70-417A-9E43-9A9649BF2A61}"/>
    <cellStyle name="Table Cell 5 4 2 2 4" xfId="4074" xr:uid="{00000000-0005-0000-0000-0000B40F0000}"/>
    <cellStyle name="Table Cell 5 4 2 2 4 2" xfId="10963" xr:uid="{ED3D7A4D-0686-4AE8-8CC8-3119427D918B}"/>
    <cellStyle name="Table Cell 5 4 2 2 5" xfId="7515" xr:uid="{A7A57028-FC61-41B9-B9C7-6CAA66F6CEAB}"/>
    <cellStyle name="Table Cell 5 4 2 3" xfId="796" xr:uid="{00000000-0005-0000-0000-0000B50F0000}"/>
    <cellStyle name="Table Cell 5 4 2 3 2" xfId="1949" xr:uid="{00000000-0005-0000-0000-0000B60F0000}"/>
    <cellStyle name="Table Cell 5 4 2 3 2 2" xfId="8838" xr:uid="{73EA620B-D72E-40CC-8C3C-7961BFFD41A3}"/>
    <cellStyle name="Table Cell 5 4 2 3 2 3" xfId="5376" xr:uid="{116767EB-7E01-480E-88C3-6F441845592E}"/>
    <cellStyle name="Table Cell 5 4 2 3 3" xfId="3080" xr:uid="{00000000-0005-0000-0000-0000B70F0000}"/>
    <cellStyle name="Table Cell 5 4 2 3 3 2" xfId="9969" xr:uid="{5EB260B6-571F-4559-AF82-0EA92B3825E2}"/>
    <cellStyle name="Table Cell 5 4 2 3 3 3" xfId="6507" xr:uid="{CF173C46-1A6B-446F-BD2B-2250AA5AF569}"/>
    <cellStyle name="Table Cell 5 4 2 3 4" xfId="4214" xr:uid="{00000000-0005-0000-0000-0000B80F0000}"/>
    <cellStyle name="Table Cell 5 4 2 3 4 2" xfId="11103" xr:uid="{37C82C76-69FF-4D2F-B551-E05D9B3CC80B}"/>
    <cellStyle name="Table Cell 5 4 2 3 5" xfId="7655" xr:uid="{E2EBC8B0-998F-4200-AA8A-272DCD95AAC0}"/>
    <cellStyle name="Table Cell 5 4 2 4" xfId="936" xr:uid="{00000000-0005-0000-0000-0000B90F0000}"/>
    <cellStyle name="Table Cell 5 4 2 4 2" xfId="2089" xr:uid="{00000000-0005-0000-0000-0000BA0F0000}"/>
    <cellStyle name="Table Cell 5 4 2 4 2 2" xfId="8978" xr:uid="{E38D9495-5217-452B-9896-9244BA566BFC}"/>
    <cellStyle name="Table Cell 5 4 2 4 2 3" xfId="5516" xr:uid="{5B51F616-EF9F-4044-9B25-931A745CD58E}"/>
    <cellStyle name="Table Cell 5 4 2 4 3" xfId="3220" xr:uid="{00000000-0005-0000-0000-0000BB0F0000}"/>
    <cellStyle name="Table Cell 5 4 2 4 3 2" xfId="10109" xr:uid="{2FFA8277-5369-4456-B1BF-0F8FF464110D}"/>
    <cellStyle name="Table Cell 5 4 2 4 3 3" xfId="6647" xr:uid="{B5256B4A-FE66-4A46-95BC-1B82C7EF6824}"/>
    <cellStyle name="Table Cell 5 4 2 4 4" xfId="4354" xr:uid="{00000000-0005-0000-0000-0000BC0F0000}"/>
    <cellStyle name="Table Cell 5 4 2 4 4 2" xfId="11243" xr:uid="{4B0CB883-BE8B-4C3B-9252-6E499D0EA559}"/>
    <cellStyle name="Table Cell 5 4 2 4 5" xfId="7795" xr:uid="{4552040F-8144-40EB-88E0-E620306E1B0E}"/>
    <cellStyle name="Table Cell 5 4 2 5" xfId="1070" xr:uid="{00000000-0005-0000-0000-0000BD0F0000}"/>
    <cellStyle name="Table Cell 5 4 2 5 2" xfId="2223" xr:uid="{00000000-0005-0000-0000-0000BE0F0000}"/>
    <cellStyle name="Table Cell 5 4 2 5 2 2" xfId="9112" xr:uid="{9D3EF8F3-A026-4749-BB7F-4BBC04BA6BBE}"/>
    <cellStyle name="Table Cell 5 4 2 5 2 3" xfId="5650" xr:uid="{F8DEE23D-EF49-4E85-ACCA-8B9DBE34FEE8}"/>
    <cellStyle name="Table Cell 5 4 2 5 3" xfId="3354" xr:uid="{00000000-0005-0000-0000-0000BF0F0000}"/>
    <cellStyle name="Table Cell 5 4 2 5 3 2" xfId="10243" xr:uid="{0AE4992A-9173-471C-B4F2-DB4CF68B5772}"/>
    <cellStyle name="Table Cell 5 4 2 5 3 3" xfId="6781" xr:uid="{9DA9FDBE-67E0-47DE-BDE9-8AD1D3C21BDA}"/>
    <cellStyle name="Table Cell 5 4 2 5 4" xfId="4488" xr:uid="{00000000-0005-0000-0000-0000C00F0000}"/>
    <cellStyle name="Table Cell 5 4 2 5 4 2" xfId="11377" xr:uid="{A0476574-6578-4475-A0C6-B19E25086EED}"/>
    <cellStyle name="Table Cell 5 4 2 5 5" xfId="7929" xr:uid="{38518E06-E460-4038-B66E-48C274EE988A}"/>
    <cellStyle name="Table Cell 5 4 2 6" xfId="1201" xr:uid="{00000000-0005-0000-0000-0000C10F0000}"/>
    <cellStyle name="Table Cell 5 4 2 6 2" xfId="2354" xr:uid="{00000000-0005-0000-0000-0000C20F0000}"/>
    <cellStyle name="Table Cell 5 4 2 6 2 2" xfId="9243" xr:uid="{E0DC74F0-DED6-40B7-9AF4-E587AAC1BD9B}"/>
    <cellStyle name="Table Cell 5 4 2 6 2 3" xfId="5781" xr:uid="{47D308D3-29AE-4B20-ABF6-3D9B990245EA}"/>
    <cellStyle name="Table Cell 5 4 2 6 3" xfId="3485" xr:uid="{00000000-0005-0000-0000-0000C30F0000}"/>
    <cellStyle name="Table Cell 5 4 2 6 3 2" xfId="10374" xr:uid="{DFA484E0-CD29-4E8E-9E72-4DC3DB5D8C01}"/>
    <cellStyle name="Table Cell 5 4 2 6 3 3" xfId="6912" xr:uid="{7C20DFF8-6ADF-479C-AAD3-6B9017E545F2}"/>
    <cellStyle name="Table Cell 5 4 2 6 4" xfId="4619" xr:uid="{00000000-0005-0000-0000-0000C40F0000}"/>
    <cellStyle name="Table Cell 5 4 2 6 4 2" xfId="11508" xr:uid="{8B64EFC7-5E84-43BA-9E93-7163C5F359EA}"/>
    <cellStyle name="Table Cell 5 4 2 6 5" xfId="8060" xr:uid="{72F32761-9F50-44F2-8021-6D4D37F2326B}"/>
    <cellStyle name="Table Cell 5 4 2 7" xfId="276" xr:uid="{00000000-0005-0000-0000-0000C50F0000}"/>
    <cellStyle name="Table Cell 5 4 2 7 2" xfId="1429" xr:uid="{00000000-0005-0000-0000-0000C60F0000}"/>
    <cellStyle name="Table Cell 5 4 2 7 2 2" xfId="8318" xr:uid="{9B75F77C-ED64-4824-AD57-77E84360CE5A}"/>
    <cellStyle name="Table Cell 5 4 2 7 2 3" xfId="4856" xr:uid="{CA928C83-CE59-4131-A6C9-D3370F2BCC64}"/>
    <cellStyle name="Table Cell 5 4 2 7 3" xfId="2560" xr:uid="{00000000-0005-0000-0000-0000C70F0000}"/>
    <cellStyle name="Table Cell 5 4 2 7 3 2" xfId="9449" xr:uid="{6B6893B5-2D48-44BB-B917-E7623E90DD98}"/>
    <cellStyle name="Table Cell 5 4 2 7 3 3" xfId="5987" xr:uid="{5DD6B486-01C7-4D6F-820C-AD26D53523F1}"/>
    <cellStyle name="Table Cell 5 4 2 7 4" xfId="3694" xr:uid="{00000000-0005-0000-0000-0000C80F0000}"/>
    <cellStyle name="Table Cell 5 4 2 7 4 2" xfId="10583" xr:uid="{E661D59D-05EF-486F-B3B3-84B737AE36BE}"/>
    <cellStyle name="Table Cell 5 4 2 7 5" xfId="7135" xr:uid="{FC60586B-207B-46C9-B1C1-014488C422A8}"/>
    <cellStyle name="Table Cell 5 4 2 8" xfId="1598" xr:uid="{00000000-0005-0000-0000-0000C90F0000}"/>
    <cellStyle name="Table Cell 5 4 2 8 2" xfId="8487" xr:uid="{D86B0C11-1F1B-46B8-B593-B7DA39E24117}"/>
    <cellStyle name="Table Cell 5 4 2 8 3" xfId="5025" xr:uid="{DD2D84F5-9504-4319-A3AE-FDB1A4E08C86}"/>
    <cellStyle name="Table Cell 5 4 2 9" xfId="2729" xr:uid="{00000000-0005-0000-0000-0000CA0F0000}"/>
    <cellStyle name="Table Cell 5 4 2 9 2" xfId="9618" xr:uid="{1EC343E6-911F-42B0-B5C4-A6722461509E}"/>
    <cellStyle name="Table Cell 5 4 2 9 3" xfId="6156" xr:uid="{9EE610C4-8298-43BA-923C-5E7FCC55CF80}"/>
    <cellStyle name="Table Cell 5 4 3" xfId="369" xr:uid="{00000000-0005-0000-0000-0000CB0F0000}"/>
    <cellStyle name="Table Cell 5 4 3 10" xfId="3787" xr:uid="{00000000-0005-0000-0000-0000CC0F0000}"/>
    <cellStyle name="Table Cell 5 4 3 10 2" xfId="10676" xr:uid="{04DB979D-62D9-443E-A88C-2D5BC5B149CA}"/>
    <cellStyle name="Table Cell 5 4 3 11" xfId="7228" xr:uid="{D83197AF-B2AE-4043-8E90-4F1E20A6A339}"/>
    <cellStyle name="Table Cell 5 4 3 2" xfId="580" xr:uid="{00000000-0005-0000-0000-0000CD0F0000}"/>
    <cellStyle name="Table Cell 5 4 3 2 2" xfId="1733" xr:uid="{00000000-0005-0000-0000-0000CE0F0000}"/>
    <cellStyle name="Table Cell 5 4 3 2 2 2" xfId="8622" xr:uid="{110F860C-FD2D-464C-AD18-08CB7AC483DC}"/>
    <cellStyle name="Table Cell 5 4 3 2 2 3" xfId="5160" xr:uid="{B40AC915-279E-4BCC-8EF9-2D70A78B649A}"/>
    <cellStyle name="Table Cell 5 4 3 2 3" xfId="2864" xr:uid="{00000000-0005-0000-0000-0000CF0F0000}"/>
    <cellStyle name="Table Cell 5 4 3 2 3 2" xfId="9753" xr:uid="{715E35AB-CD4D-4328-B1B8-26AD7D1B93B2}"/>
    <cellStyle name="Table Cell 5 4 3 2 3 3" xfId="6291" xr:uid="{C6C25E91-B99C-460D-82DC-F1BA1FF1F22A}"/>
    <cellStyle name="Table Cell 5 4 3 2 4" xfId="3998" xr:uid="{00000000-0005-0000-0000-0000D00F0000}"/>
    <cellStyle name="Table Cell 5 4 3 2 4 2" xfId="10887" xr:uid="{C715EBD4-E4B2-4E79-89AE-5F7CD66B2D11}"/>
    <cellStyle name="Table Cell 5 4 3 2 5" xfId="7439" xr:uid="{8C111D60-A28F-4FA3-8401-3188090925F2}"/>
    <cellStyle name="Table Cell 5 4 3 3" xfId="725" xr:uid="{00000000-0005-0000-0000-0000D10F0000}"/>
    <cellStyle name="Table Cell 5 4 3 3 2" xfId="1878" xr:uid="{00000000-0005-0000-0000-0000D20F0000}"/>
    <cellStyle name="Table Cell 5 4 3 3 2 2" xfId="8767" xr:uid="{90BC0E31-EC1B-4189-98D2-91900DE901B2}"/>
    <cellStyle name="Table Cell 5 4 3 3 2 3" xfId="5305" xr:uid="{9B979CFD-3F56-476A-BF58-12E02A15F118}"/>
    <cellStyle name="Table Cell 5 4 3 3 3" xfId="3009" xr:uid="{00000000-0005-0000-0000-0000D30F0000}"/>
    <cellStyle name="Table Cell 5 4 3 3 3 2" xfId="9898" xr:uid="{992CAD2F-BE7B-4DF6-93C3-20D5F6B3819A}"/>
    <cellStyle name="Table Cell 5 4 3 3 3 3" xfId="6436" xr:uid="{E41E2912-8354-4B88-8F81-C3CEB1143530}"/>
    <cellStyle name="Table Cell 5 4 3 3 4" xfId="4143" xr:uid="{00000000-0005-0000-0000-0000D40F0000}"/>
    <cellStyle name="Table Cell 5 4 3 3 4 2" xfId="11032" xr:uid="{6A0421D0-5070-42BE-9548-DDBA901466C1}"/>
    <cellStyle name="Table Cell 5 4 3 3 5" xfId="7584" xr:uid="{9327A781-5098-42D6-BBA8-AC368F21B49C}"/>
    <cellStyle name="Table Cell 5 4 3 4" xfId="860" xr:uid="{00000000-0005-0000-0000-0000D50F0000}"/>
    <cellStyle name="Table Cell 5 4 3 4 2" xfId="2013" xr:uid="{00000000-0005-0000-0000-0000D60F0000}"/>
    <cellStyle name="Table Cell 5 4 3 4 2 2" xfId="8902" xr:uid="{36F738EB-DBB4-425C-8A24-82C5DE2F2E69}"/>
    <cellStyle name="Table Cell 5 4 3 4 2 3" xfId="5440" xr:uid="{F23FB76D-C99E-41D0-BAD7-D8A03708FA87}"/>
    <cellStyle name="Table Cell 5 4 3 4 3" xfId="3144" xr:uid="{00000000-0005-0000-0000-0000D70F0000}"/>
    <cellStyle name="Table Cell 5 4 3 4 3 2" xfId="10033" xr:uid="{2B28AADA-2456-43E0-8AA4-A0B341014D63}"/>
    <cellStyle name="Table Cell 5 4 3 4 3 3" xfId="6571" xr:uid="{C7DB8B37-9225-4598-A1E0-6CFFADFE786E}"/>
    <cellStyle name="Table Cell 5 4 3 4 4" xfId="4278" xr:uid="{00000000-0005-0000-0000-0000D80F0000}"/>
    <cellStyle name="Table Cell 5 4 3 4 4 2" xfId="11167" xr:uid="{9CABD534-A5C1-4306-9802-B1597F3E2BFB}"/>
    <cellStyle name="Table Cell 5 4 3 4 5" xfId="7719" xr:uid="{EAC85DFC-2730-4FB5-B6D5-D5AACB703FDE}"/>
    <cellStyle name="Table Cell 5 4 3 5" xfId="1003" xr:uid="{00000000-0005-0000-0000-0000D90F0000}"/>
    <cellStyle name="Table Cell 5 4 3 5 2" xfId="2156" xr:uid="{00000000-0005-0000-0000-0000DA0F0000}"/>
    <cellStyle name="Table Cell 5 4 3 5 2 2" xfId="9045" xr:uid="{FACF1D30-410B-4D2C-BC9B-1CB7015DAC89}"/>
    <cellStyle name="Table Cell 5 4 3 5 2 3" xfId="5583" xr:uid="{8FB372EE-EF8D-49B0-8883-F322778FA076}"/>
    <cellStyle name="Table Cell 5 4 3 5 3" xfId="3287" xr:uid="{00000000-0005-0000-0000-0000DB0F0000}"/>
    <cellStyle name="Table Cell 5 4 3 5 3 2" xfId="10176" xr:uid="{0EEB3768-8D5A-4E6D-BC20-9A462027BB2D}"/>
    <cellStyle name="Table Cell 5 4 3 5 3 3" xfId="6714" xr:uid="{E441C040-FBFD-49F6-9A24-A970D5F34CE8}"/>
    <cellStyle name="Table Cell 5 4 3 5 4" xfId="4421" xr:uid="{00000000-0005-0000-0000-0000DC0F0000}"/>
    <cellStyle name="Table Cell 5 4 3 5 4 2" xfId="11310" xr:uid="{8131B26F-124F-4233-8B10-77CF4C14EACD}"/>
    <cellStyle name="Table Cell 5 4 3 5 5" xfId="7862" xr:uid="{8DABDAEE-52CC-41BA-B1C9-387042B7E56D}"/>
    <cellStyle name="Table Cell 5 4 3 6" xfId="1129" xr:uid="{00000000-0005-0000-0000-0000DD0F0000}"/>
    <cellStyle name="Table Cell 5 4 3 6 2" xfId="2282" xr:uid="{00000000-0005-0000-0000-0000DE0F0000}"/>
    <cellStyle name="Table Cell 5 4 3 6 2 2" xfId="9171" xr:uid="{7239F1E5-130D-47A1-9D94-92BDA92ABFA0}"/>
    <cellStyle name="Table Cell 5 4 3 6 2 3" xfId="5709" xr:uid="{1D477230-2831-413E-858D-DAB2670CFEF0}"/>
    <cellStyle name="Table Cell 5 4 3 6 3" xfId="3413" xr:uid="{00000000-0005-0000-0000-0000DF0F0000}"/>
    <cellStyle name="Table Cell 5 4 3 6 3 2" xfId="10302" xr:uid="{441EDC3B-96D3-45A6-B7B9-B481C19D1236}"/>
    <cellStyle name="Table Cell 5 4 3 6 3 3" xfId="6840" xr:uid="{F97E5B37-256E-4BA9-9AE5-038F4F522827}"/>
    <cellStyle name="Table Cell 5 4 3 6 4" xfId="4547" xr:uid="{00000000-0005-0000-0000-0000E00F0000}"/>
    <cellStyle name="Table Cell 5 4 3 6 4 2" xfId="11436" xr:uid="{71B5DE2B-BBAF-4CC3-9967-B8EAFA6E5F27}"/>
    <cellStyle name="Table Cell 5 4 3 6 5" xfId="7988" xr:uid="{A72BC6F2-38EB-4BBC-80FE-465C4952EE92}"/>
    <cellStyle name="Table Cell 5 4 3 7" xfId="1272" xr:uid="{00000000-0005-0000-0000-0000E10F0000}"/>
    <cellStyle name="Table Cell 5 4 3 7 2" xfId="2425" xr:uid="{00000000-0005-0000-0000-0000E20F0000}"/>
    <cellStyle name="Table Cell 5 4 3 7 2 2" xfId="9314" xr:uid="{E1DC3C5D-D32B-438C-BCDF-2968AA8D0769}"/>
    <cellStyle name="Table Cell 5 4 3 7 2 3" xfId="5852" xr:uid="{FDB47887-0F0A-4E64-AA74-FFA57478663B}"/>
    <cellStyle name="Table Cell 5 4 3 7 3" xfId="3556" xr:uid="{00000000-0005-0000-0000-0000E30F0000}"/>
    <cellStyle name="Table Cell 5 4 3 7 3 2" xfId="10445" xr:uid="{FAC70A53-3E7E-485F-9ACC-32E43282AD83}"/>
    <cellStyle name="Table Cell 5 4 3 7 3 3" xfId="6983" xr:uid="{A698F673-2084-4574-B830-95BFC9B5BD14}"/>
    <cellStyle name="Table Cell 5 4 3 7 4" xfId="4690" xr:uid="{00000000-0005-0000-0000-0000E40F0000}"/>
    <cellStyle name="Table Cell 5 4 3 7 4 2" xfId="11579" xr:uid="{AB093605-245A-4F41-9198-DE43083166D6}"/>
    <cellStyle name="Table Cell 5 4 3 7 5" xfId="8131" xr:uid="{1EE55EEA-E6E4-4C6B-9721-91729686EA05}"/>
    <cellStyle name="Table Cell 5 4 3 8" xfId="1522" xr:uid="{00000000-0005-0000-0000-0000E50F0000}"/>
    <cellStyle name="Table Cell 5 4 3 8 2" xfId="8411" xr:uid="{25254452-507D-4BBC-AD06-62BA0AE96C5B}"/>
    <cellStyle name="Table Cell 5 4 3 8 3" xfId="4949" xr:uid="{BEF27990-E099-4E99-9AA0-47DC31BDD452}"/>
    <cellStyle name="Table Cell 5 4 3 9" xfId="2653" xr:uid="{00000000-0005-0000-0000-0000E60F0000}"/>
    <cellStyle name="Table Cell 5 4 3 9 2" xfId="9542" xr:uid="{CE08F34C-DCA6-4248-B944-5DD3C6F044BF}"/>
    <cellStyle name="Table Cell 5 4 3 9 3" xfId="6080" xr:uid="{CB716F92-06FA-41F0-9DFA-E7472394DC6F}"/>
    <cellStyle name="Table Cell 5 4 4" xfId="333" xr:uid="{00000000-0005-0000-0000-0000E70F0000}"/>
    <cellStyle name="Table Cell 5 4 4 2" xfId="1486" xr:uid="{00000000-0005-0000-0000-0000E80F0000}"/>
    <cellStyle name="Table Cell 5 4 4 2 2" xfId="8375" xr:uid="{C435FDAA-1EF8-4C2F-9D1F-1F32C80850BB}"/>
    <cellStyle name="Table Cell 5 4 4 2 3" xfId="4913" xr:uid="{31AD65BF-8958-4B15-9074-84B29D9DF688}"/>
    <cellStyle name="Table Cell 5 4 4 3" xfId="2617" xr:uid="{00000000-0005-0000-0000-0000E90F0000}"/>
    <cellStyle name="Table Cell 5 4 4 3 2" xfId="9506" xr:uid="{5A9E7544-34F4-4191-8628-E25E09E962C7}"/>
    <cellStyle name="Table Cell 5 4 4 3 3" xfId="6044" xr:uid="{F9330570-8006-4344-ACC7-21869BDA9B96}"/>
    <cellStyle name="Table Cell 5 4 4 4" xfId="3751" xr:uid="{00000000-0005-0000-0000-0000EA0F0000}"/>
    <cellStyle name="Table Cell 5 4 4 4 2" xfId="10640" xr:uid="{5D8A3EE4-F97A-4CB1-9BB7-2620E52E1AAD}"/>
    <cellStyle name="Table Cell 5 4 4 5" xfId="7192" xr:uid="{3342D76F-D415-4536-8557-B0448C11FBEF}"/>
    <cellStyle name="Table Cell 5 4 5" xfId="1339" xr:uid="{00000000-0005-0000-0000-0000EB0F0000}"/>
    <cellStyle name="Table Cell 5 4 5 2" xfId="8228" xr:uid="{FEB9B218-4DFE-480C-A94B-23A162B09B4D}"/>
    <cellStyle name="Table Cell 5 4 5 3" xfId="4766" xr:uid="{A38D596E-9D3F-40CC-9B36-77311265CEDA}"/>
    <cellStyle name="Table Cell 5 4 6" xfId="2470" xr:uid="{00000000-0005-0000-0000-0000EC0F0000}"/>
    <cellStyle name="Table Cell 5 4 6 2" xfId="9359" xr:uid="{C05A1363-68B5-401C-B85D-FD33EF570160}"/>
    <cellStyle name="Table Cell 5 4 6 3" xfId="5897" xr:uid="{E0C0EC52-55AF-47BE-890A-7B348B123E4A}"/>
    <cellStyle name="Table Cell 5 4 7" xfId="3604" xr:uid="{00000000-0005-0000-0000-0000ED0F0000}"/>
    <cellStyle name="Table Cell 5 4 7 2" xfId="10493" xr:uid="{F08C416D-337C-4365-810A-EF8A455B3EDE}"/>
    <cellStyle name="Table Cell 5 4 8" xfId="7043" xr:uid="{A05302BB-ADDC-4223-B77B-F0590C52291E}"/>
    <cellStyle name="Table Cell 5 5" xfId="397" xr:uid="{00000000-0005-0000-0000-0000EE0F0000}"/>
    <cellStyle name="Table Cell 5 5 2" xfId="608" xr:uid="{00000000-0005-0000-0000-0000EF0F0000}"/>
    <cellStyle name="Table Cell 5 5 2 2" xfId="1761" xr:uid="{00000000-0005-0000-0000-0000F00F0000}"/>
    <cellStyle name="Table Cell 5 5 2 2 2" xfId="8650" xr:uid="{261E05B3-CBBB-4D43-939D-F47D63CE75B6}"/>
    <cellStyle name="Table Cell 5 5 2 2 3" xfId="5188" xr:uid="{680A5C07-144E-4562-AFAF-D93A6EA6F698}"/>
    <cellStyle name="Table Cell 5 5 2 3" xfId="2892" xr:uid="{00000000-0005-0000-0000-0000F10F0000}"/>
    <cellStyle name="Table Cell 5 5 2 3 2" xfId="9781" xr:uid="{90776046-A920-4D04-87E8-393F3123728E}"/>
    <cellStyle name="Table Cell 5 5 2 3 3" xfId="6319" xr:uid="{A0E3C7F9-F35E-405F-8581-0BB06D726649}"/>
    <cellStyle name="Table Cell 5 5 2 4" xfId="4026" xr:uid="{00000000-0005-0000-0000-0000F20F0000}"/>
    <cellStyle name="Table Cell 5 5 2 4 2" xfId="10915" xr:uid="{634F20E5-4D53-4162-AB64-78FC2C78EEB8}"/>
    <cellStyle name="Table Cell 5 5 2 5" xfId="7467" xr:uid="{EBC0EA69-9D80-49D1-9582-A6AC115F8DB1}"/>
    <cellStyle name="Table Cell 5 5 3" xfId="888" xr:uid="{00000000-0005-0000-0000-0000F30F0000}"/>
    <cellStyle name="Table Cell 5 5 3 2" xfId="2041" xr:uid="{00000000-0005-0000-0000-0000F40F0000}"/>
    <cellStyle name="Table Cell 5 5 3 2 2" xfId="8930" xr:uid="{FD92C06B-CA53-4613-A1FF-87A8C5E28C27}"/>
    <cellStyle name="Table Cell 5 5 3 2 3" xfId="5468" xr:uid="{7E74ADF6-3665-4713-8D56-9ED2F96E64A6}"/>
    <cellStyle name="Table Cell 5 5 3 3" xfId="3172" xr:uid="{00000000-0005-0000-0000-0000F50F0000}"/>
    <cellStyle name="Table Cell 5 5 3 3 2" xfId="10061" xr:uid="{1C1AADFA-D4DF-4AEE-BFAB-01DCC753ADAA}"/>
    <cellStyle name="Table Cell 5 5 3 3 3" xfId="6599" xr:uid="{87B8C7CA-C45B-4652-83EC-629152EEFADC}"/>
    <cellStyle name="Table Cell 5 5 3 4" xfId="4306" xr:uid="{00000000-0005-0000-0000-0000F60F0000}"/>
    <cellStyle name="Table Cell 5 5 3 4 2" xfId="11195" xr:uid="{3F1ECB2F-07C7-435F-B66D-BE1944BD88C4}"/>
    <cellStyle name="Table Cell 5 5 3 5" xfId="7747" xr:uid="{14C4997E-43D6-4D2C-88EF-05CCDE723459}"/>
    <cellStyle name="Table Cell 5 5 4" xfId="1550" xr:uid="{00000000-0005-0000-0000-0000F70F0000}"/>
    <cellStyle name="Table Cell 5 5 4 2" xfId="8439" xr:uid="{6CD362E9-0355-4A8C-9375-FD976F081BD7}"/>
    <cellStyle name="Table Cell 5 5 4 3" xfId="4977" xr:uid="{9D3F48D4-F3CD-49F3-B732-49E403775688}"/>
    <cellStyle name="Table Cell 5 5 5" xfId="2681" xr:uid="{00000000-0005-0000-0000-0000F80F0000}"/>
    <cellStyle name="Table Cell 5 5 5 2" xfId="9570" xr:uid="{A702EB40-3756-4E6F-9F79-8676163CC27F}"/>
    <cellStyle name="Table Cell 5 5 5 3" xfId="6108" xr:uid="{09C4F436-BDC0-4FCF-B0C1-E98EBA1DE3EF}"/>
    <cellStyle name="Table Cell 5 5 6" xfId="3815" xr:uid="{00000000-0005-0000-0000-0000F90F0000}"/>
    <cellStyle name="Table Cell 5 5 6 2" xfId="10704" xr:uid="{C8CA746B-3260-4ABD-AD87-D0A5329252CC}"/>
    <cellStyle name="Table Cell 5 5 7" xfId="7256" xr:uid="{9D84583A-C2D9-48F6-8892-576224491D16}"/>
    <cellStyle name="Table Cell 5 6" xfId="284" xr:uid="{00000000-0005-0000-0000-0000FA0F0000}"/>
    <cellStyle name="Table Cell 5 6 2" xfId="1437" xr:uid="{00000000-0005-0000-0000-0000FB0F0000}"/>
    <cellStyle name="Table Cell 5 6 2 2" xfId="8326" xr:uid="{4D27C7DB-FCEE-4F0D-9AEB-867495C7EB9B}"/>
    <cellStyle name="Table Cell 5 6 2 3" xfId="4864" xr:uid="{EC956338-11EA-4592-845B-C7A553C6066E}"/>
    <cellStyle name="Table Cell 5 6 3" xfId="2568" xr:uid="{00000000-0005-0000-0000-0000FC0F0000}"/>
    <cellStyle name="Table Cell 5 6 3 2" xfId="9457" xr:uid="{15FCEC6D-19E3-4723-9A63-B2BAA47471BA}"/>
    <cellStyle name="Table Cell 5 6 3 3" xfId="5995" xr:uid="{81865CD7-0F58-4C4A-9157-5DEE4C7D9856}"/>
    <cellStyle name="Table Cell 5 6 4" xfId="3702" xr:uid="{00000000-0005-0000-0000-0000FD0F0000}"/>
    <cellStyle name="Table Cell 5 6 4 2" xfId="10591" xr:uid="{4931EA92-5DDA-49D9-93BA-C621A29BD583}"/>
    <cellStyle name="Table Cell 5 6 5" xfId="7143" xr:uid="{914F01E9-FF71-48FA-BB9A-5C42643BD56F}"/>
    <cellStyle name="Table Cell 5 7" xfId="1288" xr:uid="{00000000-0005-0000-0000-0000FE0F0000}"/>
    <cellStyle name="Table Cell 5 7 2" xfId="8177" xr:uid="{262D2F56-FF6D-4341-BB83-F423DEBD3F17}"/>
    <cellStyle name="Table Cell 5 7 3" xfId="4715" xr:uid="{642F8B2A-333E-4DC0-85D3-A186D7CEE745}"/>
    <cellStyle name="Table Cell 5 8" xfId="8162" xr:uid="{F355DDA3-B66F-4714-AE5C-9DD467428708}"/>
    <cellStyle name="Table Cell 5 9" xfId="8140" xr:uid="{BEF5EF23-718A-438B-9E84-9954A13D5767}"/>
    <cellStyle name="Table Cell 6" xfId="151" xr:uid="{00000000-0005-0000-0000-0000FF0F0000}"/>
    <cellStyle name="Table Cell 6 2" xfId="167" xr:uid="{00000000-0005-0000-0000-000000100000}"/>
    <cellStyle name="Table Cell 6 2 2" xfId="202" xr:uid="{00000000-0005-0000-0000-000001100000}"/>
    <cellStyle name="Table Cell 6 2 2 2" xfId="463" xr:uid="{00000000-0005-0000-0000-000002100000}"/>
    <cellStyle name="Table Cell 6 2 2 2 10" xfId="3881" xr:uid="{00000000-0005-0000-0000-000003100000}"/>
    <cellStyle name="Table Cell 6 2 2 2 10 2" xfId="10770" xr:uid="{F55C69A9-F960-421C-8D80-E4A36EA5351B}"/>
    <cellStyle name="Table Cell 6 2 2 2 11" xfId="7322" xr:uid="{7A2F7D6D-865A-4B37-A88C-7D10E39CDD4F}"/>
    <cellStyle name="Table Cell 6 2 2 2 2" xfId="674" xr:uid="{00000000-0005-0000-0000-000004100000}"/>
    <cellStyle name="Table Cell 6 2 2 2 2 2" xfId="1827" xr:uid="{00000000-0005-0000-0000-000005100000}"/>
    <cellStyle name="Table Cell 6 2 2 2 2 2 2" xfId="8716" xr:uid="{AEC34FC7-C346-4A64-A998-79EC3AA1BBE2}"/>
    <cellStyle name="Table Cell 6 2 2 2 2 2 3" xfId="5254" xr:uid="{BC14806D-9FB4-4100-855C-B55985F2508D}"/>
    <cellStyle name="Table Cell 6 2 2 2 2 3" xfId="2958" xr:uid="{00000000-0005-0000-0000-000006100000}"/>
    <cellStyle name="Table Cell 6 2 2 2 2 3 2" xfId="9847" xr:uid="{D8EDC24A-DD2E-4E5D-A58D-30961C402DC8}"/>
    <cellStyle name="Table Cell 6 2 2 2 2 3 3" xfId="6385" xr:uid="{DCCAC320-7804-4F63-A95D-3A6AD92F7C62}"/>
    <cellStyle name="Table Cell 6 2 2 2 2 4" xfId="4092" xr:uid="{00000000-0005-0000-0000-000007100000}"/>
    <cellStyle name="Table Cell 6 2 2 2 2 4 2" xfId="10981" xr:uid="{DDE7F6FD-1440-48A8-9A49-C7D2C1D11518}"/>
    <cellStyle name="Table Cell 6 2 2 2 2 5" xfId="7533" xr:uid="{E4D85186-4B8A-4DE1-8C99-AB6419AA20DE}"/>
    <cellStyle name="Table Cell 6 2 2 2 3" xfId="814" xr:uid="{00000000-0005-0000-0000-000008100000}"/>
    <cellStyle name="Table Cell 6 2 2 2 3 2" xfId="1967" xr:uid="{00000000-0005-0000-0000-000009100000}"/>
    <cellStyle name="Table Cell 6 2 2 2 3 2 2" xfId="8856" xr:uid="{E6D6BF5C-7579-4C08-97D4-83C8B8BE160A}"/>
    <cellStyle name="Table Cell 6 2 2 2 3 2 3" xfId="5394" xr:uid="{C626C22A-416F-4AF4-ADC4-3F9290410953}"/>
    <cellStyle name="Table Cell 6 2 2 2 3 3" xfId="3098" xr:uid="{00000000-0005-0000-0000-00000A100000}"/>
    <cellStyle name="Table Cell 6 2 2 2 3 3 2" xfId="9987" xr:uid="{95C13F23-5049-4334-98CA-1D1D075A0652}"/>
    <cellStyle name="Table Cell 6 2 2 2 3 3 3" xfId="6525" xr:uid="{9ED946EA-1577-4119-8168-511CD1484677}"/>
    <cellStyle name="Table Cell 6 2 2 2 3 4" xfId="4232" xr:uid="{00000000-0005-0000-0000-00000B100000}"/>
    <cellStyle name="Table Cell 6 2 2 2 3 4 2" xfId="11121" xr:uid="{E80F5CB5-24F7-404B-85BE-4E5174A6F0F4}"/>
    <cellStyle name="Table Cell 6 2 2 2 3 5" xfId="7673" xr:uid="{E9249621-7060-445D-AC6F-DEF1B6A5A4ED}"/>
    <cellStyle name="Table Cell 6 2 2 2 4" xfId="954" xr:uid="{00000000-0005-0000-0000-00000C100000}"/>
    <cellStyle name="Table Cell 6 2 2 2 4 2" xfId="2107" xr:uid="{00000000-0005-0000-0000-00000D100000}"/>
    <cellStyle name="Table Cell 6 2 2 2 4 2 2" xfId="8996" xr:uid="{99AA3027-729F-43F1-A867-008E6AC99A2A}"/>
    <cellStyle name="Table Cell 6 2 2 2 4 2 3" xfId="5534" xr:uid="{E3DF3153-8A43-47F5-8F4B-E7D7503B1611}"/>
    <cellStyle name="Table Cell 6 2 2 2 4 3" xfId="3238" xr:uid="{00000000-0005-0000-0000-00000E100000}"/>
    <cellStyle name="Table Cell 6 2 2 2 4 3 2" xfId="10127" xr:uid="{201051E5-0CDC-4769-90C0-DE6BFBDC88D1}"/>
    <cellStyle name="Table Cell 6 2 2 2 4 3 3" xfId="6665" xr:uid="{8C2584F5-6325-45FC-B83D-AB153ECCE9DF}"/>
    <cellStyle name="Table Cell 6 2 2 2 4 4" xfId="4372" xr:uid="{00000000-0005-0000-0000-00000F100000}"/>
    <cellStyle name="Table Cell 6 2 2 2 4 4 2" xfId="11261" xr:uid="{FA03771B-0D70-4B80-B358-4CDEC06EBDCA}"/>
    <cellStyle name="Table Cell 6 2 2 2 4 5" xfId="7813" xr:uid="{BADA608E-3E94-40EC-A9C2-8BCD3B335AB5}"/>
    <cellStyle name="Table Cell 6 2 2 2 5" xfId="1088" xr:uid="{00000000-0005-0000-0000-000010100000}"/>
    <cellStyle name="Table Cell 6 2 2 2 5 2" xfId="2241" xr:uid="{00000000-0005-0000-0000-000011100000}"/>
    <cellStyle name="Table Cell 6 2 2 2 5 2 2" xfId="9130" xr:uid="{04196E4B-4E5E-463C-BCF8-FE8DAC855A1B}"/>
    <cellStyle name="Table Cell 6 2 2 2 5 2 3" xfId="5668" xr:uid="{9469E6BB-2012-414A-BE45-D0CE12FFEF26}"/>
    <cellStyle name="Table Cell 6 2 2 2 5 3" xfId="3372" xr:uid="{00000000-0005-0000-0000-000012100000}"/>
    <cellStyle name="Table Cell 6 2 2 2 5 3 2" xfId="10261" xr:uid="{EA5A5838-651E-4438-9076-CCB7D49EFF4E}"/>
    <cellStyle name="Table Cell 6 2 2 2 5 3 3" xfId="6799" xr:uid="{A2A8F64B-4087-4CFA-9A1C-5376B627B81B}"/>
    <cellStyle name="Table Cell 6 2 2 2 5 4" xfId="4506" xr:uid="{00000000-0005-0000-0000-000013100000}"/>
    <cellStyle name="Table Cell 6 2 2 2 5 4 2" xfId="11395" xr:uid="{BE45119F-E19B-468D-9974-ED9326590A18}"/>
    <cellStyle name="Table Cell 6 2 2 2 5 5" xfId="7947" xr:uid="{1264AF49-A612-4C78-A73B-8E7D3787DF99}"/>
    <cellStyle name="Table Cell 6 2 2 2 6" xfId="1219" xr:uid="{00000000-0005-0000-0000-000014100000}"/>
    <cellStyle name="Table Cell 6 2 2 2 6 2" xfId="2372" xr:uid="{00000000-0005-0000-0000-000015100000}"/>
    <cellStyle name="Table Cell 6 2 2 2 6 2 2" xfId="9261" xr:uid="{E4547DEE-9D62-4973-9342-BFFBB29FF5F1}"/>
    <cellStyle name="Table Cell 6 2 2 2 6 2 3" xfId="5799" xr:uid="{FF8E7288-C5E1-48BB-9138-9C4B5CF6B1BF}"/>
    <cellStyle name="Table Cell 6 2 2 2 6 3" xfId="3503" xr:uid="{00000000-0005-0000-0000-000016100000}"/>
    <cellStyle name="Table Cell 6 2 2 2 6 3 2" xfId="10392" xr:uid="{8BD6F25F-805C-4B56-B51D-DDDDB1C21686}"/>
    <cellStyle name="Table Cell 6 2 2 2 6 3 3" xfId="6930" xr:uid="{CE8DE490-AE10-454F-BB67-88A2FB9970ED}"/>
    <cellStyle name="Table Cell 6 2 2 2 6 4" xfId="4637" xr:uid="{00000000-0005-0000-0000-000017100000}"/>
    <cellStyle name="Table Cell 6 2 2 2 6 4 2" xfId="11526" xr:uid="{6D8B1EC5-61F1-435C-A8B1-E9EFE33B6F47}"/>
    <cellStyle name="Table Cell 6 2 2 2 6 5" xfId="8078" xr:uid="{62144445-53A0-42BC-ABFE-6573C54578E6}"/>
    <cellStyle name="Table Cell 6 2 2 2 7" xfId="564" xr:uid="{00000000-0005-0000-0000-000018100000}"/>
    <cellStyle name="Table Cell 6 2 2 2 7 2" xfId="1717" xr:uid="{00000000-0005-0000-0000-000019100000}"/>
    <cellStyle name="Table Cell 6 2 2 2 7 2 2" xfId="8606" xr:uid="{8FED793D-34D6-4A0C-A5E0-32C9DB3FC3C2}"/>
    <cellStyle name="Table Cell 6 2 2 2 7 2 3" xfId="5144" xr:uid="{B4022A68-18CF-4808-879E-3748AE90F318}"/>
    <cellStyle name="Table Cell 6 2 2 2 7 3" xfId="2848" xr:uid="{00000000-0005-0000-0000-00001A100000}"/>
    <cellStyle name="Table Cell 6 2 2 2 7 3 2" xfId="9737" xr:uid="{052C4AEB-4C96-4BE0-B513-BB9D16212ADD}"/>
    <cellStyle name="Table Cell 6 2 2 2 7 3 3" xfId="6275" xr:uid="{E78EE74F-C163-4AA1-A212-96B0B0D26995}"/>
    <cellStyle name="Table Cell 6 2 2 2 7 4" xfId="3982" xr:uid="{00000000-0005-0000-0000-00001B100000}"/>
    <cellStyle name="Table Cell 6 2 2 2 7 4 2" xfId="10871" xr:uid="{0A5229E4-03F9-40A1-90CE-9B73874A57BB}"/>
    <cellStyle name="Table Cell 6 2 2 2 7 5" xfId="7423" xr:uid="{346559D0-7C5B-4A41-B3C9-BDDA6F3BDDAA}"/>
    <cellStyle name="Table Cell 6 2 2 2 8" xfId="1616" xr:uid="{00000000-0005-0000-0000-00001C100000}"/>
    <cellStyle name="Table Cell 6 2 2 2 8 2" xfId="8505" xr:uid="{3AAD90D8-B79A-42BB-9E15-2BEA18ED294F}"/>
    <cellStyle name="Table Cell 6 2 2 2 8 3" xfId="5043" xr:uid="{4FC641B7-A85C-465C-96E8-1517B810394E}"/>
    <cellStyle name="Table Cell 6 2 2 2 9" xfId="2747" xr:uid="{00000000-0005-0000-0000-00001D100000}"/>
    <cellStyle name="Table Cell 6 2 2 2 9 2" xfId="9636" xr:uid="{990EC63B-F0FB-4918-9890-5096A0DD481B}"/>
    <cellStyle name="Table Cell 6 2 2 2 9 3" xfId="6174" xr:uid="{E3368BD0-CB1D-45BB-B3F8-AA7A0746B9C5}"/>
    <cellStyle name="Table Cell 6 2 2 3" xfId="492" xr:uid="{00000000-0005-0000-0000-00001E100000}"/>
    <cellStyle name="Table Cell 6 2 2 3 10" xfId="3910" xr:uid="{00000000-0005-0000-0000-00001F100000}"/>
    <cellStyle name="Table Cell 6 2 2 3 10 2" xfId="10799" xr:uid="{CF66FCB1-5DD9-4C82-B422-43429BB772C4}"/>
    <cellStyle name="Table Cell 6 2 2 3 11" xfId="7351" xr:uid="{EF443853-A06F-41CF-A8F0-176F19F39B4D}"/>
    <cellStyle name="Table Cell 6 2 2 3 2" xfId="703" xr:uid="{00000000-0005-0000-0000-000020100000}"/>
    <cellStyle name="Table Cell 6 2 2 3 2 2" xfId="1856" xr:uid="{00000000-0005-0000-0000-000021100000}"/>
    <cellStyle name="Table Cell 6 2 2 3 2 2 2" xfId="8745" xr:uid="{D3CCCEB6-94C7-47BD-8808-6F162A1C577D}"/>
    <cellStyle name="Table Cell 6 2 2 3 2 2 3" xfId="5283" xr:uid="{FF37982A-6777-4D47-9B1A-268A381527BC}"/>
    <cellStyle name="Table Cell 6 2 2 3 2 3" xfId="2987" xr:uid="{00000000-0005-0000-0000-000022100000}"/>
    <cellStyle name="Table Cell 6 2 2 3 2 3 2" xfId="9876" xr:uid="{C37A1D95-448D-4307-92A9-E77E493F3B46}"/>
    <cellStyle name="Table Cell 6 2 2 3 2 3 3" xfId="6414" xr:uid="{FAAD025D-9345-462C-A334-212CA81AEE4E}"/>
    <cellStyle name="Table Cell 6 2 2 3 2 4" xfId="4121" xr:uid="{00000000-0005-0000-0000-000023100000}"/>
    <cellStyle name="Table Cell 6 2 2 3 2 4 2" xfId="11010" xr:uid="{4351084F-80D2-4CA2-BAEC-D89918E2D51A}"/>
    <cellStyle name="Table Cell 6 2 2 3 2 5" xfId="7562" xr:uid="{442F6138-7F00-40D4-8AAA-D5B01C075D04}"/>
    <cellStyle name="Table Cell 6 2 2 3 3" xfId="843" xr:uid="{00000000-0005-0000-0000-000024100000}"/>
    <cellStyle name="Table Cell 6 2 2 3 3 2" xfId="1996" xr:uid="{00000000-0005-0000-0000-000025100000}"/>
    <cellStyle name="Table Cell 6 2 2 3 3 2 2" xfId="8885" xr:uid="{35A0CAF7-B66A-445A-BA7F-03E41DC5E4E4}"/>
    <cellStyle name="Table Cell 6 2 2 3 3 2 3" xfId="5423" xr:uid="{8A83C47D-8BF8-4503-9C05-48D3B2CFCC53}"/>
    <cellStyle name="Table Cell 6 2 2 3 3 3" xfId="3127" xr:uid="{00000000-0005-0000-0000-000026100000}"/>
    <cellStyle name="Table Cell 6 2 2 3 3 3 2" xfId="10016" xr:uid="{5D06BF65-8A0E-4F18-B79C-6B685046D607}"/>
    <cellStyle name="Table Cell 6 2 2 3 3 3 3" xfId="6554" xr:uid="{98DA3B13-921B-4636-90A8-1F4B58153181}"/>
    <cellStyle name="Table Cell 6 2 2 3 3 4" xfId="4261" xr:uid="{00000000-0005-0000-0000-000027100000}"/>
    <cellStyle name="Table Cell 6 2 2 3 3 4 2" xfId="11150" xr:uid="{7396AED1-A513-4416-8434-62C712C8966B}"/>
    <cellStyle name="Table Cell 6 2 2 3 3 5" xfId="7702" xr:uid="{4A5AFE14-B2BE-4E2B-8EF8-FEE148AA356C}"/>
    <cellStyle name="Table Cell 6 2 2 3 4" xfId="983" xr:uid="{00000000-0005-0000-0000-000028100000}"/>
    <cellStyle name="Table Cell 6 2 2 3 4 2" xfId="2136" xr:uid="{00000000-0005-0000-0000-000029100000}"/>
    <cellStyle name="Table Cell 6 2 2 3 4 2 2" xfId="9025" xr:uid="{2975B7E3-38A0-45B2-99D5-0BA575935A3F}"/>
    <cellStyle name="Table Cell 6 2 2 3 4 2 3" xfId="5563" xr:uid="{3B015B49-B517-4C2A-ABD1-10FF9EE14251}"/>
    <cellStyle name="Table Cell 6 2 2 3 4 3" xfId="3267" xr:uid="{00000000-0005-0000-0000-00002A100000}"/>
    <cellStyle name="Table Cell 6 2 2 3 4 3 2" xfId="10156" xr:uid="{69E81EB8-4CE5-44C0-89A6-D5DB51F5C9CB}"/>
    <cellStyle name="Table Cell 6 2 2 3 4 3 3" xfId="6694" xr:uid="{686A324E-4CB0-4D09-BB44-7DB75D9B8983}"/>
    <cellStyle name="Table Cell 6 2 2 3 4 4" xfId="4401" xr:uid="{00000000-0005-0000-0000-00002B100000}"/>
    <cellStyle name="Table Cell 6 2 2 3 4 4 2" xfId="11290" xr:uid="{9E1749D1-2AAD-4396-99ED-F8896FBF30DB}"/>
    <cellStyle name="Table Cell 6 2 2 3 4 5" xfId="7842" xr:uid="{8BDA8FBC-37EF-4673-BAE2-A43DFFA1E6FF}"/>
    <cellStyle name="Table Cell 6 2 2 3 5" xfId="1117" xr:uid="{00000000-0005-0000-0000-00002C100000}"/>
    <cellStyle name="Table Cell 6 2 2 3 5 2" xfId="2270" xr:uid="{00000000-0005-0000-0000-00002D100000}"/>
    <cellStyle name="Table Cell 6 2 2 3 5 2 2" xfId="9159" xr:uid="{1EA1A240-62AD-4D44-9AC0-E4F49AE0ADF7}"/>
    <cellStyle name="Table Cell 6 2 2 3 5 2 3" xfId="5697" xr:uid="{50271B69-DB98-4557-BA08-F31D08F2976D}"/>
    <cellStyle name="Table Cell 6 2 2 3 5 3" xfId="3401" xr:uid="{00000000-0005-0000-0000-00002E100000}"/>
    <cellStyle name="Table Cell 6 2 2 3 5 3 2" xfId="10290" xr:uid="{51411F66-11E9-4D08-B441-C4974D40078E}"/>
    <cellStyle name="Table Cell 6 2 2 3 5 3 3" xfId="6828" xr:uid="{26EA2D33-4ECF-4DDC-B1F5-D668FE55930A}"/>
    <cellStyle name="Table Cell 6 2 2 3 5 4" xfId="4535" xr:uid="{00000000-0005-0000-0000-00002F100000}"/>
    <cellStyle name="Table Cell 6 2 2 3 5 4 2" xfId="11424" xr:uid="{4A3DD086-3A45-4FED-AD96-DABE3DC7DC70}"/>
    <cellStyle name="Table Cell 6 2 2 3 5 5" xfId="7976" xr:uid="{FE6C803A-1FFD-492D-BBC4-6559EFC95CA2}"/>
    <cellStyle name="Table Cell 6 2 2 3 6" xfId="1248" xr:uid="{00000000-0005-0000-0000-000030100000}"/>
    <cellStyle name="Table Cell 6 2 2 3 6 2" xfId="2401" xr:uid="{00000000-0005-0000-0000-000031100000}"/>
    <cellStyle name="Table Cell 6 2 2 3 6 2 2" xfId="9290" xr:uid="{3420ED79-298A-47CD-894A-D7207D631824}"/>
    <cellStyle name="Table Cell 6 2 2 3 6 2 3" xfId="5828" xr:uid="{C44B2661-8965-43B5-977F-9A9D28DCCEA2}"/>
    <cellStyle name="Table Cell 6 2 2 3 6 3" xfId="3532" xr:uid="{00000000-0005-0000-0000-000032100000}"/>
    <cellStyle name="Table Cell 6 2 2 3 6 3 2" xfId="10421" xr:uid="{EE1A1168-8377-4A6F-80F9-A429F369F9F8}"/>
    <cellStyle name="Table Cell 6 2 2 3 6 3 3" xfId="6959" xr:uid="{1E2573E2-5A0A-470D-8E4D-CDB08B714636}"/>
    <cellStyle name="Table Cell 6 2 2 3 6 4" xfId="4666" xr:uid="{00000000-0005-0000-0000-000033100000}"/>
    <cellStyle name="Table Cell 6 2 2 3 6 4 2" xfId="11555" xr:uid="{36BB9499-701C-4702-B98D-8A7C3747CEE0}"/>
    <cellStyle name="Table Cell 6 2 2 3 6 5" xfId="8107" xr:uid="{16820128-6FB2-4E69-B08E-D0A96F99700E}"/>
    <cellStyle name="Table Cell 6 2 2 3 7" xfId="220" xr:uid="{00000000-0005-0000-0000-000034100000}"/>
    <cellStyle name="Table Cell 6 2 2 3 7 2" xfId="1373" xr:uid="{00000000-0005-0000-0000-000035100000}"/>
    <cellStyle name="Table Cell 6 2 2 3 7 2 2" xfId="8262" xr:uid="{474022C2-B705-41BD-A4C9-36E83CA64C62}"/>
    <cellStyle name="Table Cell 6 2 2 3 7 2 3" xfId="4800" xr:uid="{ED821DF5-28ED-4614-B04C-09DB23500ED8}"/>
    <cellStyle name="Table Cell 6 2 2 3 7 3" xfId="2504" xr:uid="{00000000-0005-0000-0000-000036100000}"/>
    <cellStyle name="Table Cell 6 2 2 3 7 3 2" xfId="9393" xr:uid="{93BDF01D-1C01-4CC8-93FC-C9495DDAE19E}"/>
    <cellStyle name="Table Cell 6 2 2 3 7 3 3" xfId="5931" xr:uid="{E42C20F4-1F43-4DF9-9CEB-CEFE34F43515}"/>
    <cellStyle name="Table Cell 6 2 2 3 7 4" xfId="3638" xr:uid="{00000000-0005-0000-0000-000037100000}"/>
    <cellStyle name="Table Cell 6 2 2 3 7 4 2" xfId="10527" xr:uid="{08E6F15C-39BC-4F3B-980E-12C3B0006958}"/>
    <cellStyle name="Table Cell 6 2 2 3 7 5" xfId="7079" xr:uid="{D84CA864-5481-41EF-A69C-59E57A0FB99E}"/>
    <cellStyle name="Table Cell 6 2 2 3 8" xfId="1645" xr:uid="{00000000-0005-0000-0000-000038100000}"/>
    <cellStyle name="Table Cell 6 2 2 3 8 2" xfId="8534" xr:uid="{5E842703-2E6A-45B1-8762-3902E1F01B5F}"/>
    <cellStyle name="Table Cell 6 2 2 3 8 3" xfId="5072" xr:uid="{D29CE4BB-04A8-4C29-91D7-23811AF9FD0C}"/>
    <cellStyle name="Table Cell 6 2 2 3 9" xfId="2776" xr:uid="{00000000-0005-0000-0000-000039100000}"/>
    <cellStyle name="Table Cell 6 2 2 3 9 2" xfId="9665" xr:uid="{B5027370-4963-4A90-9483-07346666C3FD}"/>
    <cellStyle name="Table Cell 6 2 2 3 9 3" xfId="6203" xr:uid="{E04F2419-E3E8-4751-AF65-807B86D2830D}"/>
    <cellStyle name="Table Cell 6 2 2 4" xfId="351" xr:uid="{00000000-0005-0000-0000-00003A100000}"/>
    <cellStyle name="Table Cell 6 2 2 4 2" xfId="1504" xr:uid="{00000000-0005-0000-0000-00003B100000}"/>
    <cellStyle name="Table Cell 6 2 2 4 2 2" xfId="8393" xr:uid="{2DBD7ACE-47CC-4568-8660-C62EF0FB0E97}"/>
    <cellStyle name="Table Cell 6 2 2 4 2 3" xfId="4931" xr:uid="{AFBAF3EC-7A88-4E9E-8C78-C82B4494DB87}"/>
    <cellStyle name="Table Cell 6 2 2 4 3" xfId="2635" xr:uid="{00000000-0005-0000-0000-00003C100000}"/>
    <cellStyle name="Table Cell 6 2 2 4 3 2" xfId="9524" xr:uid="{410ED8F6-4FF2-46E1-936A-250640CCDC3F}"/>
    <cellStyle name="Table Cell 6 2 2 4 3 3" xfId="6062" xr:uid="{850DFC73-56E4-423A-9340-1FDA05CB5F0B}"/>
    <cellStyle name="Table Cell 6 2 2 4 4" xfId="3769" xr:uid="{00000000-0005-0000-0000-00003D100000}"/>
    <cellStyle name="Table Cell 6 2 2 4 4 2" xfId="10658" xr:uid="{A0B92113-4A99-43D8-A3C7-9F596254FB91}"/>
    <cellStyle name="Table Cell 6 2 2 4 5" xfId="7210" xr:uid="{12EF90D9-E40E-4F23-B333-D78FB9FA30A0}"/>
    <cellStyle name="Table Cell 6 2 2 5" xfId="1357" xr:uid="{00000000-0005-0000-0000-00003E100000}"/>
    <cellStyle name="Table Cell 6 2 2 5 2" xfId="8246" xr:uid="{EC28FB4C-49D3-424D-BFC6-EC49DA6C0962}"/>
    <cellStyle name="Table Cell 6 2 2 5 3" xfId="4784" xr:uid="{06FE35A3-6CC0-4C67-9BC0-B46226B48EFC}"/>
    <cellStyle name="Table Cell 6 2 2 6" xfId="2488" xr:uid="{00000000-0005-0000-0000-00003F100000}"/>
    <cellStyle name="Table Cell 6 2 2 6 2" xfId="9377" xr:uid="{A95C7D69-601D-433C-BDA2-B49D37B9A964}"/>
    <cellStyle name="Table Cell 6 2 2 6 3" xfId="5915" xr:uid="{CB94DFEC-EFD0-4827-B836-7B4723E629CC}"/>
    <cellStyle name="Table Cell 6 2 2 7" xfId="3622" xr:uid="{00000000-0005-0000-0000-000040100000}"/>
    <cellStyle name="Table Cell 6 2 2 7 2" xfId="10511" xr:uid="{ECE83E07-7D22-4E5C-894F-A201B7D84740}"/>
    <cellStyle name="Table Cell 6 2 2 8" xfId="7061" xr:uid="{38A8C8A9-C0D5-490E-A160-86CEBCD1D69C}"/>
    <cellStyle name="Table Cell 6 2 3" xfId="428" xr:uid="{00000000-0005-0000-0000-000041100000}"/>
    <cellStyle name="Table Cell 6 2 3 10" xfId="3846" xr:uid="{00000000-0005-0000-0000-000042100000}"/>
    <cellStyle name="Table Cell 6 2 3 10 2" xfId="10735" xr:uid="{62DE2927-9A04-4679-9AC8-5F7982075836}"/>
    <cellStyle name="Table Cell 6 2 3 11" xfId="7287" xr:uid="{A3B4870F-E2ED-4B62-B383-FD20EB47EB1B}"/>
    <cellStyle name="Table Cell 6 2 3 2" xfId="639" xr:uid="{00000000-0005-0000-0000-000043100000}"/>
    <cellStyle name="Table Cell 6 2 3 2 2" xfId="1792" xr:uid="{00000000-0005-0000-0000-000044100000}"/>
    <cellStyle name="Table Cell 6 2 3 2 2 2" xfId="8681" xr:uid="{9EF81556-147E-4490-A3A9-9528D4E441F0}"/>
    <cellStyle name="Table Cell 6 2 3 2 2 3" xfId="5219" xr:uid="{46308C94-E405-40F6-9B7D-7C0AAEDDD52B}"/>
    <cellStyle name="Table Cell 6 2 3 2 3" xfId="2923" xr:uid="{00000000-0005-0000-0000-000045100000}"/>
    <cellStyle name="Table Cell 6 2 3 2 3 2" xfId="9812" xr:uid="{9C32C449-A37A-415B-A8BE-619EA8B44484}"/>
    <cellStyle name="Table Cell 6 2 3 2 3 3" xfId="6350" xr:uid="{888F24D3-7773-44AE-BAC1-FE8691387632}"/>
    <cellStyle name="Table Cell 6 2 3 2 4" xfId="4057" xr:uid="{00000000-0005-0000-0000-000046100000}"/>
    <cellStyle name="Table Cell 6 2 3 2 4 2" xfId="10946" xr:uid="{0A4D6FCE-FCFA-45AA-A3C2-ADA835AF5D50}"/>
    <cellStyle name="Table Cell 6 2 3 2 5" xfId="7498" xr:uid="{420E675A-D9A2-4695-ADBA-96C495401CA3}"/>
    <cellStyle name="Table Cell 6 2 3 3" xfId="779" xr:uid="{00000000-0005-0000-0000-000047100000}"/>
    <cellStyle name="Table Cell 6 2 3 3 2" xfId="1932" xr:uid="{00000000-0005-0000-0000-000048100000}"/>
    <cellStyle name="Table Cell 6 2 3 3 2 2" xfId="8821" xr:uid="{FA0DAD69-4431-4888-9333-D81927C7CE49}"/>
    <cellStyle name="Table Cell 6 2 3 3 2 3" xfId="5359" xr:uid="{B39046CB-4ADB-463B-B701-424230F8F5B5}"/>
    <cellStyle name="Table Cell 6 2 3 3 3" xfId="3063" xr:uid="{00000000-0005-0000-0000-000049100000}"/>
    <cellStyle name="Table Cell 6 2 3 3 3 2" xfId="9952" xr:uid="{BDBAB444-9DF3-4AD2-8B4B-6F254A54AD90}"/>
    <cellStyle name="Table Cell 6 2 3 3 3 3" xfId="6490" xr:uid="{0724871A-D449-4D3A-B7EB-F87433F3AD42}"/>
    <cellStyle name="Table Cell 6 2 3 3 4" xfId="4197" xr:uid="{00000000-0005-0000-0000-00004A100000}"/>
    <cellStyle name="Table Cell 6 2 3 3 4 2" xfId="11086" xr:uid="{9C3752DE-391E-480B-9F36-4535737BF354}"/>
    <cellStyle name="Table Cell 6 2 3 3 5" xfId="7638" xr:uid="{8EFE3A7D-C0D3-450F-9258-668E2653C945}"/>
    <cellStyle name="Table Cell 6 2 3 4" xfId="919" xr:uid="{00000000-0005-0000-0000-00004B100000}"/>
    <cellStyle name="Table Cell 6 2 3 4 2" xfId="2072" xr:uid="{00000000-0005-0000-0000-00004C100000}"/>
    <cellStyle name="Table Cell 6 2 3 4 2 2" xfId="8961" xr:uid="{9A6FA8E8-77E4-4CE0-B4DA-49790CB8A607}"/>
    <cellStyle name="Table Cell 6 2 3 4 2 3" xfId="5499" xr:uid="{9BA1441A-B8A6-4D95-B027-721E017E1D33}"/>
    <cellStyle name="Table Cell 6 2 3 4 3" xfId="3203" xr:uid="{00000000-0005-0000-0000-00004D100000}"/>
    <cellStyle name="Table Cell 6 2 3 4 3 2" xfId="10092" xr:uid="{81141B5E-0202-47DF-8AA5-5BFEA128A566}"/>
    <cellStyle name="Table Cell 6 2 3 4 3 3" xfId="6630" xr:uid="{8EB38716-6A9B-49CA-94C8-C43C4EBE9485}"/>
    <cellStyle name="Table Cell 6 2 3 4 4" xfId="4337" xr:uid="{00000000-0005-0000-0000-00004E100000}"/>
    <cellStyle name="Table Cell 6 2 3 4 4 2" xfId="11226" xr:uid="{F7B9CF6A-6FC1-4886-ADA4-F0E98DB10810}"/>
    <cellStyle name="Table Cell 6 2 3 4 5" xfId="7778" xr:uid="{630888DA-E816-4A00-B395-C89D6A373E3B}"/>
    <cellStyle name="Table Cell 6 2 3 5" xfId="1053" xr:uid="{00000000-0005-0000-0000-00004F100000}"/>
    <cellStyle name="Table Cell 6 2 3 5 2" xfId="2206" xr:uid="{00000000-0005-0000-0000-000050100000}"/>
    <cellStyle name="Table Cell 6 2 3 5 2 2" xfId="9095" xr:uid="{99C18C7F-AF05-4825-B3D9-8CC01132B92B}"/>
    <cellStyle name="Table Cell 6 2 3 5 2 3" xfId="5633" xr:uid="{3C8CF687-7312-418E-9BE2-FAA94C755663}"/>
    <cellStyle name="Table Cell 6 2 3 5 3" xfId="3337" xr:uid="{00000000-0005-0000-0000-000051100000}"/>
    <cellStyle name="Table Cell 6 2 3 5 3 2" xfId="10226" xr:uid="{526A8249-3D02-4E03-9AC0-02BD0E6507A3}"/>
    <cellStyle name="Table Cell 6 2 3 5 3 3" xfId="6764" xr:uid="{287C7A52-AC5C-4B49-8823-D7CDA09BD4FD}"/>
    <cellStyle name="Table Cell 6 2 3 5 4" xfId="4471" xr:uid="{00000000-0005-0000-0000-000052100000}"/>
    <cellStyle name="Table Cell 6 2 3 5 4 2" xfId="11360" xr:uid="{EB73C674-EC28-49EC-8BD7-F2ACC19BE783}"/>
    <cellStyle name="Table Cell 6 2 3 5 5" xfId="7912" xr:uid="{B14BF228-BAE2-4695-8144-AD8CC3A32AF2}"/>
    <cellStyle name="Table Cell 6 2 3 6" xfId="1184" xr:uid="{00000000-0005-0000-0000-000053100000}"/>
    <cellStyle name="Table Cell 6 2 3 6 2" xfId="2337" xr:uid="{00000000-0005-0000-0000-000054100000}"/>
    <cellStyle name="Table Cell 6 2 3 6 2 2" xfId="9226" xr:uid="{19AA5163-FF3C-466F-AA37-6B6B58B7B6DA}"/>
    <cellStyle name="Table Cell 6 2 3 6 2 3" xfId="5764" xr:uid="{039E5231-A8F7-47C2-97EF-9FC119F216AF}"/>
    <cellStyle name="Table Cell 6 2 3 6 3" xfId="3468" xr:uid="{00000000-0005-0000-0000-000055100000}"/>
    <cellStyle name="Table Cell 6 2 3 6 3 2" xfId="10357" xr:uid="{5647644F-9CC2-4E06-9E30-A20AFD05F1B2}"/>
    <cellStyle name="Table Cell 6 2 3 6 3 3" xfId="6895" xr:uid="{E626296E-B3EF-4642-A51A-BE38939DCA78}"/>
    <cellStyle name="Table Cell 6 2 3 6 4" xfId="4602" xr:uid="{00000000-0005-0000-0000-000056100000}"/>
    <cellStyle name="Table Cell 6 2 3 6 4 2" xfId="11491" xr:uid="{5FC984F4-F7A3-4064-B534-238DE44AE795}"/>
    <cellStyle name="Table Cell 6 2 3 6 5" xfId="8043" xr:uid="{E06A432E-452A-43CC-BA2B-A3E811977C7C}"/>
    <cellStyle name="Table Cell 6 2 3 7" xfId="709" xr:uid="{00000000-0005-0000-0000-000057100000}"/>
    <cellStyle name="Table Cell 6 2 3 7 2" xfId="1862" xr:uid="{00000000-0005-0000-0000-000058100000}"/>
    <cellStyle name="Table Cell 6 2 3 7 2 2" xfId="8751" xr:uid="{168E604B-BC98-466D-9B13-6C83116780C7}"/>
    <cellStyle name="Table Cell 6 2 3 7 2 3" xfId="5289" xr:uid="{0157E762-D9BF-41CA-909C-E0D2F1851DFF}"/>
    <cellStyle name="Table Cell 6 2 3 7 3" xfId="2993" xr:uid="{00000000-0005-0000-0000-000059100000}"/>
    <cellStyle name="Table Cell 6 2 3 7 3 2" xfId="9882" xr:uid="{7F6C7DC2-10E4-47FA-AE93-040393BF4C49}"/>
    <cellStyle name="Table Cell 6 2 3 7 3 3" xfId="6420" xr:uid="{F0FE9E86-5017-47F7-81D1-FD38276E05BD}"/>
    <cellStyle name="Table Cell 6 2 3 7 4" xfId="4127" xr:uid="{00000000-0005-0000-0000-00005A100000}"/>
    <cellStyle name="Table Cell 6 2 3 7 4 2" xfId="11016" xr:uid="{AAC6F48C-70D2-4C53-9EF3-100E3B481202}"/>
    <cellStyle name="Table Cell 6 2 3 7 5" xfId="7568" xr:uid="{80B18982-0C84-483D-9AE3-03207B769516}"/>
    <cellStyle name="Table Cell 6 2 3 8" xfId="1581" xr:uid="{00000000-0005-0000-0000-00005B100000}"/>
    <cellStyle name="Table Cell 6 2 3 8 2" xfId="8470" xr:uid="{0406C93B-5122-49D4-BC79-C6490A9E82B2}"/>
    <cellStyle name="Table Cell 6 2 3 8 3" xfId="5008" xr:uid="{446992FC-090E-4311-9F4E-25842AF96D84}"/>
    <cellStyle name="Table Cell 6 2 3 9" xfId="2712" xr:uid="{00000000-0005-0000-0000-00005C100000}"/>
    <cellStyle name="Table Cell 6 2 3 9 2" xfId="9601" xr:uid="{9F135BDA-98A7-4171-9F18-A0E58FD5E871}"/>
    <cellStyle name="Table Cell 6 2 3 9 3" xfId="6139" xr:uid="{C651D5B0-BCFD-42DE-B12E-F5E56C8AA635}"/>
    <cellStyle name="Table Cell 6 2 4" xfId="372" xr:uid="{00000000-0005-0000-0000-00005D100000}"/>
    <cellStyle name="Table Cell 6 2 4 10" xfId="3790" xr:uid="{00000000-0005-0000-0000-00005E100000}"/>
    <cellStyle name="Table Cell 6 2 4 10 2" xfId="10679" xr:uid="{D572C769-67CB-4392-B7EE-130257479EC0}"/>
    <cellStyle name="Table Cell 6 2 4 11" xfId="7231" xr:uid="{4277A69C-42F5-4AA0-92C5-F451A522737E}"/>
    <cellStyle name="Table Cell 6 2 4 2" xfId="583" xr:uid="{00000000-0005-0000-0000-00005F100000}"/>
    <cellStyle name="Table Cell 6 2 4 2 2" xfId="1736" xr:uid="{00000000-0005-0000-0000-000060100000}"/>
    <cellStyle name="Table Cell 6 2 4 2 2 2" xfId="8625" xr:uid="{CB443871-299A-46EA-802D-46C387C9870B}"/>
    <cellStyle name="Table Cell 6 2 4 2 2 3" xfId="5163" xr:uid="{CFCF75A0-090B-4C66-B958-BF6B38EFBF7A}"/>
    <cellStyle name="Table Cell 6 2 4 2 3" xfId="2867" xr:uid="{00000000-0005-0000-0000-000061100000}"/>
    <cellStyle name="Table Cell 6 2 4 2 3 2" xfId="9756" xr:uid="{B9C7B863-3582-4828-8883-F00682727DD7}"/>
    <cellStyle name="Table Cell 6 2 4 2 3 3" xfId="6294" xr:uid="{011E5C5A-1D95-4281-8316-BDA8B152751B}"/>
    <cellStyle name="Table Cell 6 2 4 2 4" xfId="4001" xr:uid="{00000000-0005-0000-0000-000062100000}"/>
    <cellStyle name="Table Cell 6 2 4 2 4 2" xfId="10890" xr:uid="{4024D746-9810-4BEE-AEA7-615B712CE98F}"/>
    <cellStyle name="Table Cell 6 2 4 2 5" xfId="7442" xr:uid="{0F111660-9563-40BF-B5EC-376A0FC89ADF}"/>
    <cellStyle name="Table Cell 6 2 4 3" xfId="728" xr:uid="{00000000-0005-0000-0000-000063100000}"/>
    <cellStyle name="Table Cell 6 2 4 3 2" xfId="1881" xr:uid="{00000000-0005-0000-0000-000064100000}"/>
    <cellStyle name="Table Cell 6 2 4 3 2 2" xfId="8770" xr:uid="{E737E313-E9E3-48DA-8C7B-3B4AFD637089}"/>
    <cellStyle name="Table Cell 6 2 4 3 2 3" xfId="5308" xr:uid="{87BEDF3A-876E-4B0E-87A2-F09ECB3A321C}"/>
    <cellStyle name="Table Cell 6 2 4 3 3" xfId="3012" xr:uid="{00000000-0005-0000-0000-000065100000}"/>
    <cellStyle name="Table Cell 6 2 4 3 3 2" xfId="9901" xr:uid="{3ED1A172-A94E-42D6-931D-8089E2FC47A4}"/>
    <cellStyle name="Table Cell 6 2 4 3 3 3" xfId="6439" xr:uid="{374D2DDA-FADF-4981-862D-851DF3FA8430}"/>
    <cellStyle name="Table Cell 6 2 4 3 4" xfId="4146" xr:uid="{00000000-0005-0000-0000-000066100000}"/>
    <cellStyle name="Table Cell 6 2 4 3 4 2" xfId="11035" xr:uid="{30592DA0-EF30-4F99-A6A3-0EA6083112E6}"/>
    <cellStyle name="Table Cell 6 2 4 3 5" xfId="7587" xr:uid="{580FB390-5B0A-4F48-8C6E-84A035E28A63}"/>
    <cellStyle name="Table Cell 6 2 4 4" xfId="863" xr:uid="{00000000-0005-0000-0000-000067100000}"/>
    <cellStyle name="Table Cell 6 2 4 4 2" xfId="2016" xr:uid="{00000000-0005-0000-0000-000068100000}"/>
    <cellStyle name="Table Cell 6 2 4 4 2 2" xfId="8905" xr:uid="{BE41FE4F-1F74-45C8-B3EF-3B5737422EC9}"/>
    <cellStyle name="Table Cell 6 2 4 4 2 3" xfId="5443" xr:uid="{1153F24F-0268-4BF4-8960-9F0A4528250C}"/>
    <cellStyle name="Table Cell 6 2 4 4 3" xfId="3147" xr:uid="{00000000-0005-0000-0000-000069100000}"/>
    <cellStyle name="Table Cell 6 2 4 4 3 2" xfId="10036" xr:uid="{3CDB77BB-9876-4932-9A12-AD1AF711CE50}"/>
    <cellStyle name="Table Cell 6 2 4 4 3 3" xfId="6574" xr:uid="{88DB885E-A64C-44A6-AFD0-05F8A7A0E8F2}"/>
    <cellStyle name="Table Cell 6 2 4 4 4" xfId="4281" xr:uid="{00000000-0005-0000-0000-00006A100000}"/>
    <cellStyle name="Table Cell 6 2 4 4 4 2" xfId="11170" xr:uid="{3E2811FB-2B7C-4AE8-83A1-C630DEBFCC13}"/>
    <cellStyle name="Table Cell 6 2 4 4 5" xfId="7722" xr:uid="{B9C5C0C8-914B-409A-8CAC-30C8B64397DE}"/>
    <cellStyle name="Table Cell 6 2 4 5" xfId="1006" xr:uid="{00000000-0005-0000-0000-00006B100000}"/>
    <cellStyle name="Table Cell 6 2 4 5 2" xfId="2159" xr:uid="{00000000-0005-0000-0000-00006C100000}"/>
    <cellStyle name="Table Cell 6 2 4 5 2 2" xfId="9048" xr:uid="{18BD1588-605C-4AA1-A2D0-5862CD4BFEE6}"/>
    <cellStyle name="Table Cell 6 2 4 5 2 3" xfId="5586" xr:uid="{43D12922-01F3-4416-9001-BD40D585C23A}"/>
    <cellStyle name="Table Cell 6 2 4 5 3" xfId="3290" xr:uid="{00000000-0005-0000-0000-00006D100000}"/>
    <cellStyle name="Table Cell 6 2 4 5 3 2" xfId="10179" xr:uid="{D1821F63-44FB-4954-AEC7-30B8A884D463}"/>
    <cellStyle name="Table Cell 6 2 4 5 3 3" xfId="6717" xr:uid="{E6CEB12E-919F-47C4-A001-5BFC5F080236}"/>
    <cellStyle name="Table Cell 6 2 4 5 4" xfId="4424" xr:uid="{00000000-0005-0000-0000-00006E100000}"/>
    <cellStyle name="Table Cell 6 2 4 5 4 2" xfId="11313" xr:uid="{C1558824-3135-451D-8125-152AC18C192C}"/>
    <cellStyle name="Table Cell 6 2 4 5 5" xfId="7865" xr:uid="{DFD40E92-F908-4D66-8519-67F7A6331BB6}"/>
    <cellStyle name="Table Cell 6 2 4 6" xfId="1132" xr:uid="{00000000-0005-0000-0000-00006F100000}"/>
    <cellStyle name="Table Cell 6 2 4 6 2" xfId="2285" xr:uid="{00000000-0005-0000-0000-000070100000}"/>
    <cellStyle name="Table Cell 6 2 4 6 2 2" xfId="9174" xr:uid="{12945C5A-AC82-474C-855A-02104A9A05B3}"/>
    <cellStyle name="Table Cell 6 2 4 6 2 3" xfId="5712" xr:uid="{994E397D-3D45-4B83-8F34-A2E88AF277BD}"/>
    <cellStyle name="Table Cell 6 2 4 6 3" xfId="3416" xr:uid="{00000000-0005-0000-0000-000071100000}"/>
    <cellStyle name="Table Cell 6 2 4 6 3 2" xfId="10305" xr:uid="{3D964384-20E3-48C7-A002-346ACB489176}"/>
    <cellStyle name="Table Cell 6 2 4 6 3 3" xfId="6843" xr:uid="{3491526F-CE46-443F-8516-315715673F37}"/>
    <cellStyle name="Table Cell 6 2 4 6 4" xfId="4550" xr:uid="{00000000-0005-0000-0000-000072100000}"/>
    <cellStyle name="Table Cell 6 2 4 6 4 2" xfId="11439" xr:uid="{0A14FB63-855D-44AB-B528-CB82534AD5C3}"/>
    <cellStyle name="Table Cell 6 2 4 6 5" xfId="7991" xr:uid="{43A92AF8-D061-43DE-827E-CA054C6CB45A}"/>
    <cellStyle name="Table Cell 6 2 4 7" xfId="269" xr:uid="{00000000-0005-0000-0000-000073100000}"/>
    <cellStyle name="Table Cell 6 2 4 7 2" xfId="1422" xr:uid="{00000000-0005-0000-0000-000074100000}"/>
    <cellStyle name="Table Cell 6 2 4 7 2 2" xfId="8311" xr:uid="{D4F47238-38C0-40D0-8CAB-26189763E8C7}"/>
    <cellStyle name="Table Cell 6 2 4 7 2 3" xfId="4849" xr:uid="{ABF506F1-0142-456E-994F-99710DC44869}"/>
    <cellStyle name="Table Cell 6 2 4 7 3" xfId="2553" xr:uid="{00000000-0005-0000-0000-000075100000}"/>
    <cellStyle name="Table Cell 6 2 4 7 3 2" xfId="9442" xr:uid="{7062CEFD-57BB-4E23-BFAC-6A47D7DADD22}"/>
    <cellStyle name="Table Cell 6 2 4 7 3 3" xfId="5980" xr:uid="{70922A14-1050-4E2C-BD3F-03B6A3B04989}"/>
    <cellStyle name="Table Cell 6 2 4 7 4" xfId="3687" xr:uid="{00000000-0005-0000-0000-000076100000}"/>
    <cellStyle name="Table Cell 6 2 4 7 4 2" xfId="10576" xr:uid="{4C0535B4-1EAF-483B-9760-E51920F727F7}"/>
    <cellStyle name="Table Cell 6 2 4 7 5" xfId="7128" xr:uid="{4B0ED06A-45A9-4524-9B3B-C367A1319FD9}"/>
    <cellStyle name="Table Cell 6 2 4 8" xfId="1525" xr:uid="{00000000-0005-0000-0000-000077100000}"/>
    <cellStyle name="Table Cell 6 2 4 8 2" xfId="8414" xr:uid="{B4D96C62-99F2-4009-9789-602BEE5460F5}"/>
    <cellStyle name="Table Cell 6 2 4 8 3" xfId="4952" xr:uid="{5F56BEDA-E1B3-4B6E-BDA7-4B01456FDE66}"/>
    <cellStyle name="Table Cell 6 2 4 9" xfId="2656" xr:uid="{00000000-0005-0000-0000-000078100000}"/>
    <cellStyle name="Table Cell 6 2 4 9 2" xfId="9545" xr:uid="{40E4953C-45E6-47AB-A468-5556B99FC553}"/>
    <cellStyle name="Table Cell 6 2 4 9 3" xfId="6083" xr:uid="{CE7AFE25-2464-49F2-9C0E-5060CF17DDC6}"/>
    <cellStyle name="Table Cell 6 2 5" xfId="316" xr:uid="{00000000-0005-0000-0000-000079100000}"/>
    <cellStyle name="Table Cell 6 2 5 2" xfId="1469" xr:uid="{00000000-0005-0000-0000-00007A100000}"/>
    <cellStyle name="Table Cell 6 2 5 2 2" xfId="8358" xr:uid="{6D1FF05B-FC1B-4A87-9608-CAA9909A544A}"/>
    <cellStyle name="Table Cell 6 2 5 2 3" xfId="4896" xr:uid="{539BCE5C-0A28-4FA9-AAED-5D0CC85A45C8}"/>
    <cellStyle name="Table Cell 6 2 5 3" xfId="2600" xr:uid="{00000000-0005-0000-0000-00007B100000}"/>
    <cellStyle name="Table Cell 6 2 5 3 2" xfId="9489" xr:uid="{0F24A661-9B57-45E9-A7CE-3013F61737E7}"/>
    <cellStyle name="Table Cell 6 2 5 3 3" xfId="6027" xr:uid="{82B9BF0F-F637-4ECE-ADA2-537E0150A377}"/>
    <cellStyle name="Table Cell 6 2 5 4" xfId="3734" xr:uid="{00000000-0005-0000-0000-00007C100000}"/>
    <cellStyle name="Table Cell 6 2 5 4 2" xfId="10623" xr:uid="{D5D48C0E-FE39-4D8A-851B-232CDAD1CBD9}"/>
    <cellStyle name="Table Cell 6 2 5 5" xfId="7175" xr:uid="{39BA432D-2569-4B19-9EDD-E6AC2B390D22}"/>
    <cellStyle name="Table Cell 6 2 6" xfId="1322" xr:uid="{00000000-0005-0000-0000-00007D100000}"/>
    <cellStyle name="Table Cell 6 2 6 2" xfId="8211" xr:uid="{E1FB0322-2E49-49D4-B342-93BF3D473801}"/>
    <cellStyle name="Table Cell 6 2 6 3" xfId="4749" xr:uid="{74290363-4CFF-4D6C-9B95-ED03F6F23F80}"/>
    <cellStyle name="Table Cell 6 2 7" xfId="2453" xr:uid="{00000000-0005-0000-0000-00007E100000}"/>
    <cellStyle name="Table Cell 6 2 7 2" xfId="9342" xr:uid="{CA1EEBF7-EE16-4AB2-B92B-BCAF013F8186}"/>
    <cellStyle name="Table Cell 6 2 7 3" xfId="5880" xr:uid="{9C385C7E-6030-480E-A105-E1838DA5556E}"/>
    <cellStyle name="Table Cell 6 2 8" xfId="3587" xr:uid="{00000000-0005-0000-0000-00007F100000}"/>
    <cellStyle name="Table Cell 6 2 8 2" xfId="10476" xr:uid="{09EF7F59-42B3-4255-A2FB-6B13A67E7C62}"/>
    <cellStyle name="Table Cell 6 2 9" xfId="7026" xr:uid="{C0A96111-87BA-4E02-8CAD-8CE8D1B5BAE0}"/>
    <cellStyle name="Table Cell 6 3" xfId="181" xr:uid="{00000000-0005-0000-0000-000080100000}"/>
    <cellStyle name="Table Cell 6 3 2" xfId="442" xr:uid="{00000000-0005-0000-0000-000081100000}"/>
    <cellStyle name="Table Cell 6 3 2 10" xfId="3860" xr:uid="{00000000-0005-0000-0000-000082100000}"/>
    <cellStyle name="Table Cell 6 3 2 10 2" xfId="10749" xr:uid="{6B1975C1-F0BC-49CB-BD57-179FAEB4024C}"/>
    <cellStyle name="Table Cell 6 3 2 11" xfId="7301" xr:uid="{D501BB16-847A-4689-8EF9-2ECC7FBD1E23}"/>
    <cellStyle name="Table Cell 6 3 2 2" xfId="653" xr:uid="{00000000-0005-0000-0000-000083100000}"/>
    <cellStyle name="Table Cell 6 3 2 2 2" xfId="1806" xr:uid="{00000000-0005-0000-0000-000084100000}"/>
    <cellStyle name="Table Cell 6 3 2 2 2 2" xfId="8695" xr:uid="{29A5F3A7-97BD-4EB6-BC85-FEB3FFB7BB98}"/>
    <cellStyle name="Table Cell 6 3 2 2 2 3" xfId="5233" xr:uid="{7CA029F1-139E-48A2-B238-70CA60FC6B32}"/>
    <cellStyle name="Table Cell 6 3 2 2 3" xfId="2937" xr:uid="{00000000-0005-0000-0000-000085100000}"/>
    <cellStyle name="Table Cell 6 3 2 2 3 2" xfId="9826" xr:uid="{6BC55089-D465-456D-93A7-0D54FA7B232D}"/>
    <cellStyle name="Table Cell 6 3 2 2 3 3" xfId="6364" xr:uid="{58B4A612-F525-41CC-B3C0-2E2015A4A270}"/>
    <cellStyle name="Table Cell 6 3 2 2 4" xfId="4071" xr:uid="{00000000-0005-0000-0000-000086100000}"/>
    <cellStyle name="Table Cell 6 3 2 2 4 2" xfId="10960" xr:uid="{2E1A0791-1206-4A7A-AE98-38481F11E67F}"/>
    <cellStyle name="Table Cell 6 3 2 2 5" xfId="7512" xr:uid="{D524BA8D-CE31-45DC-BDF3-BDBCB6F051AE}"/>
    <cellStyle name="Table Cell 6 3 2 3" xfId="793" xr:uid="{00000000-0005-0000-0000-000087100000}"/>
    <cellStyle name="Table Cell 6 3 2 3 2" xfId="1946" xr:uid="{00000000-0005-0000-0000-000088100000}"/>
    <cellStyle name="Table Cell 6 3 2 3 2 2" xfId="8835" xr:uid="{89687221-54C8-4F6D-95DF-C6C67E4AE2DB}"/>
    <cellStyle name="Table Cell 6 3 2 3 2 3" xfId="5373" xr:uid="{B2D77D3D-4B9C-41D5-A3AA-AA5D53D2AC27}"/>
    <cellStyle name="Table Cell 6 3 2 3 3" xfId="3077" xr:uid="{00000000-0005-0000-0000-000089100000}"/>
    <cellStyle name="Table Cell 6 3 2 3 3 2" xfId="9966" xr:uid="{75626F56-C836-42D9-B37A-C0A53074F26F}"/>
    <cellStyle name="Table Cell 6 3 2 3 3 3" xfId="6504" xr:uid="{5E895510-943E-4864-97B2-E49F892F9F12}"/>
    <cellStyle name="Table Cell 6 3 2 3 4" xfId="4211" xr:uid="{00000000-0005-0000-0000-00008A100000}"/>
    <cellStyle name="Table Cell 6 3 2 3 4 2" xfId="11100" xr:uid="{E68D3AA5-3559-4A7D-9B92-D58B87DBBBCA}"/>
    <cellStyle name="Table Cell 6 3 2 3 5" xfId="7652" xr:uid="{E5A1BDBC-61F7-40C2-B839-9291F8862C68}"/>
    <cellStyle name="Table Cell 6 3 2 4" xfId="933" xr:uid="{00000000-0005-0000-0000-00008B100000}"/>
    <cellStyle name="Table Cell 6 3 2 4 2" xfId="2086" xr:uid="{00000000-0005-0000-0000-00008C100000}"/>
    <cellStyle name="Table Cell 6 3 2 4 2 2" xfId="8975" xr:uid="{BA6EC977-54C1-4991-A047-FFA5E5B84F14}"/>
    <cellStyle name="Table Cell 6 3 2 4 2 3" xfId="5513" xr:uid="{D325DD51-9B51-4DB4-A01A-75A9EC76C26A}"/>
    <cellStyle name="Table Cell 6 3 2 4 3" xfId="3217" xr:uid="{00000000-0005-0000-0000-00008D100000}"/>
    <cellStyle name="Table Cell 6 3 2 4 3 2" xfId="10106" xr:uid="{0E66580B-FEE9-4ADA-A7F0-753BCCB62D61}"/>
    <cellStyle name="Table Cell 6 3 2 4 3 3" xfId="6644" xr:uid="{F5939206-41B8-4693-BB75-06E6C443B75D}"/>
    <cellStyle name="Table Cell 6 3 2 4 4" xfId="4351" xr:uid="{00000000-0005-0000-0000-00008E100000}"/>
    <cellStyle name="Table Cell 6 3 2 4 4 2" xfId="11240" xr:uid="{D3B67404-E3CF-46E7-B80C-95B9193DAEE6}"/>
    <cellStyle name="Table Cell 6 3 2 4 5" xfId="7792" xr:uid="{248EB3EF-AF54-4CCF-8B35-411607EE450A}"/>
    <cellStyle name="Table Cell 6 3 2 5" xfId="1067" xr:uid="{00000000-0005-0000-0000-00008F100000}"/>
    <cellStyle name="Table Cell 6 3 2 5 2" xfId="2220" xr:uid="{00000000-0005-0000-0000-000090100000}"/>
    <cellStyle name="Table Cell 6 3 2 5 2 2" xfId="9109" xr:uid="{13FC14D6-1F41-42A0-9EFA-61A4E811393B}"/>
    <cellStyle name="Table Cell 6 3 2 5 2 3" xfId="5647" xr:uid="{5B6FD600-EA74-403D-B853-5832BCB8FE8E}"/>
    <cellStyle name="Table Cell 6 3 2 5 3" xfId="3351" xr:uid="{00000000-0005-0000-0000-000091100000}"/>
    <cellStyle name="Table Cell 6 3 2 5 3 2" xfId="10240" xr:uid="{CB8DDB84-58E6-49C9-B73A-F4654A204D7D}"/>
    <cellStyle name="Table Cell 6 3 2 5 3 3" xfId="6778" xr:uid="{6515BBE2-5E8B-4DA7-8435-E4B476064AF6}"/>
    <cellStyle name="Table Cell 6 3 2 5 4" xfId="4485" xr:uid="{00000000-0005-0000-0000-000092100000}"/>
    <cellStyle name="Table Cell 6 3 2 5 4 2" xfId="11374" xr:uid="{4F4540FD-2A09-49B6-8B79-0C1360C2FDC2}"/>
    <cellStyle name="Table Cell 6 3 2 5 5" xfId="7926" xr:uid="{D81EB8F2-91D8-456B-ACD7-38F3A6F0847C}"/>
    <cellStyle name="Table Cell 6 3 2 6" xfId="1198" xr:uid="{00000000-0005-0000-0000-000093100000}"/>
    <cellStyle name="Table Cell 6 3 2 6 2" xfId="2351" xr:uid="{00000000-0005-0000-0000-000094100000}"/>
    <cellStyle name="Table Cell 6 3 2 6 2 2" xfId="9240" xr:uid="{4461196C-D653-4972-B11E-ECDDD89406DB}"/>
    <cellStyle name="Table Cell 6 3 2 6 2 3" xfId="5778" xr:uid="{4FEB2106-8129-4D5F-BDC9-2FB30C93D09D}"/>
    <cellStyle name="Table Cell 6 3 2 6 3" xfId="3482" xr:uid="{00000000-0005-0000-0000-000095100000}"/>
    <cellStyle name="Table Cell 6 3 2 6 3 2" xfId="10371" xr:uid="{B139AD8E-99D1-4F8E-A8B8-A83ECB563689}"/>
    <cellStyle name="Table Cell 6 3 2 6 3 3" xfId="6909" xr:uid="{0D578D77-8CAC-4012-9588-159980F8A14C}"/>
    <cellStyle name="Table Cell 6 3 2 6 4" xfId="4616" xr:uid="{00000000-0005-0000-0000-000096100000}"/>
    <cellStyle name="Table Cell 6 3 2 6 4 2" xfId="11505" xr:uid="{1C0ED409-813F-4CE6-8FDD-577E869D377D}"/>
    <cellStyle name="Table Cell 6 3 2 6 5" xfId="8057" xr:uid="{F8B41C83-DF05-46B0-B42B-64F8D445D169}"/>
    <cellStyle name="Table Cell 6 3 2 7" xfId="991" xr:uid="{00000000-0005-0000-0000-000097100000}"/>
    <cellStyle name="Table Cell 6 3 2 7 2" xfId="2144" xr:uid="{00000000-0005-0000-0000-000098100000}"/>
    <cellStyle name="Table Cell 6 3 2 7 2 2" xfId="9033" xr:uid="{714B42B9-CC5B-41ED-A28D-44EE3CCE0FD0}"/>
    <cellStyle name="Table Cell 6 3 2 7 2 3" xfId="5571" xr:uid="{43202B96-93A4-4654-8C3D-4811ECD1BC70}"/>
    <cellStyle name="Table Cell 6 3 2 7 3" xfId="3275" xr:uid="{00000000-0005-0000-0000-000099100000}"/>
    <cellStyle name="Table Cell 6 3 2 7 3 2" xfId="10164" xr:uid="{D75CF26A-A56B-4AF1-B856-65D1ADF15E14}"/>
    <cellStyle name="Table Cell 6 3 2 7 3 3" xfId="6702" xr:uid="{2D0C3EFD-542B-4994-96C2-BDFD241AC6FC}"/>
    <cellStyle name="Table Cell 6 3 2 7 4" xfId="4409" xr:uid="{00000000-0005-0000-0000-00009A100000}"/>
    <cellStyle name="Table Cell 6 3 2 7 4 2" xfId="11298" xr:uid="{CEC7193C-9B5E-4D95-A9F2-2D866356E8CB}"/>
    <cellStyle name="Table Cell 6 3 2 7 5" xfId="7850" xr:uid="{2959392D-32D8-4FD9-9C7B-9BDC3EE126FF}"/>
    <cellStyle name="Table Cell 6 3 2 8" xfId="1595" xr:uid="{00000000-0005-0000-0000-00009B100000}"/>
    <cellStyle name="Table Cell 6 3 2 8 2" xfId="8484" xr:uid="{291FDDDC-A3D4-426A-A35F-AB24A911BB35}"/>
    <cellStyle name="Table Cell 6 3 2 8 3" xfId="5022" xr:uid="{05CCF30C-33E0-4DCF-8556-7F276DA47A29}"/>
    <cellStyle name="Table Cell 6 3 2 9" xfId="2726" xr:uid="{00000000-0005-0000-0000-00009C100000}"/>
    <cellStyle name="Table Cell 6 3 2 9 2" xfId="9615" xr:uid="{C244E577-879C-49BC-B11F-28C9A367EB58}"/>
    <cellStyle name="Table Cell 6 3 2 9 3" xfId="6153" xr:uid="{CA97404F-E131-4BCB-8579-275D4AB983C7}"/>
    <cellStyle name="Table Cell 6 3 3" xfId="261" xr:uid="{00000000-0005-0000-0000-00009D100000}"/>
    <cellStyle name="Table Cell 6 3 3 10" xfId="3679" xr:uid="{00000000-0005-0000-0000-00009E100000}"/>
    <cellStyle name="Table Cell 6 3 3 10 2" xfId="10568" xr:uid="{EE79B3E2-A95A-4199-B908-712373658ADD}"/>
    <cellStyle name="Table Cell 6 3 3 11" xfId="7120" xr:uid="{9AC98C40-5BB6-4DAF-8DD8-C6ECA62E2A4A}"/>
    <cellStyle name="Table Cell 6 3 3 2" xfId="502" xr:uid="{00000000-0005-0000-0000-00009F100000}"/>
    <cellStyle name="Table Cell 6 3 3 2 2" xfId="1655" xr:uid="{00000000-0005-0000-0000-0000A0100000}"/>
    <cellStyle name="Table Cell 6 3 3 2 2 2" xfId="8544" xr:uid="{E24B4978-DBA4-4E2D-8413-67796B4881A9}"/>
    <cellStyle name="Table Cell 6 3 3 2 2 3" xfId="5082" xr:uid="{4565A0EA-E28F-4005-A828-152F69663132}"/>
    <cellStyle name="Table Cell 6 3 3 2 3" xfId="2786" xr:uid="{00000000-0005-0000-0000-0000A1100000}"/>
    <cellStyle name="Table Cell 6 3 3 2 3 2" xfId="9675" xr:uid="{A67656F5-D2EA-4A10-924B-3A75A172FEDD}"/>
    <cellStyle name="Table Cell 6 3 3 2 3 3" xfId="6213" xr:uid="{5B67D153-736E-4A2B-8292-5316D15D0335}"/>
    <cellStyle name="Table Cell 6 3 3 2 4" xfId="3920" xr:uid="{00000000-0005-0000-0000-0000A2100000}"/>
    <cellStyle name="Table Cell 6 3 3 2 4 2" xfId="10809" xr:uid="{54DE8137-4CE9-4641-8643-C873DB0D39DC}"/>
    <cellStyle name="Table Cell 6 3 3 2 5" xfId="7361" xr:uid="{21375EFA-6C31-4E82-AA46-837B6E448AA0}"/>
    <cellStyle name="Table Cell 6 3 3 3" xfId="231" xr:uid="{00000000-0005-0000-0000-0000A3100000}"/>
    <cellStyle name="Table Cell 6 3 3 3 2" xfId="1384" xr:uid="{00000000-0005-0000-0000-0000A4100000}"/>
    <cellStyle name="Table Cell 6 3 3 3 2 2" xfId="8273" xr:uid="{001A3077-5601-49DA-833F-BCB71A94F3DB}"/>
    <cellStyle name="Table Cell 6 3 3 3 2 3" xfId="4811" xr:uid="{D0BA035B-3460-45A5-BEC0-956356013A04}"/>
    <cellStyle name="Table Cell 6 3 3 3 3" xfId="2515" xr:uid="{00000000-0005-0000-0000-0000A5100000}"/>
    <cellStyle name="Table Cell 6 3 3 3 3 2" xfId="9404" xr:uid="{AE0F482E-B264-43AA-8549-4661D4FBDCB8}"/>
    <cellStyle name="Table Cell 6 3 3 3 3 3" xfId="5942" xr:uid="{0FC8BE6C-42C1-400D-89BE-6E1783C36F50}"/>
    <cellStyle name="Table Cell 6 3 3 3 4" xfId="3649" xr:uid="{00000000-0005-0000-0000-0000A6100000}"/>
    <cellStyle name="Table Cell 6 3 3 3 4 2" xfId="10538" xr:uid="{C3D0FB32-B42C-44D4-B168-B2843EBE69CC}"/>
    <cellStyle name="Table Cell 6 3 3 3 5" xfId="7090" xr:uid="{2DF82D54-B415-4F73-9247-C726038584EF}"/>
    <cellStyle name="Table Cell 6 3 3 4" xfId="568" xr:uid="{00000000-0005-0000-0000-0000A7100000}"/>
    <cellStyle name="Table Cell 6 3 3 4 2" xfId="1721" xr:uid="{00000000-0005-0000-0000-0000A8100000}"/>
    <cellStyle name="Table Cell 6 3 3 4 2 2" xfId="8610" xr:uid="{F59965C1-C812-42F1-9931-4C633F400898}"/>
    <cellStyle name="Table Cell 6 3 3 4 2 3" xfId="5148" xr:uid="{2D330E65-6758-4D18-9EFF-DD2EECE8A466}"/>
    <cellStyle name="Table Cell 6 3 3 4 3" xfId="2852" xr:uid="{00000000-0005-0000-0000-0000A9100000}"/>
    <cellStyle name="Table Cell 6 3 3 4 3 2" xfId="9741" xr:uid="{FF914FC0-97F6-41F7-9195-F6362140F705}"/>
    <cellStyle name="Table Cell 6 3 3 4 3 3" xfId="6279" xr:uid="{3913D3AC-DCAB-490E-8A48-0B22F6DE4C93}"/>
    <cellStyle name="Table Cell 6 3 3 4 4" xfId="3986" xr:uid="{00000000-0005-0000-0000-0000AA100000}"/>
    <cellStyle name="Table Cell 6 3 3 4 4 2" xfId="10875" xr:uid="{9B5EE070-215E-41A6-95AA-4999F5E0BAFB}"/>
    <cellStyle name="Table Cell 6 3 3 4 5" xfId="7427" xr:uid="{AE8CDDA9-7EB0-400B-A493-B1519C991FA1}"/>
    <cellStyle name="Table Cell 6 3 3 5" xfId="255" xr:uid="{00000000-0005-0000-0000-0000AB100000}"/>
    <cellStyle name="Table Cell 6 3 3 5 2" xfId="1408" xr:uid="{00000000-0005-0000-0000-0000AC100000}"/>
    <cellStyle name="Table Cell 6 3 3 5 2 2" xfId="8297" xr:uid="{EB01F57B-3F2E-4AC9-AF4E-50AC11F1DE6B}"/>
    <cellStyle name="Table Cell 6 3 3 5 2 3" xfId="4835" xr:uid="{DFBA74A0-9C23-4172-981E-370C680AB0EE}"/>
    <cellStyle name="Table Cell 6 3 3 5 3" xfId="2539" xr:uid="{00000000-0005-0000-0000-0000AD100000}"/>
    <cellStyle name="Table Cell 6 3 3 5 3 2" xfId="9428" xr:uid="{0D3C2176-2BBF-49D2-8E94-33EF783BBE1D}"/>
    <cellStyle name="Table Cell 6 3 3 5 3 3" xfId="5966" xr:uid="{312DAD66-3A35-4BC1-A9FF-AB55F3F7112F}"/>
    <cellStyle name="Table Cell 6 3 3 5 4" xfId="3673" xr:uid="{00000000-0005-0000-0000-0000AE100000}"/>
    <cellStyle name="Table Cell 6 3 3 5 4 2" xfId="10562" xr:uid="{F2B37681-04BE-4B4C-BE60-048C5A26A370}"/>
    <cellStyle name="Table Cell 6 3 3 5 5" xfId="7114" xr:uid="{4AA75F72-AA55-4DE8-8A42-6AE3ABEBCC1C}"/>
    <cellStyle name="Table Cell 6 3 3 6" xfId="215" xr:uid="{00000000-0005-0000-0000-0000AF100000}"/>
    <cellStyle name="Table Cell 6 3 3 6 2" xfId="1368" xr:uid="{00000000-0005-0000-0000-0000B0100000}"/>
    <cellStyle name="Table Cell 6 3 3 6 2 2" xfId="8257" xr:uid="{A408D4C4-5DB9-4828-97AA-729A5DB5B7F1}"/>
    <cellStyle name="Table Cell 6 3 3 6 2 3" xfId="4795" xr:uid="{FA410A4B-EE06-4CEC-9622-E11C18EA5BAF}"/>
    <cellStyle name="Table Cell 6 3 3 6 3" xfId="2499" xr:uid="{00000000-0005-0000-0000-0000B1100000}"/>
    <cellStyle name="Table Cell 6 3 3 6 3 2" xfId="9388" xr:uid="{EFBDD4FF-7B75-4CF6-8E5E-62C81BE1C418}"/>
    <cellStyle name="Table Cell 6 3 3 6 3 3" xfId="5926" xr:uid="{E31C8071-D12F-4314-942C-7C1C5825604D}"/>
    <cellStyle name="Table Cell 6 3 3 6 4" xfId="3633" xr:uid="{00000000-0005-0000-0000-0000B2100000}"/>
    <cellStyle name="Table Cell 6 3 3 6 4 2" xfId="10522" xr:uid="{5D6E58C3-2F02-4E05-A939-7B5C3C574257}"/>
    <cellStyle name="Table Cell 6 3 3 6 5" xfId="7074" xr:uid="{9198C489-B631-4B8F-A8C6-9E93A90A5FF5}"/>
    <cellStyle name="Table Cell 6 3 3 7" xfId="254" xr:uid="{00000000-0005-0000-0000-0000B3100000}"/>
    <cellStyle name="Table Cell 6 3 3 7 2" xfId="1407" xr:uid="{00000000-0005-0000-0000-0000B4100000}"/>
    <cellStyle name="Table Cell 6 3 3 7 2 2" xfId="8296" xr:uid="{43C414E7-331F-49F7-9D86-DB7BDCDC5F3B}"/>
    <cellStyle name="Table Cell 6 3 3 7 2 3" xfId="4834" xr:uid="{8E8622E6-395D-4981-B66E-B2584DAC8820}"/>
    <cellStyle name="Table Cell 6 3 3 7 3" xfId="2538" xr:uid="{00000000-0005-0000-0000-0000B5100000}"/>
    <cellStyle name="Table Cell 6 3 3 7 3 2" xfId="9427" xr:uid="{B47092B5-8427-4927-9175-EFE943629935}"/>
    <cellStyle name="Table Cell 6 3 3 7 3 3" xfId="5965" xr:uid="{9CCED276-124C-4370-93A5-1956A26B98C8}"/>
    <cellStyle name="Table Cell 6 3 3 7 4" xfId="3672" xr:uid="{00000000-0005-0000-0000-0000B6100000}"/>
    <cellStyle name="Table Cell 6 3 3 7 4 2" xfId="10561" xr:uid="{C34DD9A8-77DE-44A5-BE9F-6F21E939B028}"/>
    <cellStyle name="Table Cell 6 3 3 7 5" xfId="7113" xr:uid="{5DB860EE-DD70-4C0D-A640-28BBC161D02A}"/>
    <cellStyle name="Table Cell 6 3 3 8" xfId="1414" xr:uid="{00000000-0005-0000-0000-0000B7100000}"/>
    <cellStyle name="Table Cell 6 3 3 8 2" xfId="8303" xr:uid="{AE4BDE66-C5B0-472C-A76D-922CB698DFD7}"/>
    <cellStyle name="Table Cell 6 3 3 8 3" xfId="4841" xr:uid="{571E49C9-DC1A-4740-B35E-9BCE80EADC5F}"/>
    <cellStyle name="Table Cell 6 3 3 9" xfId="2545" xr:uid="{00000000-0005-0000-0000-0000B8100000}"/>
    <cellStyle name="Table Cell 6 3 3 9 2" xfId="9434" xr:uid="{481726F5-5DE7-456F-9686-F6BDF33344DB}"/>
    <cellStyle name="Table Cell 6 3 3 9 3" xfId="5972" xr:uid="{F26A57B2-723E-4A06-8F2B-69B4C85010BF}"/>
    <cellStyle name="Table Cell 6 3 4" xfId="330" xr:uid="{00000000-0005-0000-0000-0000B9100000}"/>
    <cellStyle name="Table Cell 6 3 4 2" xfId="1483" xr:uid="{00000000-0005-0000-0000-0000BA100000}"/>
    <cellStyle name="Table Cell 6 3 4 2 2" xfId="8372" xr:uid="{8D337547-92B4-4A23-AF63-12EE2BF2954B}"/>
    <cellStyle name="Table Cell 6 3 4 2 3" xfId="4910" xr:uid="{FF0BD903-7E70-49E4-9DBB-CAFE588C0A96}"/>
    <cellStyle name="Table Cell 6 3 4 3" xfId="2614" xr:uid="{00000000-0005-0000-0000-0000BB100000}"/>
    <cellStyle name="Table Cell 6 3 4 3 2" xfId="9503" xr:uid="{785DE1E3-B7A2-4CD8-8406-51C6CACECDA2}"/>
    <cellStyle name="Table Cell 6 3 4 3 3" xfId="6041" xr:uid="{B7AED8FF-CAE5-4B42-AD7A-3B465E626A8B}"/>
    <cellStyle name="Table Cell 6 3 4 4" xfId="3748" xr:uid="{00000000-0005-0000-0000-0000BC100000}"/>
    <cellStyle name="Table Cell 6 3 4 4 2" xfId="10637" xr:uid="{8D328AA6-B6AB-4A85-A643-9A05D4D48940}"/>
    <cellStyle name="Table Cell 6 3 4 5" xfId="7189" xr:uid="{527D9080-5F5A-4F3F-A4BA-C2D7767DF485}"/>
    <cellStyle name="Table Cell 6 3 5" xfId="1336" xr:uid="{00000000-0005-0000-0000-0000BD100000}"/>
    <cellStyle name="Table Cell 6 3 5 2" xfId="8225" xr:uid="{44BE152C-79CB-4C0B-B649-DD2ED1B7D0C8}"/>
    <cellStyle name="Table Cell 6 3 5 3" xfId="4763" xr:uid="{7C0A3728-3A14-401D-BA6E-FEE13A5DBF8C}"/>
    <cellStyle name="Table Cell 6 3 6" xfId="2467" xr:uid="{00000000-0005-0000-0000-0000BE100000}"/>
    <cellStyle name="Table Cell 6 3 6 2" xfId="9356" xr:uid="{B1B7C1D6-2945-4928-BD57-1362A5115D2F}"/>
    <cellStyle name="Table Cell 6 3 6 3" xfId="5894" xr:uid="{7DEC3280-E56D-47AC-80A6-2F13BFF1DB81}"/>
    <cellStyle name="Table Cell 6 3 7" xfId="3601" xr:uid="{00000000-0005-0000-0000-0000BF100000}"/>
    <cellStyle name="Table Cell 6 3 7 2" xfId="10490" xr:uid="{6FA20577-D2E8-4C1B-8243-2A76E05F59F7}"/>
    <cellStyle name="Table Cell 6 3 8" xfId="7040" xr:uid="{D9F0D9E0-B126-4929-A590-0DD05E5F5131}"/>
    <cellStyle name="Table Cell 6 4" xfId="187" xr:uid="{00000000-0005-0000-0000-0000C0100000}"/>
    <cellStyle name="Table Cell 6 4 2" xfId="448" xr:uid="{00000000-0005-0000-0000-0000C1100000}"/>
    <cellStyle name="Table Cell 6 4 2 10" xfId="3866" xr:uid="{00000000-0005-0000-0000-0000C2100000}"/>
    <cellStyle name="Table Cell 6 4 2 10 2" xfId="10755" xr:uid="{3ACAB4EB-50CF-4B46-BF95-BC55ADEFAF42}"/>
    <cellStyle name="Table Cell 6 4 2 11" xfId="7307" xr:uid="{7E44EA20-A15D-43A6-A14C-BBDEF3A7E0B7}"/>
    <cellStyle name="Table Cell 6 4 2 2" xfId="659" xr:uid="{00000000-0005-0000-0000-0000C3100000}"/>
    <cellStyle name="Table Cell 6 4 2 2 2" xfId="1812" xr:uid="{00000000-0005-0000-0000-0000C4100000}"/>
    <cellStyle name="Table Cell 6 4 2 2 2 2" xfId="8701" xr:uid="{94FE90E3-3626-4D9A-A93E-C74EB7D8E708}"/>
    <cellStyle name="Table Cell 6 4 2 2 2 3" xfId="5239" xr:uid="{0780A79F-4AAF-4003-9435-2D2519507837}"/>
    <cellStyle name="Table Cell 6 4 2 2 3" xfId="2943" xr:uid="{00000000-0005-0000-0000-0000C5100000}"/>
    <cellStyle name="Table Cell 6 4 2 2 3 2" xfId="9832" xr:uid="{C429319C-BF76-4DA0-AF4D-BF677C7B5E2F}"/>
    <cellStyle name="Table Cell 6 4 2 2 3 3" xfId="6370" xr:uid="{721D1057-0FF9-4280-9514-B02A57CA2F21}"/>
    <cellStyle name="Table Cell 6 4 2 2 4" xfId="4077" xr:uid="{00000000-0005-0000-0000-0000C6100000}"/>
    <cellStyle name="Table Cell 6 4 2 2 4 2" xfId="10966" xr:uid="{B940A25C-E9EC-481D-A2C1-90AD5C9125EA}"/>
    <cellStyle name="Table Cell 6 4 2 2 5" xfId="7518" xr:uid="{55EF18A3-D42C-4F41-AA8D-E99A23521AAC}"/>
    <cellStyle name="Table Cell 6 4 2 3" xfId="799" xr:uid="{00000000-0005-0000-0000-0000C7100000}"/>
    <cellStyle name="Table Cell 6 4 2 3 2" xfId="1952" xr:uid="{00000000-0005-0000-0000-0000C8100000}"/>
    <cellStyle name="Table Cell 6 4 2 3 2 2" xfId="8841" xr:uid="{E4A28A56-0B45-4E6E-AC59-578E713AB982}"/>
    <cellStyle name="Table Cell 6 4 2 3 2 3" xfId="5379" xr:uid="{C81EE75F-6218-48A3-A006-8B44C2F885FB}"/>
    <cellStyle name="Table Cell 6 4 2 3 3" xfId="3083" xr:uid="{00000000-0005-0000-0000-0000C9100000}"/>
    <cellStyle name="Table Cell 6 4 2 3 3 2" xfId="9972" xr:uid="{9356E4DD-FE14-485F-A625-1125A8FD1613}"/>
    <cellStyle name="Table Cell 6 4 2 3 3 3" xfId="6510" xr:uid="{8208DFBE-900A-4CB5-A92C-43CA48AF2835}"/>
    <cellStyle name="Table Cell 6 4 2 3 4" xfId="4217" xr:uid="{00000000-0005-0000-0000-0000CA100000}"/>
    <cellStyle name="Table Cell 6 4 2 3 4 2" xfId="11106" xr:uid="{83AE9DA0-8D3E-4C32-83B0-2A451CB28B14}"/>
    <cellStyle name="Table Cell 6 4 2 3 5" xfId="7658" xr:uid="{B4CC5885-617C-4DEC-8E2C-5B7EEB602016}"/>
    <cellStyle name="Table Cell 6 4 2 4" xfId="939" xr:uid="{00000000-0005-0000-0000-0000CB100000}"/>
    <cellStyle name="Table Cell 6 4 2 4 2" xfId="2092" xr:uid="{00000000-0005-0000-0000-0000CC100000}"/>
    <cellStyle name="Table Cell 6 4 2 4 2 2" xfId="8981" xr:uid="{4EA6EF68-C319-4316-A03F-9D6988B679DD}"/>
    <cellStyle name="Table Cell 6 4 2 4 2 3" xfId="5519" xr:uid="{EEB8B3DF-2D2D-4D2A-9AA1-595D096C4F6A}"/>
    <cellStyle name="Table Cell 6 4 2 4 3" xfId="3223" xr:uid="{00000000-0005-0000-0000-0000CD100000}"/>
    <cellStyle name="Table Cell 6 4 2 4 3 2" xfId="10112" xr:uid="{E0831A19-EB7F-4FF8-954C-505A1CA5D84B}"/>
    <cellStyle name="Table Cell 6 4 2 4 3 3" xfId="6650" xr:uid="{8CB44409-4E65-4C86-AB4D-BE28A7F3CEF3}"/>
    <cellStyle name="Table Cell 6 4 2 4 4" xfId="4357" xr:uid="{00000000-0005-0000-0000-0000CE100000}"/>
    <cellStyle name="Table Cell 6 4 2 4 4 2" xfId="11246" xr:uid="{30979D7B-5D5F-4682-86D9-A2DC97D7AB4C}"/>
    <cellStyle name="Table Cell 6 4 2 4 5" xfId="7798" xr:uid="{2B8A8197-6A51-4E22-916D-574BA0F8E746}"/>
    <cellStyle name="Table Cell 6 4 2 5" xfId="1073" xr:uid="{00000000-0005-0000-0000-0000CF100000}"/>
    <cellStyle name="Table Cell 6 4 2 5 2" xfId="2226" xr:uid="{00000000-0005-0000-0000-0000D0100000}"/>
    <cellStyle name="Table Cell 6 4 2 5 2 2" xfId="9115" xr:uid="{8EA6E790-6074-46FE-975B-ED375060B010}"/>
    <cellStyle name="Table Cell 6 4 2 5 2 3" xfId="5653" xr:uid="{9F8E5BC3-1054-4EE8-A467-B4277C950911}"/>
    <cellStyle name="Table Cell 6 4 2 5 3" xfId="3357" xr:uid="{00000000-0005-0000-0000-0000D1100000}"/>
    <cellStyle name="Table Cell 6 4 2 5 3 2" xfId="10246" xr:uid="{1C94FC5F-85E1-49A3-93B8-2479369E4E24}"/>
    <cellStyle name="Table Cell 6 4 2 5 3 3" xfId="6784" xr:uid="{06C396E6-1ABE-4B90-BE93-F3C9AB0ED3D2}"/>
    <cellStyle name="Table Cell 6 4 2 5 4" xfId="4491" xr:uid="{00000000-0005-0000-0000-0000D2100000}"/>
    <cellStyle name="Table Cell 6 4 2 5 4 2" xfId="11380" xr:uid="{45A522BA-A116-49E4-A7CB-9DB43FE7EE83}"/>
    <cellStyle name="Table Cell 6 4 2 5 5" xfId="7932" xr:uid="{5FA639A1-46B5-42BF-8D45-A870684EA890}"/>
    <cellStyle name="Table Cell 6 4 2 6" xfId="1204" xr:uid="{00000000-0005-0000-0000-0000D3100000}"/>
    <cellStyle name="Table Cell 6 4 2 6 2" xfId="2357" xr:uid="{00000000-0005-0000-0000-0000D4100000}"/>
    <cellStyle name="Table Cell 6 4 2 6 2 2" xfId="9246" xr:uid="{A010CD16-E265-423A-B6E6-A3F5B8FE8716}"/>
    <cellStyle name="Table Cell 6 4 2 6 2 3" xfId="5784" xr:uid="{2945F1A8-F102-4462-A620-68B006B25BDC}"/>
    <cellStyle name="Table Cell 6 4 2 6 3" xfId="3488" xr:uid="{00000000-0005-0000-0000-0000D5100000}"/>
    <cellStyle name="Table Cell 6 4 2 6 3 2" xfId="10377" xr:uid="{C42380E7-8677-46C6-AD16-02CC9A58B2C5}"/>
    <cellStyle name="Table Cell 6 4 2 6 3 3" xfId="6915" xr:uid="{DD9DB41C-3974-492E-BD5B-68304102EA53}"/>
    <cellStyle name="Table Cell 6 4 2 6 4" xfId="4622" xr:uid="{00000000-0005-0000-0000-0000D6100000}"/>
    <cellStyle name="Table Cell 6 4 2 6 4 2" xfId="11511" xr:uid="{431F2BC7-7122-4FFB-BD15-188CB6E7F104}"/>
    <cellStyle name="Table Cell 6 4 2 6 5" xfId="8063" xr:uid="{731BAF1B-FFDC-4996-884D-7612F614CE37}"/>
    <cellStyle name="Table Cell 6 4 2 7" xfId="553" xr:uid="{00000000-0005-0000-0000-0000D7100000}"/>
    <cellStyle name="Table Cell 6 4 2 7 2" xfId="1706" xr:uid="{00000000-0005-0000-0000-0000D8100000}"/>
    <cellStyle name="Table Cell 6 4 2 7 2 2" xfId="8595" xr:uid="{C844C18B-B18A-4902-B89F-0D7D62E0F0EF}"/>
    <cellStyle name="Table Cell 6 4 2 7 2 3" xfId="5133" xr:uid="{041058D1-3F7A-4C2E-A8EB-E76C927E3C72}"/>
    <cellStyle name="Table Cell 6 4 2 7 3" xfId="2837" xr:uid="{00000000-0005-0000-0000-0000D9100000}"/>
    <cellStyle name="Table Cell 6 4 2 7 3 2" xfId="9726" xr:uid="{2A9DB9CB-800F-489D-BFC9-70BC3580BAE4}"/>
    <cellStyle name="Table Cell 6 4 2 7 3 3" xfId="6264" xr:uid="{BFEEA203-D25D-4525-84C1-BB181A1222C5}"/>
    <cellStyle name="Table Cell 6 4 2 7 4" xfId="3971" xr:uid="{00000000-0005-0000-0000-0000DA100000}"/>
    <cellStyle name="Table Cell 6 4 2 7 4 2" xfId="10860" xr:uid="{85BA17AF-C05E-4709-A183-D4F6F987CA92}"/>
    <cellStyle name="Table Cell 6 4 2 7 5" xfId="7412" xr:uid="{3951D9C8-F383-49F8-BC4C-07CB621FE898}"/>
    <cellStyle name="Table Cell 6 4 2 8" xfId="1601" xr:uid="{00000000-0005-0000-0000-0000DB100000}"/>
    <cellStyle name="Table Cell 6 4 2 8 2" xfId="8490" xr:uid="{0DCC3835-0C7A-4DAF-952B-69A0F9AFF418}"/>
    <cellStyle name="Table Cell 6 4 2 8 3" xfId="5028" xr:uid="{2D34466A-FAC2-4332-AEC5-195BFC53C4FB}"/>
    <cellStyle name="Table Cell 6 4 2 9" xfId="2732" xr:uid="{00000000-0005-0000-0000-0000DC100000}"/>
    <cellStyle name="Table Cell 6 4 2 9 2" xfId="9621" xr:uid="{3AD2E9E3-A1AE-4369-83BE-A346A3D0C0B0}"/>
    <cellStyle name="Table Cell 6 4 2 9 3" xfId="6159" xr:uid="{71D5A9A8-3CA5-473B-B1B0-71FC7C4F7E06}"/>
    <cellStyle name="Table Cell 6 4 3" xfId="258" xr:uid="{00000000-0005-0000-0000-0000DD100000}"/>
    <cellStyle name="Table Cell 6 4 3 10" xfId="3676" xr:uid="{00000000-0005-0000-0000-0000DE100000}"/>
    <cellStyle name="Table Cell 6 4 3 10 2" xfId="10565" xr:uid="{62D23F58-5066-4E06-AC3D-032F0BB9411F}"/>
    <cellStyle name="Table Cell 6 4 3 11" xfId="7117" xr:uid="{7506C9E8-0EF9-4448-8696-283CBAC4C423}"/>
    <cellStyle name="Table Cell 6 4 3 2" xfId="499" xr:uid="{00000000-0005-0000-0000-0000DF100000}"/>
    <cellStyle name="Table Cell 6 4 3 2 2" xfId="1652" xr:uid="{00000000-0005-0000-0000-0000E0100000}"/>
    <cellStyle name="Table Cell 6 4 3 2 2 2" xfId="8541" xr:uid="{18945ECD-4DD3-4F59-B1BD-F5C59DC37024}"/>
    <cellStyle name="Table Cell 6 4 3 2 2 3" xfId="5079" xr:uid="{A9D8FFCA-BA68-4CF1-9325-E92F59F76F92}"/>
    <cellStyle name="Table Cell 6 4 3 2 3" xfId="2783" xr:uid="{00000000-0005-0000-0000-0000E1100000}"/>
    <cellStyle name="Table Cell 6 4 3 2 3 2" xfId="9672" xr:uid="{1D106B68-418F-447B-B89D-9614A9207B4A}"/>
    <cellStyle name="Table Cell 6 4 3 2 3 3" xfId="6210" xr:uid="{429A9191-D407-4EED-8207-F16D4DE4F371}"/>
    <cellStyle name="Table Cell 6 4 3 2 4" xfId="3917" xr:uid="{00000000-0005-0000-0000-0000E2100000}"/>
    <cellStyle name="Table Cell 6 4 3 2 4 2" xfId="10806" xr:uid="{ADFBDA10-609B-470D-B732-234D6C84327C}"/>
    <cellStyle name="Table Cell 6 4 3 2 5" xfId="7358" xr:uid="{817B63BA-1276-4FA4-ABDF-EC6109142C92}"/>
    <cellStyle name="Table Cell 6 4 3 3" xfId="219" xr:uid="{00000000-0005-0000-0000-0000E3100000}"/>
    <cellStyle name="Table Cell 6 4 3 3 2" xfId="1372" xr:uid="{00000000-0005-0000-0000-0000E4100000}"/>
    <cellStyle name="Table Cell 6 4 3 3 2 2" xfId="8261" xr:uid="{6DF02D39-D48A-47EB-BF2A-21AF15CC3C61}"/>
    <cellStyle name="Table Cell 6 4 3 3 2 3" xfId="4799" xr:uid="{6C87AFFC-F54B-4D4D-AEC7-CF17A89D623C}"/>
    <cellStyle name="Table Cell 6 4 3 3 3" xfId="2503" xr:uid="{00000000-0005-0000-0000-0000E5100000}"/>
    <cellStyle name="Table Cell 6 4 3 3 3 2" xfId="9392" xr:uid="{C9C770F2-DC71-4D5D-AA58-DE87EEBB5691}"/>
    <cellStyle name="Table Cell 6 4 3 3 3 3" xfId="5930" xr:uid="{F1977890-172E-4AF3-BC43-6357CB5A57EB}"/>
    <cellStyle name="Table Cell 6 4 3 3 4" xfId="3637" xr:uid="{00000000-0005-0000-0000-0000E6100000}"/>
    <cellStyle name="Table Cell 6 4 3 3 4 2" xfId="10526" xr:uid="{D58B482A-5D60-4AA9-A3C6-9EBD24E7135F}"/>
    <cellStyle name="Table Cell 6 4 3 3 5" xfId="7078" xr:uid="{31CCDD8D-CC19-4962-98B5-7F6DD8B86890}"/>
    <cellStyle name="Table Cell 6 4 3 4" xfId="224" xr:uid="{00000000-0005-0000-0000-0000E7100000}"/>
    <cellStyle name="Table Cell 6 4 3 4 2" xfId="1377" xr:uid="{00000000-0005-0000-0000-0000E8100000}"/>
    <cellStyle name="Table Cell 6 4 3 4 2 2" xfId="8266" xr:uid="{D3F89143-5730-44DB-827C-119A3FB09686}"/>
    <cellStyle name="Table Cell 6 4 3 4 2 3" xfId="4804" xr:uid="{81C3CAC1-9761-409A-80AC-B31FC61F044F}"/>
    <cellStyle name="Table Cell 6 4 3 4 3" xfId="2508" xr:uid="{00000000-0005-0000-0000-0000E9100000}"/>
    <cellStyle name="Table Cell 6 4 3 4 3 2" xfId="9397" xr:uid="{17EEB7FB-758B-4C43-93D4-972DE7DDBB96}"/>
    <cellStyle name="Table Cell 6 4 3 4 3 3" xfId="5935" xr:uid="{4D05C9D6-4FFA-44CF-B648-911AED71037F}"/>
    <cellStyle name="Table Cell 6 4 3 4 4" xfId="3642" xr:uid="{00000000-0005-0000-0000-0000EA100000}"/>
    <cellStyle name="Table Cell 6 4 3 4 4 2" xfId="10531" xr:uid="{691AC116-B119-4F74-9000-EE425DD08F4E}"/>
    <cellStyle name="Table Cell 6 4 3 4 5" xfId="7083" xr:uid="{93713458-347B-4CF0-AD5E-CB5CEDE9E61F}"/>
    <cellStyle name="Table Cell 6 4 3 5" xfId="250" xr:uid="{00000000-0005-0000-0000-0000EB100000}"/>
    <cellStyle name="Table Cell 6 4 3 5 2" xfId="1403" xr:uid="{00000000-0005-0000-0000-0000EC100000}"/>
    <cellStyle name="Table Cell 6 4 3 5 2 2" xfId="8292" xr:uid="{5C1ECA88-F9DC-4A4A-8108-185695DF30DE}"/>
    <cellStyle name="Table Cell 6 4 3 5 2 3" xfId="4830" xr:uid="{C33B60A7-2C82-4141-8446-9B7E273BC260}"/>
    <cellStyle name="Table Cell 6 4 3 5 3" xfId="2534" xr:uid="{00000000-0005-0000-0000-0000ED100000}"/>
    <cellStyle name="Table Cell 6 4 3 5 3 2" xfId="9423" xr:uid="{872E542D-0FE1-46E4-A386-E827F0959956}"/>
    <cellStyle name="Table Cell 6 4 3 5 3 3" xfId="5961" xr:uid="{7FD0A1E8-4CBD-40F9-85D8-2AB6A5C6C123}"/>
    <cellStyle name="Table Cell 6 4 3 5 4" xfId="3668" xr:uid="{00000000-0005-0000-0000-0000EE100000}"/>
    <cellStyle name="Table Cell 6 4 3 5 4 2" xfId="10557" xr:uid="{3477485D-0C49-40D9-B709-8EAE20AE432D}"/>
    <cellStyle name="Table Cell 6 4 3 5 5" xfId="7109" xr:uid="{750660D6-8954-41C2-9586-F248EC381DE3}"/>
    <cellStyle name="Table Cell 6 4 3 6" xfId="545" xr:uid="{00000000-0005-0000-0000-0000EF100000}"/>
    <cellStyle name="Table Cell 6 4 3 6 2" xfId="1698" xr:uid="{00000000-0005-0000-0000-0000F0100000}"/>
    <cellStyle name="Table Cell 6 4 3 6 2 2" xfId="8587" xr:uid="{4FFAB006-9FFA-4B1C-9451-A209333553CC}"/>
    <cellStyle name="Table Cell 6 4 3 6 2 3" xfId="5125" xr:uid="{9D54E30A-156D-40F9-AC69-6A799B5A54ED}"/>
    <cellStyle name="Table Cell 6 4 3 6 3" xfId="2829" xr:uid="{00000000-0005-0000-0000-0000F1100000}"/>
    <cellStyle name="Table Cell 6 4 3 6 3 2" xfId="9718" xr:uid="{75372CAF-96B2-4974-A428-EBDDFE5C5DC2}"/>
    <cellStyle name="Table Cell 6 4 3 6 3 3" xfId="6256" xr:uid="{FB8865CB-ACA5-4986-A746-C234D4E4AB25}"/>
    <cellStyle name="Table Cell 6 4 3 6 4" xfId="3963" xr:uid="{00000000-0005-0000-0000-0000F2100000}"/>
    <cellStyle name="Table Cell 6 4 3 6 4 2" xfId="10852" xr:uid="{B55D6B07-A6F3-4C7A-B5A6-A22C9EB2FFC1}"/>
    <cellStyle name="Table Cell 6 4 3 6 5" xfId="7404" xr:uid="{F3F7BF3F-8908-4F66-BE87-C95E2CA21360}"/>
    <cellStyle name="Table Cell 6 4 3 7" xfId="1271" xr:uid="{00000000-0005-0000-0000-0000F3100000}"/>
    <cellStyle name="Table Cell 6 4 3 7 2" xfId="2424" xr:uid="{00000000-0005-0000-0000-0000F4100000}"/>
    <cellStyle name="Table Cell 6 4 3 7 2 2" xfId="9313" xr:uid="{029548E0-D698-4EDE-99F1-A656A3974908}"/>
    <cellStyle name="Table Cell 6 4 3 7 2 3" xfId="5851" xr:uid="{79651747-E1CE-4A43-BC17-AF536F9D2B85}"/>
    <cellStyle name="Table Cell 6 4 3 7 3" xfId="3555" xr:uid="{00000000-0005-0000-0000-0000F5100000}"/>
    <cellStyle name="Table Cell 6 4 3 7 3 2" xfId="10444" xr:uid="{F8F647B9-490A-4FCB-9FB4-9E4258EDEBA2}"/>
    <cellStyle name="Table Cell 6 4 3 7 3 3" xfId="6982" xr:uid="{87B3E542-AC4D-4EF3-94DD-14801B0BF16B}"/>
    <cellStyle name="Table Cell 6 4 3 7 4" xfId="4689" xr:uid="{00000000-0005-0000-0000-0000F6100000}"/>
    <cellStyle name="Table Cell 6 4 3 7 4 2" xfId="11578" xr:uid="{8BDBDB84-26F1-4468-BF56-DD1568C4755D}"/>
    <cellStyle name="Table Cell 6 4 3 7 5" xfId="8130" xr:uid="{63873F81-3165-416B-BEC2-4A03802744CB}"/>
    <cellStyle name="Table Cell 6 4 3 8" xfId="1411" xr:uid="{00000000-0005-0000-0000-0000F7100000}"/>
    <cellStyle name="Table Cell 6 4 3 8 2" xfId="8300" xr:uid="{CFB2D9CF-69EB-4130-B4E6-2813202F9DE6}"/>
    <cellStyle name="Table Cell 6 4 3 8 3" xfId="4838" xr:uid="{88A4810A-0BA0-4359-92C6-FBBFE37C93A1}"/>
    <cellStyle name="Table Cell 6 4 3 9" xfId="2542" xr:uid="{00000000-0005-0000-0000-0000F8100000}"/>
    <cellStyle name="Table Cell 6 4 3 9 2" xfId="9431" xr:uid="{D8EF7681-E15A-4BCF-A83F-E627DA732422}"/>
    <cellStyle name="Table Cell 6 4 3 9 3" xfId="5969" xr:uid="{0B7A34F1-0946-471B-881B-B3D3CC2E945E}"/>
    <cellStyle name="Table Cell 6 4 4" xfId="336" xr:uid="{00000000-0005-0000-0000-0000F9100000}"/>
    <cellStyle name="Table Cell 6 4 4 2" xfId="1489" xr:uid="{00000000-0005-0000-0000-0000FA100000}"/>
    <cellStyle name="Table Cell 6 4 4 2 2" xfId="8378" xr:uid="{6AD20997-6C6D-4678-81BB-6D9360CA0698}"/>
    <cellStyle name="Table Cell 6 4 4 2 3" xfId="4916" xr:uid="{7BA10DD2-BCE4-4F3A-A4DE-1AC8DB2980B6}"/>
    <cellStyle name="Table Cell 6 4 4 3" xfId="2620" xr:uid="{00000000-0005-0000-0000-0000FB100000}"/>
    <cellStyle name="Table Cell 6 4 4 3 2" xfId="9509" xr:uid="{BE73904A-1AE3-4EA8-B399-64E34A9B1E2E}"/>
    <cellStyle name="Table Cell 6 4 4 3 3" xfId="6047" xr:uid="{68926632-2C2D-4859-9926-D4E0071E434C}"/>
    <cellStyle name="Table Cell 6 4 4 4" xfId="3754" xr:uid="{00000000-0005-0000-0000-0000FC100000}"/>
    <cellStyle name="Table Cell 6 4 4 4 2" xfId="10643" xr:uid="{A0E160BE-76E4-4053-922F-0249306900E0}"/>
    <cellStyle name="Table Cell 6 4 4 5" xfId="7195" xr:uid="{B1AB67E3-C423-4A70-96C4-7E9DCC16B1E5}"/>
    <cellStyle name="Table Cell 6 4 5" xfId="1342" xr:uid="{00000000-0005-0000-0000-0000FD100000}"/>
    <cellStyle name="Table Cell 6 4 5 2" xfId="8231" xr:uid="{72BFA815-BD55-4E28-9A31-DF5ADE306D78}"/>
    <cellStyle name="Table Cell 6 4 5 3" xfId="4769" xr:uid="{EDA6909E-E6FD-4DCB-841E-6B255CAFC217}"/>
    <cellStyle name="Table Cell 6 4 6" xfId="2473" xr:uid="{00000000-0005-0000-0000-0000FE100000}"/>
    <cellStyle name="Table Cell 6 4 6 2" xfId="9362" xr:uid="{E54E7DD1-B095-4C4F-9B0C-146B9AF5DD79}"/>
    <cellStyle name="Table Cell 6 4 6 3" xfId="5900" xr:uid="{86D882BF-A559-4934-B9DE-4D7B4B26DF17}"/>
    <cellStyle name="Table Cell 6 4 7" xfId="3607" xr:uid="{00000000-0005-0000-0000-0000FF100000}"/>
    <cellStyle name="Table Cell 6 4 7 2" xfId="10496" xr:uid="{EDEAC4B3-3BD8-436C-B269-F4DBB68EF19F}"/>
    <cellStyle name="Table Cell 6 4 8" xfId="7046" xr:uid="{7AC70131-2852-4302-B743-138E71B855A0}"/>
    <cellStyle name="Table Cell 6 5" xfId="412" xr:uid="{00000000-0005-0000-0000-000000110000}"/>
    <cellStyle name="Table Cell 6 5 2" xfId="623" xr:uid="{00000000-0005-0000-0000-000001110000}"/>
    <cellStyle name="Table Cell 6 5 2 2" xfId="1776" xr:uid="{00000000-0005-0000-0000-000002110000}"/>
    <cellStyle name="Table Cell 6 5 2 2 2" xfId="8665" xr:uid="{D708E429-01C4-4B73-9364-DCFAD51AB6A0}"/>
    <cellStyle name="Table Cell 6 5 2 2 3" xfId="5203" xr:uid="{D37B7BDF-67D9-4C31-99D4-AAFAAB03943A}"/>
    <cellStyle name="Table Cell 6 5 2 3" xfId="2907" xr:uid="{00000000-0005-0000-0000-000003110000}"/>
    <cellStyle name="Table Cell 6 5 2 3 2" xfId="9796" xr:uid="{5BCFEA05-184C-466F-8537-3E6C430A8672}"/>
    <cellStyle name="Table Cell 6 5 2 3 3" xfId="6334" xr:uid="{69528637-1A80-461D-B510-A0514E152BA2}"/>
    <cellStyle name="Table Cell 6 5 2 4" xfId="4041" xr:uid="{00000000-0005-0000-0000-000004110000}"/>
    <cellStyle name="Table Cell 6 5 2 4 2" xfId="10930" xr:uid="{8FC35741-896A-4F4E-AFDC-4FEE3EF0A7B3}"/>
    <cellStyle name="Table Cell 6 5 2 5" xfId="7482" xr:uid="{E1755E9F-7B6C-4020-BA13-3E29BD3C5084}"/>
    <cellStyle name="Table Cell 6 5 3" xfId="903" xr:uid="{00000000-0005-0000-0000-000005110000}"/>
    <cellStyle name="Table Cell 6 5 3 2" xfId="2056" xr:uid="{00000000-0005-0000-0000-000006110000}"/>
    <cellStyle name="Table Cell 6 5 3 2 2" xfId="8945" xr:uid="{FF981543-2225-40A2-8CAB-875A5BD17DC1}"/>
    <cellStyle name="Table Cell 6 5 3 2 3" xfId="5483" xr:uid="{7BBF76C4-C9EA-4A0D-B634-E338AFB33C47}"/>
    <cellStyle name="Table Cell 6 5 3 3" xfId="3187" xr:uid="{00000000-0005-0000-0000-000007110000}"/>
    <cellStyle name="Table Cell 6 5 3 3 2" xfId="10076" xr:uid="{440AC9A8-510E-40FB-84BD-9E64CA7C0595}"/>
    <cellStyle name="Table Cell 6 5 3 3 3" xfId="6614" xr:uid="{2B656801-E822-4E1E-96D8-89854EF1F034}"/>
    <cellStyle name="Table Cell 6 5 3 4" xfId="4321" xr:uid="{00000000-0005-0000-0000-000008110000}"/>
    <cellStyle name="Table Cell 6 5 3 4 2" xfId="11210" xr:uid="{71111BDC-5CC8-4231-96D2-982EE05C01CC}"/>
    <cellStyle name="Table Cell 6 5 3 5" xfId="7762" xr:uid="{6EE951ED-389B-4E06-9FB4-C3A1AF5A3263}"/>
    <cellStyle name="Table Cell 6 5 4" xfId="1565" xr:uid="{00000000-0005-0000-0000-000009110000}"/>
    <cellStyle name="Table Cell 6 5 4 2" xfId="8454" xr:uid="{1BE61467-6635-42D8-B6DF-1981B150B096}"/>
    <cellStyle name="Table Cell 6 5 4 3" xfId="4992" xr:uid="{61576770-E0E7-4ED0-8468-4B6BEBF2DE4B}"/>
    <cellStyle name="Table Cell 6 5 5" xfId="2696" xr:uid="{00000000-0005-0000-0000-00000A110000}"/>
    <cellStyle name="Table Cell 6 5 5 2" xfId="9585" xr:uid="{53DE417D-8EE3-4805-B254-10B954DC81EA}"/>
    <cellStyle name="Table Cell 6 5 5 3" xfId="6123" xr:uid="{24FE0731-6176-478E-BBD0-20601C38DCBB}"/>
    <cellStyle name="Table Cell 6 5 6" xfId="3830" xr:uid="{00000000-0005-0000-0000-00000B110000}"/>
    <cellStyle name="Table Cell 6 5 6 2" xfId="10719" xr:uid="{604D1571-47C5-43F4-84FB-EC2D7E7AC199}"/>
    <cellStyle name="Table Cell 6 5 7" xfId="7271" xr:uid="{6D305553-2F10-4E97-9E46-92716AEEC656}"/>
    <cellStyle name="Table Cell 6 6" xfId="300" xr:uid="{00000000-0005-0000-0000-00000C110000}"/>
    <cellStyle name="Table Cell 6 6 2" xfId="1453" xr:uid="{00000000-0005-0000-0000-00000D110000}"/>
    <cellStyle name="Table Cell 6 6 2 2" xfId="8342" xr:uid="{EDFAD049-2343-4BD7-A09A-517C400EC227}"/>
    <cellStyle name="Table Cell 6 6 2 3" xfId="4880" xr:uid="{64B0A8B3-84AC-4B2B-9084-13F170795D23}"/>
    <cellStyle name="Table Cell 6 6 3" xfId="2584" xr:uid="{00000000-0005-0000-0000-00000E110000}"/>
    <cellStyle name="Table Cell 6 6 3 2" xfId="9473" xr:uid="{DFAE46B7-3D18-4E1F-B962-C2752242805B}"/>
    <cellStyle name="Table Cell 6 6 3 3" xfId="6011" xr:uid="{9AB1B3F0-25EE-4E45-B8A6-3842F58D337C}"/>
    <cellStyle name="Table Cell 6 6 4" xfId="3718" xr:uid="{00000000-0005-0000-0000-00000F110000}"/>
    <cellStyle name="Table Cell 6 6 4 2" xfId="10607" xr:uid="{C83C5DE7-73A3-4F11-944E-20AB655FEC03}"/>
    <cellStyle name="Table Cell 6 6 5" xfId="7159" xr:uid="{A5DDA7CF-D65D-4C30-A976-45EA876E89AC}"/>
    <cellStyle name="Table Cell 6 7" xfId="2437" xr:uid="{00000000-0005-0000-0000-000010110000}"/>
    <cellStyle name="Table Cell 6 7 2" xfId="9326" xr:uid="{805F5C32-DF0D-4F58-92F2-3A8756AA2246}"/>
    <cellStyle name="Table Cell 6 7 3" xfId="5864" xr:uid="{BB9F1C96-D072-4339-88CE-DA18F2F9190C}"/>
    <cellStyle name="Table Cell 6 8" xfId="8165" xr:uid="{45361CBC-AF55-4EB3-84DA-01148BD1A691}"/>
    <cellStyle name="Table Cell 6 9" xfId="8143" xr:uid="{18791B9A-25B7-45A0-89A9-3C6FB28948E7}"/>
    <cellStyle name="Table Cell 7" xfId="158" xr:uid="{00000000-0005-0000-0000-000011110000}"/>
    <cellStyle name="Table Cell 7 10" xfId="7017" xr:uid="{7C31A0E5-B9F3-4A42-9ADC-BAB1897DE5CC}"/>
    <cellStyle name="Table Cell 7 2" xfId="180" xr:uid="{00000000-0005-0000-0000-000012110000}"/>
    <cellStyle name="Table Cell 7 2 2" xfId="441" xr:uid="{00000000-0005-0000-0000-000013110000}"/>
    <cellStyle name="Table Cell 7 2 2 10" xfId="3859" xr:uid="{00000000-0005-0000-0000-000014110000}"/>
    <cellStyle name="Table Cell 7 2 2 10 2" xfId="10748" xr:uid="{45A12D84-7635-4E9B-9A6C-A1C24B89F087}"/>
    <cellStyle name="Table Cell 7 2 2 11" xfId="7300" xr:uid="{1AEB9AB7-28DF-45FB-9BE4-F1B26D79FAAD}"/>
    <cellStyle name="Table Cell 7 2 2 2" xfId="652" xr:uid="{00000000-0005-0000-0000-000015110000}"/>
    <cellStyle name="Table Cell 7 2 2 2 2" xfId="1805" xr:uid="{00000000-0005-0000-0000-000016110000}"/>
    <cellStyle name="Table Cell 7 2 2 2 2 2" xfId="8694" xr:uid="{F89A633D-E24F-4017-91C2-CB276D0CACA5}"/>
    <cellStyle name="Table Cell 7 2 2 2 2 3" xfId="5232" xr:uid="{C7BCF030-CE07-4031-A5A6-86391E2AA4D2}"/>
    <cellStyle name="Table Cell 7 2 2 2 3" xfId="2936" xr:uid="{00000000-0005-0000-0000-000017110000}"/>
    <cellStyle name="Table Cell 7 2 2 2 3 2" xfId="9825" xr:uid="{0BE3081F-C58B-4A9C-834F-B5752CB25A38}"/>
    <cellStyle name="Table Cell 7 2 2 2 3 3" xfId="6363" xr:uid="{E319BF7C-EDDB-4C73-B29D-3CEC22E89A5F}"/>
    <cellStyle name="Table Cell 7 2 2 2 4" xfId="4070" xr:uid="{00000000-0005-0000-0000-000018110000}"/>
    <cellStyle name="Table Cell 7 2 2 2 4 2" xfId="10959" xr:uid="{819D7FFB-42EE-4948-80E8-FF4D36FF5BB2}"/>
    <cellStyle name="Table Cell 7 2 2 2 5" xfId="7511" xr:uid="{3BD82119-A632-4780-BA72-2126A63FEA14}"/>
    <cellStyle name="Table Cell 7 2 2 3" xfId="792" xr:uid="{00000000-0005-0000-0000-000019110000}"/>
    <cellStyle name="Table Cell 7 2 2 3 2" xfId="1945" xr:uid="{00000000-0005-0000-0000-00001A110000}"/>
    <cellStyle name="Table Cell 7 2 2 3 2 2" xfId="8834" xr:uid="{BAD97CE6-0E65-4A91-A80F-4641695C617B}"/>
    <cellStyle name="Table Cell 7 2 2 3 2 3" xfId="5372" xr:uid="{02F9935E-ED7E-4237-9826-7D80BCE72798}"/>
    <cellStyle name="Table Cell 7 2 2 3 3" xfId="3076" xr:uid="{00000000-0005-0000-0000-00001B110000}"/>
    <cellStyle name="Table Cell 7 2 2 3 3 2" xfId="9965" xr:uid="{64D90E44-8FA6-43FB-A633-FC4BB9DEEBFB}"/>
    <cellStyle name="Table Cell 7 2 2 3 3 3" xfId="6503" xr:uid="{BC26CDBD-71BC-4F3D-8E45-98E4068D8293}"/>
    <cellStyle name="Table Cell 7 2 2 3 4" xfId="4210" xr:uid="{00000000-0005-0000-0000-00001C110000}"/>
    <cellStyle name="Table Cell 7 2 2 3 4 2" xfId="11099" xr:uid="{414F49E0-D4EF-4F09-833B-5F35CFE13EC6}"/>
    <cellStyle name="Table Cell 7 2 2 3 5" xfId="7651" xr:uid="{A86A7123-E6B3-4FAD-A107-0A9124822EF5}"/>
    <cellStyle name="Table Cell 7 2 2 4" xfId="932" xr:uid="{00000000-0005-0000-0000-00001D110000}"/>
    <cellStyle name="Table Cell 7 2 2 4 2" xfId="2085" xr:uid="{00000000-0005-0000-0000-00001E110000}"/>
    <cellStyle name="Table Cell 7 2 2 4 2 2" xfId="8974" xr:uid="{0D383102-3840-4923-85A3-163194C1AB6D}"/>
    <cellStyle name="Table Cell 7 2 2 4 2 3" xfId="5512" xr:uid="{0DCCEA75-FEC4-47ED-953C-3AFC7DAAE662}"/>
    <cellStyle name="Table Cell 7 2 2 4 3" xfId="3216" xr:uid="{00000000-0005-0000-0000-00001F110000}"/>
    <cellStyle name="Table Cell 7 2 2 4 3 2" xfId="10105" xr:uid="{CA56CF09-33CB-4A53-9AD4-BE71AEAB1E79}"/>
    <cellStyle name="Table Cell 7 2 2 4 3 3" xfId="6643" xr:uid="{1299EB2E-D7ED-4C48-AA82-900E24FFB9D6}"/>
    <cellStyle name="Table Cell 7 2 2 4 4" xfId="4350" xr:uid="{00000000-0005-0000-0000-000020110000}"/>
    <cellStyle name="Table Cell 7 2 2 4 4 2" xfId="11239" xr:uid="{6FF32D71-D3BF-4996-A4CD-09721F26925E}"/>
    <cellStyle name="Table Cell 7 2 2 4 5" xfId="7791" xr:uid="{C93D2AE1-04D3-4BFD-8783-7A76A3FF2B40}"/>
    <cellStyle name="Table Cell 7 2 2 5" xfId="1066" xr:uid="{00000000-0005-0000-0000-000021110000}"/>
    <cellStyle name="Table Cell 7 2 2 5 2" xfId="2219" xr:uid="{00000000-0005-0000-0000-000022110000}"/>
    <cellStyle name="Table Cell 7 2 2 5 2 2" xfId="9108" xr:uid="{0F7F826F-02B4-42E8-B4E1-6EB02AF8B7F5}"/>
    <cellStyle name="Table Cell 7 2 2 5 2 3" xfId="5646" xr:uid="{0E222977-9558-44BA-AB84-ADC3E0C815BF}"/>
    <cellStyle name="Table Cell 7 2 2 5 3" xfId="3350" xr:uid="{00000000-0005-0000-0000-000023110000}"/>
    <cellStyle name="Table Cell 7 2 2 5 3 2" xfId="10239" xr:uid="{830FC9C8-6428-4F1E-A1A9-83DEC1EA7181}"/>
    <cellStyle name="Table Cell 7 2 2 5 3 3" xfId="6777" xr:uid="{8E86747E-0943-425F-A52D-D3E646468914}"/>
    <cellStyle name="Table Cell 7 2 2 5 4" xfId="4484" xr:uid="{00000000-0005-0000-0000-000024110000}"/>
    <cellStyle name="Table Cell 7 2 2 5 4 2" xfId="11373" xr:uid="{483807DB-CC8F-4CA4-99EC-0F459205FC41}"/>
    <cellStyle name="Table Cell 7 2 2 5 5" xfId="7925" xr:uid="{30A7B19C-6232-4BD7-9158-34178FDCF5F4}"/>
    <cellStyle name="Table Cell 7 2 2 6" xfId="1197" xr:uid="{00000000-0005-0000-0000-000025110000}"/>
    <cellStyle name="Table Cell 7 2 2 6 2" xfId="2350" xr:uid="{00000000-0005-0000-0000-000026110000}"/>
    <cellStyle name="Table Cell 7 2 2 6 2 2" xfId="9239" xr:uid="{0FF3F996-54EC-4AB0-B692-58F15265EF7C}"/>
    <cellStyle name="Table Cell 7 2 2 6 2 3" xfId="5777" xr:uid="{6469DDD6-4CD5-4C44-906E-006FA2643EB2}"/>
    <cellStyle name="Table Cell 7 2 2 6 3" xfId="3481" xr:uid="{00000000-0005-0000-0000-000027110000}"/>
    <cellStyle name="Table Cell 7 2 2 6 3 2" xfId="10370" xr:uid="{7DCF5D2C-D8F3-4F0E-BFF5-9703064D8766}"/>
    <cellStyle name="Table Cell 7 2 2 6 3 3" xfId="6908" xr:uid="{38BBF52E-16C4-4313-AA0E-FEFD1263FB9F}"/>
    <cellStyle name="Table Cell 7 2 2 6 4" xfId="4615" xr:uid="{00000000-0005-0000-0000-000028110000}"/>
    <cellStyle name="Table Cell 7 2 2 6 4 2" xfId="11504" xr:uid="{DE6618D6-C668-4AB0-B018-5D222E4D7A46}"/>
    <cellStyle name="Table Cell 7 2 2 6 5" xfId="8056" xr:uid="{9DAF176A-04DF-4076-8479-4BE6BBC1116B}"/>
    <cellStyle name="Table Cell 7 2 2 7" xfId="1039" xr:uid="{00000000-0005-0000-0000-000029110000}"/>
    <cellStyle name="Table Cell 7 2 2 7 2" xfId="2192" xr:uid="{00000000-0005-0000-0000-00002A110000}"/>
    <cellStyle name="Table Cell 7 2 2 7 2 2" xfId="9081" xr:uid="{320F67CA-FC3C-49DB-8B1A-B384C03DC228}"/>
    <cellStyle name="Table Cell 7 2 2 7 2 3" xfId="5619" xr:uid="{E16F9E57-73A9-4110-8B5B-B3FCB3DDA93B}"/>
    <cellStyle name="Table Cell 7 2 2 7 3" xfId="3323" xr:uid="{00000000-0005-0000-0000-00002B110000}"/>
    <cellStyle name="Table Cell 7 2 2 7 3 2" xfId="10212" xr:uid="{DC6D8D22-AD9F-453A-B292-EFB63003711F}"/>
    <cellStyle name="Table Cell 7 2 2 7 3 3" xfId="6750" xr:uid="{4E29CBBE-8DBF-4B18-81A3-801656F5F9E4}"/>
    <cellStyle name="Table Cell 7 2 2 7 4" xfId="4457" xr:uid="{00000000-0005-0000-0000-00002C110000}"/>
    <cellStyle name="Table Cell 7 2 2 7 4 2" xfId="11346" xr:uid="{8BFDFC5C-4DA9-4ABC-B53C-284CB801336D}"/>
    <cellStyle name="Table Cell 7 2 2 7 5" xfId="7898" xr:uid="{DFCBCBCE-A7C4-4BA0-94BE-699B2320C1F6}"/>
    <cellStyle name="Table Cell 7 2 2 8" xfId="1594" xr:uid="{00000000-0005-0000-0000-00002D110000}"/>
    <cellStyle name="Table Cell 7 2 2 8 2" xfId="8483" xr:uid="{C9A0C216-9984-4361-B313-BF54368A3D32}"/>
    <cellStyle name="Table Cell 7 2 2 8 3" xfId="5021" xr:uid="{0B4DC049-F32D-44ED-8FE1-543475E5A299}"/>
    <cellStyle name="Table Cell 7 2 2 9" xfId="2725" xr:uid="{00000000-0005-0000-0000-00002E110000}"/>
    <cellStyle name="Table Cell 7 2 2 9 2" xfId="9614" xr:uid="{C68A0417-D31D-455B-AAD6-98F4EF26CCE2}"/>
    <cellStyle name="Table Cell 7 2 2 9 3" xfId="6152" xr:uid="{7A831504-9D5A-4E0E-94FF-811BB9036EEC}"/>
    <cellStyle name="Table Cell 7 2 3" xfId="373" xr:uid="{00000000-0005-0000-0000-00002F110000}"/>
    <cellStyle name="Table Cell 7 2 3 10" xfId="3791" xr:uid="{00000000-0005-0000-0000-000030110000}"/>
    <cellStyle name="Table Cell 7 2 3 10 2" xfId="10680" xr:uid="{E8BFEABD-7DB6-4165-957E-424D8D89BC40}"/>
    <cellStyle name="Table Cell 7 2 3 11" xfId="7232" xr:uid="{694F07CA-7C63-4394-A0ED-511950197ABC}"/>
    <cellStyle name="Table Cell 7 2 3 2" xfId="584" xr:uid="{00000000-0005-0000-0000-000031110000}"/>
    <cellStyle name="Table Cell 7 2 3 2 2" xfId="1737" xr:uid="{00000000-0005-0000-0000-000032110000}"/>
    <cellStyle name="Table Cell 7 2 3 2 2 2" xfId="8626" xr:uid="{391BD5A3-D8FA-4A9D-B0A4-A3192CCA254B}"/>
    <cellStyle name="Table Cell 7 2 3 2 2 3" xfId="5164" xr:uid="{A5438827-73F9-4A59-85D3-2C13853D6E8B}"/>
    <cellStyle name="Table Cell 7 2 3 2 3" xfId="2868" xr:uid="{00000000-0005-0000-0000-000033110000}"/>
    <cellStyle name="Table Cell 7 2 3 2 3 2" xfId="9757" xr:uid="{21F4BFE3-0CD3-4932-BF02-0369D99902F3}"/>
    <cellStyle name="Table Cell 7 2 3 2 3 3" xfId="6295" xr:uid="{E6E768BC-E9FB-4113-8A00-F537C243DF93}"/>
    <cellStyle name="Table Cell 7 2 3 2 4" xfId="4002" xr:uid="{00000000-0005-0000-0000-000034110000}"/>
    <cellStyle name="Table Cell 7 2 3 2 4 2" xfId="10891" xr:uid="{9140C959-3028-4DCD-91A5-6E642FD76125}"/>
    <cellStyle name="Table Cell 7 2 3 2 5" xfId="7443" xr:uid="{0F5F2DF6-6E7C-483A-916E-F138E785D343}"/>
    <cellStyle name="Table Cell 7 2 3 3" xfId="729" xr:uid="{00000000-0005-0000-0000-000035110000}"/>
    <cellStyle name="Table Cell 7 2 3 3 2" xfId="1882" xr:uid="{00000000-0005-0000-0000-000036110000}"/>
    <cellStyle name="Table Cell 7 2 3 3 2 2" xfId="8771" xr:uid="{45453F45-A4C7-47D3-959C-E7764598E7AA}"/>
    <cellStyle name="Table Cell 7 2 3 3 2 3" xfId="5309" xr:uid="{744CC6B7-F32E-4026-A350-C8375F459DE0}"/>
    <cellStyle name="Table Cell 7 2 3 3 3" xfId="3013" xr:uid="{00000000-0005-0000-0000-000037110000}"/>
    <cellStyle name="Table Cell 7 2 3 3 3 2" xfId="9902" xr:uid="{4A26778A-3DAB-4F9E-9F2A-E59111528A37}"/>
    <cellStyle name="Table Cell 7 2 3 3 3 3" xfId="6440" xr:uid="{C3F8825E-5F5E-43AB-8676-E9B0972552FF}"/>
    <cellStyle name="Table Cell 7 2 3 3 4" xfId="4147" xr:uid="{00000000-0005-0000-0000-000038110000}"/>
    <cellStyle name="Table Cell 7 2 3 3 4 2" xfId="11036" xr:uid="{EA9D0C6D-D4BC-4B11-8E7B-FE7EFF014077}"/>
    <cellStyle name="Table Cell 7 2 3 3 5" xfId="7588" xr:uid="{9D92561D-6412-4E70-BA0A-CE6BAE972BC4}"/>
    <cellStyle name="Table Cell 7 2 3 4" xfId="864" xr:uid="{00000000-0005-0000-0000-000039110000}"/>
    <cellStyle name="Table Cell 7 2 3 4 2" xfId="2017" xr:uid="{00000000-0005-0000-0000-00003A110000}"/>
    <cellStyle name="Table Cell 7 2 3 4 2 2" xfId="8906" xr:uid="{871CC0AA-C449-4CCA-957D-A6710190C395}"/>
    <cellStyle name="Table Cell 7 2 3 4 2 3" xfId="5444" xr:uid="{3B7671BE-1744-48C4-BAEA-9B48D548FBF8}"/>
    <cellStyle name="Table Cell 7 2 3 4 3" xfId="3148" xr:uid="{00000000-0005-0000-0000-00003B110000}"/>
    <cellStyle name="Table Cell 7 2 3 4 3 2" xfId="10037" xr:uid="{A808CECE-1BCF-4BB2-86F1-4C5F6EFF6891}"/>
    <cellStyle name="Table Cell 7 2 3 4 3 3" xfId="6575" xr:uid="{E16160FF-EC7C-4121-8C8E-DA2F561D5F38}"/>
    <cellStyle name="Table Cell 7 2 3 4 4" xfId="4282" xr:uid="{00000000-0005-0000-0000-00003C110000}"/>
    <cellStyle name="Table Cell 7 2 3 4 4 2" xfId="11171" xr:uid="{180E56A0-5100-4FD1-B51B-6766C7519CA9}"/>
    <cellStyle name="Table Cell 7 2 3 4 5" xfId="7723" xr:uid="{C1CC1FC7-F3DC-45BA-82B1-128786248752}"/>
    <cellStyle name="Table Cell 7 2 3 5" xfId="1007" xr:uid="{00000000-0005-0000-0000-00003D110000}"/>
    <cellStyle name="Table Cell 7 2 3 5 2" xfId="2160" xr:uid="{00000000-0005-0000-0000-00003E110000}"/>
    <cellStyle name="Table Cell 7 2 3 5 2 2" xfId="9049" xr:uid="{4945DA21-B9A0-41BC-846E-077DB029AB99}"/>
    <cellStyle name="Table Cell 7 2 3 5 2 3" xfId="5587" xr:uid="{C08EC5DE-842D-407F-AB2F-4E2FAEAB88D7}"/>
    <cellStyle name="Table Cell 7 2 3 5 3" xfId="3291" xr:uid="{00000000-0005-0000-0000-00003F110000}"/>
    <cellStyle name="Table Cell 7 2 3 5 3 2" xfId="10180" xr:uid="{ABDED437-A431-48D7-A9A5-B530A7BDDDC5}"/>
    <cellStyle name="Table Cell 7 2 3 5 3 3" xfId="6718" xr:uid="{30DC4677-BFE3-409E-A814-F9E912A01FC8}"/>
    <cellStyle name="Table Cell 7 2 3 5 4" xfId="4425" xr:uid="{00000000-0005-0000-0000-000040110000}"/>
    <cellStyle name="Table Cell 7 2 3 5 4 2" xfId="11314" xr:uid="{B889A044-0AEB-4AE2-9224-71FCFBDFF370}"/>
    <cellStyle name="Table Cell 7 2 3 5 5" xfId="7866" xr:uid="{58E0167A-9DAE-41C6-9338-35A493B1A877}"/>
    <cellStyle name="Table Cell 7 2 3 6" xfId="1133" xr:uid="{00000000-0005-0000-0000-000041110000}"/>
    <cellStyle name="Table Cell 7 2 3 6 2" xfId="2286" xr:uid="{00000000-0005-0000-0000-000042110000}"/>
    <cellStyle name="Table Cell 7 2 3 6 2 2" xfId="9175" xr:uid="{7B975E2A-121D-41C5-B4C9-DBB732A8D6BA}"/>
    <cellStyle name="Table Cell 7 2 3 6 2 3" xfId="5713" xr:uid="{69E35CA7-BD4E-45AE-BC09-AA57596DE910}"/>
    <cellStyle name="Table Cell 7 2 3 6 3" xfId="3417" xr:uid="{00000000-0005-0000-0000-000043110000}"/>
    <cellStyle name="Table Cell 7 2 3 6 3 2" xfId="10306" xr:uid="{BDB3B6B2-A827-4F36-B206-FE9CC6EC414C}"/>
    <cellStyle name="Table Cell 7 2 3 6 3 3" xfId="6844" xr:uid="{FC3E3B70-6C48-43FC-A30A-C0719B783E1F}"/>
    <cellStyle name="Table Cell 7 2 3 6 4" xfId="4551" xr:uid="{00000000-0005-0000-0000-000044110000}"/>
    <cellStyle name="Table Cell 7 2 3 6 4 2" xfId="11440" xr:uid="{84BBBF3A-E9E4-4371-AE5A-061E8C75C156}"/>
    <cellStyle name="Table Cell 7 2 3 6 5" xfId="7992" xr:uid="{B38AF350-8828-4B88-8174-011DDFAF69D7}"/>
    <cellStyle name="Table Cell 7 2 3 7" xfId="1256" xr:uid="{00000000-0005-0000-0000-000045110000}"/>
    <cellStyle name="Table Cell 7 2 3 7 2" xfId="2409" xr:uid="{00000000-0005-0000-0000-000046110000}"/>
    <cellStyle name="Table Cell 7 2 3 7 2 2" xfId="9298" xr:uid="{5300EE75-8EFF-4613-900C-1E71733CDA7F}"/>
    <cellStyle name="Table Cell 7 2 3 7 2 3" xfId="5836" xr:uid="{CDA10C52-6AEE-4733-9AA9-55E438819821}"/>
    <cellStyle name="Table Cell 7 2 3 7 3" xfId="3540" xr:uid="{00000000-0005-0000-0000-000047110000}"/>
    <cellStyle name="Table Cell 7 2 3 7 3 2" xfId="10429" xr:uid="{914D4181-7C8D-4D82-9ECC-6F8013C89B82}"/>
    <cellStyle name="Table Cell 7 2 3 7 3 3" xfId="6967" xr:uid="{E2B2A8C2-F45A-4C80-BC67-16EFF8CA5493}"/>
    <cellStyle name="Table Cell 7 2 3 7 4" xfId="4674" xr:uid="{00000000-0005-0000-0000-000048110000}"/>
    <cellStyle name="Table Cell 7 2 3 7 4 2" xfId="11563" xr:uid="{D64AB79A-3EC1-4B59-A811-6308C1583707}"/>
    <cellStyle name="Table Cell 7 2 3 7 5" xfId="8115" xr:uid="{A2F7B132-3B25-490C-B020-6F32F480490C}"/>
    <cellStyle name="Table Cell 7 2 3 8" xfId="1526" xr:uid="{00000000-0005-0000-0000-000049110000}"/>
    <cellStyle name="Table Cell 7 2 3 8 2" xfId="8415" xr:uid="{D3266697-9FD2-4328-9FA8-6F3ED807903A}"/>
    <cellStyle name="Table Cell 7 2 3 8 3" xfId="4953" xr:uid="{2AF2A122-671C-49CB-87F4-5F679104C48C}"/>
    <cellStyle name="Table Cell 7 2 3 9" xfId="2657" xr:uid="{00000000-0005-0000-0000-00004A110000}"/>
    <cellStyle name="Table Cell 7 2 3 9 2" xfId="9546" xr:uid="{58A2A988-8404-4293-8251-94591689F731}"/>
    <cellStyle name="Table Cell 7 2 3 9 3" xfId="6084" xr:uid="{CBF5B7B1-13AF-4AE6-9225-A5342563C9CB}"/>
    <cellStyle name="Table Cell 7 2 4" xfId="329" xr:uid="{00000000-0005-0000-0000-00004B110000}"/>
    <cellStyle name="Table Cell 7 2 4 2" xfId="1482" xr:uid="{00000000-0005-0000-0000-00004C110000}"/>
    <cellStyle name="Table Cell 7 2 4 2 2" xfId="8371" xr:uid="{C6C041D4-8EAC-4902-A28F-BC477CDDB709}"/>
    <cellStyle name="Table Cell 7 2 4 2 3" xfId="4909" xr:uid="{ED528B9A-2E62-4703-AC19-4CCE2858C72A}"/>
    <cellStyle name="Table Cell 7 2 4 3" xfId="2613" xr:uid="{00000000-0005-0000-0000-00004D110000}"/>
    <cellStyle name="Table Cell 7 2 4 3 2" xfId="9502" xr:uid="{CAFA6705-4F84-4FDB-8FB3-CFEE0D420AAF}"/>
    <cellStyle name="Table Cell 7 2 4 3 3" xfId="6040" xr:uid="{4B796727-B54A-4184-BA44-D9D91B254D69}"/>
    <cellStyle name="Table Cell 7 2 4 4" xfId="3747" xr:uid="{00000000-0005-0000-0000-00004E110000}"/>
    <cellStyle name="Table Cell 7 2 4 4 2" xfId="10636" xr:uid="{9E06E11D-2C02-43BF-AB1C-BDF6CDEA6066}"/>
    <cellStyle name="Table Cell 7 2 4 5" xfId="7188" xr:uid="{7009FBD4-9D77-4309-A012-F8CA672B8F18}"/>
    <cellStyle name="Table Cell 7 2 5" xfId="1335" xr:uid="{00000000-0005-0000-0000-00004F110000}"/>
    <cellStyle name="Table Cell 7 2 5 2" xfId="8224" xr:uid="{B2A3E0FF-DE07-4383-B74D-A7356537C3D0}"/>
    <cellStyle name="Table Cell 7 2 5 3" xfId="4762" xr:uid="{A1F5F0A4-A832-428C-AECD-66F95E386AD2}"/>
    <cellStyle name="Table Cell 7 2 6" xfId="2466" xr:uid="{00000000-0005-0000-0000-000050110000}"/>
    <cellStyle name="Table Cell 7 2 6 2" xfId="9355" xr:uid="{79EBEED1-8049-4E9D-8DFB-F7A53BC80F3B}"/>
    <cellStyle name="Table Cell 7 2 6 3" xfId="5893" xr:uid="{FA28F246-9422-4A4D-9DEA-235CB798B5B4}"/>
    <cellStyle name="Table Cell 7 2 7" xfId="3600" xr:uid="{00000000-0005-0000-0000-000051110000}"/>
    <cellStyle name="Table Cell 7 2 7 2" xfId="10489" xr:uid="{89366589-08CD-47B7-B0A5-7F64FCF46C0D}"/>
    <cellStyle name="Table Cell 7 2 8" xfId="7039" xr:uid="{0A60368F-ABE1-403C-8295-2A6968446DEE}"/>
    <cellStyle name="Table Cell 7 3" xfId="193" xr:uid="{00000000-0005-0000-0000-000052110000}"/>
    <cellStyle name="Table Cell 7 3 2" xfId="454" xr:uid="{00000000-0005-0000-0000-000053110000}"/>
    <cellStyle name="Table Cell 7 3 2 10" xfId="3872" xr:uid="{00000000-0005-0000-0000-000054110000}"/>
    <cellStyle name="Table Cell 7 3 2 10 2" xfId="10761" xr:uid="{B07D77A4-0978-4945-9D6E-686A18EFC627}"/>
    <cellStyle name="Table Cell 7 3 2 11" xfId="7313" xr:uid="{B9AF9D09-53B6-46E6-9BD8-85AA0F54C005}"/>
    <cellStyle name="Table Cell 7 3 2 2" xfId="665" xr:uid="{00000000-0005-0000-0000-000055110000}"/>
    <cellStyle name="Table Cell 7 3 2 2 2" xfId="1818" xr:uid="{00000000-0005-0000-0000-000056110000}"/>
    <cellStyle name="Table Cell 7 3 2 2 2 2" xfId="8707" xr:uid="{83F68E38-D853-46CA-9B71-10CE1C001476}"/>
    <cellStyle name="Table Cell 7 3 2 2 2 3" xfId="5245" xr:uid="{EE38C8AE-E3FA-4225-A9D2-C6D888B7A72C}"/>
    <cellStyle name="Table Cell 7 3 2 2 3" xfId="2949" xr:uid="{00000000-0005-0000-0000-000057110000}"/>
    <cellStyle name="Table Cell 7 3 2 2 3 2" xfId="9838" xr:uid="{F217B7AE-E17F-43D8-9C42-5EAE60E3AB90}"/>
    <cellStyle name="Table Cell 7 3 2 2 3 3" xfId="6376" xr:uid="{6C86EBA7-CDB7-4FCC-A49F-92B336AF1302}"/>
    <cellStyle name="Table Cell 7 3 2 2 4" xfId="4083" xr:uid="{00000000-0005-0000-0000-000058110000}"/>
    <cellStyle name="Table Cell 7 3 2 2 4 2" xfId="10972" xr:uid="{A11803F5-4354-4634-B18F-C9F8BA1C542E}"/>
    <cellStyle name="Table Cell 7 3 2 2 5" xfId="7524" xr:uid="{2C4DF71D-0F5F-4384-B6B1-3716D8A8E844}"/>
    <cellStyle name="Table Cell 7 3 2 3" xfId="805" xr:uid="{00000000-0005-0000-0000-000059110000}"/>
    <cellStyle name="Table Cell 7 3 2 3 2" xfId="1958" xr:uid="{00000000-0005-0000-0000-00005A110000}"/>
    <cellStyle name="Table Cell 7 3 2 3 2 2" xfId="8847" xr:uid="{3087D9F7-BB10-4E34-944B-B5AEE2B03B9B}"/>
    <cellStyle name="Table Cell 7 3 2 3 2 3" xfId="5385" xr:uid="{8CB64564-CABD-49C2-91E7-8249DC6E7B91}"/>
    <cellStyle name="Table Cell 7 3 2 3 3" xfId="3089" xr:uid="{00000000-0005-0000-0000-00005B110000}"/>
    <cellStyle name="Table Cell 7 3 2 3 3 2" xfId="9978" xr:uid="{F4953C23-F1C5-4F40-B30E-5BA26C940E09}"/>
    <cellStyle name="Table Cell 7 3 2 3 3 3" xfId="6516" xr:uid="{6A28855C-2775-4C16-B025-56CCA4757819}"/>
    <cellStyle name="Table Cell 7 3 2 3 4" xfId="4223" xr:uid="{00000000-0005-0000-0000-00005C110000}"/>
    <cellStyle name="Table Cell 7 3 2 3 4 2" xfId="11112" xr:uid="{BC528D0A-4B69-45C7-B5AE-52DDE93DD534}"/>
    <cellStyle name="Table Cell 7 3 2 3 5" xfId="7664" xr:uid="{E82570CA-B80C-48F4-BF7B-B9E4A27ABB11}"/>
    <cellStyle name="Table Cell 7 3 2 4" xfId="945" xr:uid="{00000000-0005-0000-0000-00005D110000}"/>
    <cellStyle name="Table Cell 7 3 2 4 2" xfId="2098" xr:uid="{00000000-0005-0000-0000-00005E110000}"/>
    <cellStyle name="Table Cell 7 3 2 4 2 2" xfId="8987" xr:uid="{D6B1CBF5-BADA-45CC-9FF7-6B991507EF5C}"/>
    <cellStyle name="Table Cell 7 3 2 4 2 3" xfId="5525" xr:uid="{193381DE-84F1-4638-BD7E-B06F87F6BC7F}"/>
    <cellStyle name="Table Cell 7 3 2 4 3" xfId="3229" xr:uid="{00000000-0005-0000-0000-00005F110000}"/>
    <cellStyle name="Table Cell 7 3 2 4 3 2" xfId="10118" xr:uid="{CB1E9B45-F282-4583-9804-B712C8D2088A}"/>
    <cellStyle name="Table Cell 7 3 2 4 3 3" xfId="6656" xr:uid="{91D79008-4295-43CB-92B9-366F29EA8685}"/>
    <cellStyle name="Table Cell 7 3 2 4 4" xfId="4363" xr:uid="{00000000-0005-0000-0000-000060110000}"/>
    <cellStyle name="Table Cell 7 3 2 4 4 2" xfId="11252" xr:uid="{D6DFA954-A3FF-4DBC-A121-C1848F1048D0}"/>
    <cellStyle name="Table Cell 7 3 2 4 5" xfId="7804" xr:uid="{C167C20A-5FFD-4AE8-9C7C-695F07B1C775}"/>
    <cellStyle name="Table Cell 7 3 2 5" xfId="1079" xr:uid="{00000000-0005-0000-0000-000061110000}"/>
    <cellStyle name="Table Cell 7 3 2 5 2" xfId="2232" xr:uid="{00000000-0005-0000-0000-000062110000}"/>
    <cellStyle name="Table Cell 7 3 2 5 2 2" xfId="9121" xr:uid="{6EF619D6-F52F-4411-9D6D-3952FB683DB8}"/>
    <cellStyle name="Table Cell 7 3 2 5 2 3" xfId="5659" xr:uid="{AE18FCFA-1F13-4D5F-B722-8DFC2DCB4E28}"/>
    <cellStyle name="Table Cell 7 3 2 5 3" xfId="3363" xr:uid="{00000000-0005-0000-0000-000063110000}"/>
    <cellStyle name="Table Cell 7 3 2 5 3 2" xfId="10252" xr:uid="{25DD74D4-55DC-4D06-A658-CE00E53583B1}"/>
    <cellStyle name="Table Cell 7 3 2 5 3 3" xfId="6790" xr:uid="{C05E1F1B-3667-4B07-B69E-9207AD5B1DB0}"/>
    <cellStyle name="Table Cell 7 3 2 5 4" xfId="4497" xr:uid="{00000000-0005-0000-0000-000064110000}"/>
    <cellStyle name="Table Cell 7 3 2 5 4 2" xfId="11386" xr:uid="{88BC3D0F-C4DE-405C-B688-63FF70EDAC7F}"/>
    <cellStyle name="Table Cell 7 3 2 5 5" xfId="7938" xr:uid="{207D04F6-48BC-4FAF-9BEA-2BBBECBBF653}"/>
    <cellStyle name="Table Cell 7 3 2 6" xfId="1210" xr:uid="{00000000-0005-0000-0000-000065110000}"/>
    <cellStyle name="Table Cell 7 3 2 6 2" xfId="2363" xr:uid="{00000000-0005-0000-0000-000066110000}"/>
    <cellStyle name="Table Cell 7 3 2 6 2 2" xfId="9252" xr:uid="{9534B2CD-AB68-4BCA-95EB-1D51EF599F5E}"/>
    <cellStyle name="Table Cell 7 3 2 6 2 3" xfId="5790" xr:uid="{65DE5266-3C85-46DC-8007-7ED46DCE2812}"/>
    <cellStyle name="Table Cell 7 3 2 6 3" xfId="3494" xr:uid="{00000000-0005-0000-0000-000067110000}"/>
    <cellStyle name="Table Cell 7 3 2 6 3 2" xfId="10383" xr:uid="{D55DD776-D103-4CAD-9BB4-4B9485483DF3}"/>
    <cellStyle name="Table Cell 7 3 2 6 3 3" xfId="6921" xr:uid="{B14D508A-344F-415F-819D-592B1BD32AA7}"/>
    <cellStyle name="Table Cell 7 3 2 6 4" xfId="4628" xr:uid="{00000000-0005-0000-0000-000068110000}"/>
    <cellStyle name="Table Cell 7 3 2 6 4 2" xfId="11517" xr:uid="{CEC2807D-5B5A-4569-9AD0-A262209EA6C6}"/>
    <cellStyle name="Table Cell 7 3 2 6 5" xfId="8069" xr:uid="{D9FA7E55-5E6D-4DF9-BA1D-6D416AA27AA7}"/>
    <cellStyle name="Table Cell 7 3 2 7" xfId="529" xr:uid="{00000000-0005-0000-0000-000069110000}"/>
    <cellStyle name="Table Cell 7 3 2 7 2" xfId="1682" xr:uid="{00000000-0005-0000-0000-00006A110000}"/>
    <cellStyle name="Table Cell 7 3 2 7 2 2" xfId="8571" xr:uid="{55A8F255-B246-4FAC-89FD-8BB2E5B359B8}"/>
    <cellStyle name="Table Cell 7 3 2 7 2 3" xfId="5109" xr:uid="{749B196E-4912-4320-837D-53CAD0AF1832}"/>
    <cellStyle name="Table Cell 7 3 2 7 3" xfId="2813" xr:uid="{00000000-0005-0000-0000-00006B110000}"/>
    <cellStyle name="Table Cell 7 3 2 7 3 2" xfId="9702" xr:uid="{B62311B0-5696-4FDC-BD3D-B55C8E400157}"/>
    <cellStyle name="Table Cell 7 3 2 7 3 3" xfId="6240" xr:uid="{34CC79B2-FE48-4E03-85BE-78F648FFCB0F}"/>
    <cellStyle name="Table Cell 7 3 2 7 4" xfId="3947" xr:uid="{00000000-0005-0000-0000-00006C110000}"/>
    <cellStyle name="Table Cell 7 3 2 7 4 2" xfId="10836" xr:uid="{96B72E5A-0461-45E6-AAD9-57D312752568}"/>
    <cellStyle name="Table Cell 7 3 2 7 5" xfId="7388" xr:uid="{95610E30-5432-4B0D-A330-D0839A8F8BB0}"/>
    <cellStyle name="Table Cell 7 3 2 8" xfId="1607" xr:uid="{00000000-0005-0000-0000-00006D110000}"/>
    <cellStyle name="Table Cell 7 3 2 8 2" xfId="8496" xr:uid="{798C45AC-31ED-4F7E-B751-21844815B936}"/>
    <cellStyle name="Table Cell 7 3 2 8 3" xfId="5034" xr:uid="{8F00507E-C72B-4324-88A2-30D4044BA821}"/>
    <cellStyle name="Table Cell 7 3 2 9" xfId="2738" xr:uid="{00000000-0005-0000-0000-00006E110000}"/>
    <cellStyle name="Table Cell 7 3 2 9 2" xfId="9627" xr:uid="{A18F8917-C824-4949-8F9F-20E08F5D1BBF}"/>
    <cellStyle name="Table Cell 7 3 2 9 3" xfId="6165" xr:uid="{0EC1D827-25D9-4FF0-ADF9-6835146F16DB}"/>
    <cellStyle name="Table Cell 7 3 3" xfId="483" xr:uid="{00000000-0005-0000-0000-00006F110000}"/>
    <cellStyle name="Table Cell 7 3 3 10" xfId="3901" xr:uid="{00000000-0005-0000-0000-000070110000}"/>
    <cellStyle name="Table Cell 7 3 3 10 2" xfId="10790" xr:uid="{A36C1831-465E-4A4C-8D3F-67E382409006}"/>
    <cellStyle name="Table Cell 7 3 3 11" xfId="7342" xr:uid="{E7A14789-9F60-4247-BAF1-06E6C9E234F6}"/>
    <cellStyle name="Table Cell 7 3 3 2" xfId="694" xr:uid="{00000000-0005-0000-0000-000071110000}"/>
    <cellStyle name="Table Cell 7 3 3 2 2" xfId="1847" xr:uid="{00000000-0005-0000-0000-000072110000}"/>
    <cellStyle name="Table Cell 7 3 3 2 2 2" xfId="8736" xr:uid="{3AF946BF-ACCE-4C7C-8AEF-7A056EF3A0DE}"/>
    <cellStyle name="Table Cell 7 3 3 2 2 3" xfId="5274" xr:uid="{4D18922C-72B4-43F4-AE75-F909BC2BDA9D}"/>
    <cellStyle name="Table Cell 7 3 3 2 3" xfId="2978" xr:uid="{00000000-0005-0000-0000-000073110000}"/>
    <cellStyle name="Table Cell 7 3 3 2 3 2" xfId="9867" xr:uid="{36E0A233-A489-478C-89CE-79196A2950DF}"/>
    <cellStyle name="Table Cell 7 3 3 2 3 3" xfId="6405" xr:uid="{ACC8D9A6-7186-458A-ACE3-68956D5B5066}"/>
    <cellStyle name="Table Cell 7 3 3 2 4" xfId="4112" xr:uid="{00000000-0005-0000-0000-000074110000}"/>
    <cellStyle name="Table Cell 7 3 3 2 4 2" xfId="11001" xr:uid="{6FFFB4DF-C941-4599-BE91-872E6E324E40}"/>
    <cellStyle name="Table Cell 7 3 3 2 5" xfId="7553" xr:uid="{F0BCED95-987D-4931-B13D-DF5AB38C26BA}"/>
    <cellStyle name="Table Cell 7 3 3 3" xfId="834" xr:uid="{00000000-0005-0000-0000-000075110000}"/>
    <cellStyle name="Table Cell 7 3 3 3 2" xfId="1987" xr:uid="{00000000-0005-0000-0000-000076110000}"/>
    <cellStyle name="Table Cell 7 3 3 3 2 2" xfId="8876" xr:uid="{EB7EEB98-56A4-4165-B07B-A4813BF0A67F}"/>
    <cellStyle name="Table Cell 7 3 3 3 2 3" xfId="5414" xr:uid="{AFE04E5C-E710-44DD-8B10-43581ACCBBDB}"/>
    <cellStyle name="Table Cell 7 3 3 3 3" xfId="3118" xr:uid="{00000000-0005-0000-0000-000077110000}"/>
    <cellStyle name="Table Cell 7 3 3 3 3 2" xfId="10007" xr:uid="{5FE2C8B1-EBF6-4B59-ADC0-FBCB3A6EC24C}"/>
    <cellStyle name="Table Cell 7 3 3 3 3 3" xfId="6545" xr:uid="{55FD9E25-1A29-43C8-8C89-2C50D53EB93F}"/>
    <cellStyle name="Table Cell 7 3 3 3 4" xfId="4252" xr:uid="{00000000-0005-0000-0000-000078110000}"/>
    <cellStyle name="Table Cell 7 3 3 3 4 2" xfId="11141" xr:uid="{25F41CA2-66FC-4097-98CE-0E3FA96F3CDD}"/>
    <cellStyle name="Table Cell 7 3 3 3 5" xfId="7693" xr:uid="{74599126-72B3-44F9-BC30-F70C8A6BFB96}"/>
    <cellStyle name="Table Cell 7 3 3 4" xfId="974" xr:uid="{00000000-0005-0000-0000-000079110000}"/>
    <cellStyle name="Table Cell 7 3 3 4 2" xfId="2127" xr:uid="{00000000-0005-0000-0000-00007A110000}"/>
    <cellStyle name="Table Cell 7 3 3 4 2 2" xfId="9016" xr:uid="{5615B033-EA5B-455D-9A18-25F98B07D25C}"/>
    <cellStyle name="Table Cell 7 3 3 4 2 3" xfId="5554" xr:uid="{53AB8C00-8F9A-4435-9C53-10A53790F9E7}"/>
    <cellStyle name="Table Cell 7 3 3 4 3" xfId="3258" xr:uid="{00000000-0005-0000-0000-00007B110000}"/>
    <cellStyle name="Table Cell 7 3 3 4 3 2" xfId="10147" xr:uid="{68DC52A9-7D83-47CE-B6EB-14405D02CEBF}"/>
    <cellStyle name="Table Cell 7 3 3 4 3 3" xfId="6685" xr:uid="{CD84AD2A-213C-48E2-B1DB-E0E21DA510FF}"/>
    <cellStyle name="Table Cell 7 3 3 4 4" xfId="4392" xr:uid="{00000000-0005-0000-0000-00007C110000}"/>
    <cellStyle name="Table Cell 7 3 3 4 4 2" xfId="11281" xr:uid="{7C1D9CF0-840E-4CE6-9025-7DD354AA2E7A}"/>
    <cellStyle name="Table Cell 7 3 3 4 5" xfId="7833" xr:uid="{DC0690BD-00EF-475C-A86C-A1122A26908A}"/>
    <cellStyle name="Table Cell 7 3 3 5" xfId="1108" xr:uid="{00000000-0005-0000-0000-00007D110000}"/>
    <cellStyle name="Table Cell 7 3 3 5 2" xfId="2261" xr:uid="{00000000-0005-0000-0000-00007E110000}"/>
    <cellStyle name="Table Cell 7 3 3 5 2 2" xfId="9150" xr:uid="{1C7E7604-6E41-46BD-8779-D93D405EABCC}"/>
    <cellStyle name="Table Cell 7 3 3 5 2 3" xfId="5688" xr:uid="{D41C70CE-FF21-4049-894F-378623BA56A9}"/>
    <cellStyle name="Table Cell 7 3 3 5 3" xfId="3392" xr:uid="{00000000-0005-0000-0000-00007F110000}"/>
    <cellStyle name="Table Cell 7 3 3 5 3 2" xfId="10281" xr:uid="{A66D2AF7-B7F3-4C35-9513-3D47E5555F73}"/>
    <cellStyle name="Table Cell 7 3 3 5 3 3" xfId="6819" xr:uid="{ECE11685-FBFB-48FF-AF60-F61BBC56EC40}"/>
    <cellStyle name="Table Cell 7 3 3 5 4" xfId="4526" xr:uid="{00000000-0005-0000-0000-000080110000}"/>
    <cellStyle name="Table Cell 7 3 3 5 4 2" xfId="11415" xr:uid="{D1208B54-0F26-443B-A885-02BA6E701F77}"/>
    <cellStyle name="Table Cell 7 3 3 5 5" xfId="7967" xr:uid="{F088E07E-D3FB-4A85-87FB-05D1CB0A5537}"/>
    <cellStyle name="Table Cell 7 3 3 6" xfId="1239" xr:uid="{00000000-0005-0000-0000-000081110000}"/>
    <cellStyle name="Table Cell 7 3 3 6 2" xfId="2392" xr:uid="{00000000-0005-0000-0000-000082110000}"/>
    <cellStyle name="Table Cell 7 3 3 6 2 2" xfId="9281" xr:uid="{BC01E1EE-3575-4B9A-A068-647784DAC4DC}"/>
    <cellStyle name="Table Cell 7 3 3 6 2 3" xfId="5819" xr:uid="{112E9F87-77D7-4876-9DFB-E82FE4EB7AA8}"/>
    <cellStyle name="Table Cell 7 3 3 6 3" xfId="3523" xr:uid="{00000000-0005-0000-0000-000083110000}"/>
    <cellStyle name="Table Cell 7 3 3 6 3 2" xfId="10412" xr:uid="{DA395B7F-90D7-4F02-875A-A8D65310E940}"/>
    <cellStyle name="Table Cell 7 3 3 6 3 3" xfId="6950" xr:uid="{42B5A46F-177D-4066-8593-AE25053B7FB0}"/>
    <cellStyle name="Table Cell 7 3 3 6 4" xfId="4657" xr:uid="{00000000-0005-0000-0000-000084110000}"/>
    <cellStyle name="Table Cell 7 3 3 6 4 2" xfId="11546" xr:uid="{32E4B6CA-756E-4E16-8036-579D7E5843F3}"/>
    <cellStyle name="Table Cell 7 3 3 6 5" xfId="8098" xr:uid="{FCE4DCCB-317E-4DEB-A63A-08E2936C7023}"/>
    <cellStyle name="Table Cell 7 3 3 7" xfId="744" xr:uid="{00000000-0005-0000-0000-000085110000}"/>
    <cellStyle name="Table Cell 7 3 3 7 2" xfId="1897" xr:uid="{00000000-0005-0000-0000-000086110000}"/>
    <cellStyle name="Table Cell 7 3 3 7 2 2" xfId="8786" xr:uid="{16AFCB44-285A-4461-952D-170103A4A11C}"/>
    <cellStyle name="Table Cell 7 3 3 7 2 3" xfId="5324" xr:uid="{C040B626-5F6B-48C8-92F7-AB9B6E7B1017}"/>
    <cellStyle name="Table Cell 7 3 3 7 3" xfId="3028" xr:uid="{00000000-0005-0000-0000-000087110000}"/>
    <cellStyle name="Table Cell 7 3 3 7 3 2" xfId="9917" xr:uid="{51AEB85C-BB8A-4799-BC30-0C3E0D28AB9B}"/>
    <cellStyle name="Table Cell 7 3 3 7 3 3" xfId="6455" xr:uid="{6F11ED22-677A-48B1-A8B7-B4158BDAA1BE}"/>
    <cellStyle name="Table Cell 7 3 3 7 4" xfId="4162" xr:uid="{00000000-0005-0000-0000-000088110000}"/>
    <cellStyle name="Table Cell 7 3 3 7 4 2" xfId="11051" xr:uid="{17C67950-0515-4CC2-8E0A-4D7298F763C2}"/>
    <cellStyle name="Table Cell 7 3 3 7 5" xfId="7603" xr:uid="{765632C5-6BFE-489E-B670-7EE392A8521E}"/>
    <cellStyle name="Table Cell 7 3 3 8" xfId="1636" xr:uid="{00000000-0005-0000-0000-000089110000}"/>
    <cellStyle name="Table Cell 7 3 3 8 2" xfId="8525" xr:uid="{19919D0B-0439-415E-BD45-E9F9EAC1E1A9}"/>
    <cellStyle name="Table Cell 7 3 3 8 3" xfId="5063" xr:uid="{2B8A9C5E-06B6-4B71-9A4A-F85FF07EBABD}"/>
    <cellStyle name="Table Cell 7 3 3 9" xfId="2767" xr:uid="{00000000-0005-0000-0000-00008A110000}"/>
    <cellStyle name="Table Cell 7 3 3 9 2" xfId="9656" xr:uid="{15619DF8-BD79-483A-96D4-E1E053AB6528}"/>
    <cellStyle name="Table Cell 7 3 3 9 3" xfId="6194" xr:uid="{DBC87067-FAE8-4B31-8416-5BE643856C99}"/>
    <cellStyle name="Table Cell 7 3 4" xfId="342" xr:uid="{00000000-0005-0000-0000-00008B110000}"/>
    <cellStyle name="Table Cell 7 3 4 2" xfId="1495" xr:uid="{00000000-0005-0000-0000-00008C110000}"/>
    <cellStyle name="Table Cell 7 3 4 2 2" xfId="8384" xr:uid="{0DD5CB86-25FB-4DB5-91B1-AC93D5399389}"/>
    <cellStyle name="Table Cell 7 3 4 2 3" xfId="4922" xr:uid="{1823D1AA-D005-4AF2-8D54-CED1CA09AE07}"/>
    <cellStyle name="Table Cell 7 3 4 3" xfId="2626" xr:uid="{00000000-0005-0000-0000-00008D110000}"/>
    <cellStyle name="Table Cell 7 3 4 3 2" xfId="9515" xr:uid="{AE6F66E4-5D1F-437D-9CC4-F68C948B1173}"/>
    <cellStyle name="Table Cell 7 3 4 3 3" xfId="6053" xr:uid="{A6CD2EBF-E2EB-472D-9F7A-9C4E0CD65D89}"/>
    <cellStyle name="Table Cell 7 3 4 4" xfId="3760" xr:uid="{00000000-0005-0000-0000-00008E110000}"/>
    <cellStyle name="Table Cell 7 3 4 4 2" xfId="10649" xr:uid="{E9894C7D-9F08-47F0-AC76-C1CF5E1FD47A}"/>
    <cellStyle name="Table Cell 7 3 4 5" xfId="7201" xr:uid="{52F005A4-86BC-47DC-8478-C952ABA9E750}"/>
    <cellStyle name="Table Cell 7 3 5" xfId="1348" xr:uid="{00000000-0005-0000-0000-00008F110000}"/>
    <cellStyle name="Table Cell 7 3 5 2" xfId="8237" xr:uid="{648B088B-DBF7-43B5-A8C0-24B1DA6B5852}"/>
    <cellStyle name="Table Cell 7 3 5 3" xfId="4775" xr:uid="{1ABAE1B6-C461-4EE0-B55A-C95566C8505B}"/>
    <cellStyle name="Table Cell 7 3 6" xfId="2479" xr:uid="{00000000-0005-0000-0000-000090110000}"/>
    <cellStyle name="Table Cell 7 3 6 2" xfId="9368" xr:uid="{211EC9A8-5A86-4551-9A1D-9A79F4EBB16E}"/>
    <cellStyle name="Table Cell 7 3 6 3" xfId="5906" xr:uid="{7610C7AA-C508-462E-8058-5589684E3627}"/>
    <cellStyle name="Table Cell 7 3 7" xfId="3613" xr:uid="{00000000-0005-0000-0000-000091110000}"/>
    <cellStyle name="Table Cell 7 3 7 2" xfId="10502" xr:uid="{356AA6D9-8160-4AA5-B00F-48CF82E67C8F}"/>
    <cellStyle name="Table Cell 7 3 8" xfId="7052" xr:uid="{5EE2A808-E27B-4F32-B72D-1E37A186BCAC}"/>
    <cellStyle name="Table Cell 7 4" xfId="419" xr:uid="{00000000-0005-0000-0000-000092110000}"/>
    <cellStyle name="Table Cell 7 4 10" xfId="3837" xr:uid="{00000000-0005-0000-0000-000093110000}"/>
    <cellStyle name="Table Cell 7 4 10 2" xfId="10726" xr:uid="{0830EB2C-4189-4FB6-BB4D-3588B6235B53}"/>
    <cellStyle name="Table Cell 7 4 11" xfId="7278" xr:uid="{7B477790-1E09-4FB1-919F-B2998C306A2D}"/>
    <cellStyle name="Table Cell 7 4 2" xfId="630" xr:uid="{00000000-0005-0000-0000-000094110000}"/>
    <cellStyle name="Table Cell 7 4 2 2" xfId="1783" xr:uid="{00000000-0005-0000-0000-000095110000}"/>
    <cellStyle name="Table Cell 7 4 2 2 2" xfId="8672" xr:uid="{6B92841C-249A-40B7-BEF0-69D7D4C383C7}"/>
    <cellStyle name="Table Cell 7 4 2 2 3" xfId="5210" xr:uid="{A5431CD7-9703-479A-8ACF-2CE18B304F11}"/>
    <cellStyle name="Table Cell 7 4 2 3" xfId="2914" xr:uid="{00000000-0005-0000-0000-000096110000}"/>
    <cellStyle name="Table Cell 7 4 2 3 2" xfId="9803" xr:uid="{5B361B85-02E0-4AEF-BB1E-5762E61C282F}"/>
    <cellStyle name="Table Cell 7 4 2 3 3" xfId="6341" xr:uid="{D2054F29-E8C5-4A92-A7D0-95F0B3676839}"/>
    <cellStyle name="Table Cell 7 4 2 4" xfId="4048" xr:uid="{00000000-0005-0000-0000-000097110000}"/>
    <cellStyle name="Table Cell 7 4 2 4 2" xfId="10937" xr:uid="{B1C1D44C-8B5F-42DF-B62B-DE14A2443749}"/>
    <cellStyle name="Table Cell 7 4 2 5" xfId="7489" xr:uid="{098F841F-4C72-44F0-A982-380F906BA4A4}"/>
    <cellStyle name="Table Cell 7 4 3" xfId="770" xr:uid="{00000000-0005-0000-0000-000098110000}"/>
    <cellStyle name="Table Cell 7 4 3 2" xfId="1923" xr:uid="{00000000-0005-0000-0000-000099110000}"/>
    <cellStyle name="Table Cell 7 4 3 2 2" xfId="8812" xr:uid="{0BE9B465-9F6A-4D42-986A-2C29B74A6F61}"/>
    <cellStyle name="Table Cell 7 4 3 2 3" xfId="5350" xr:uid="{37EAA987-89AB-4B47-AA4E-922A1DE4BE11}"/>
    <cellStyle name="Table Cell 7 4 3 3" xfId="3054" xr:uid="{00000000-0005-0000-0000-00009A110000}"/>
    <cellStyle name="Table Cell 7 4 3 3 2" xfId="9943" xr:uid="{6B2B5141-573B-43E4-B760-2078FD21C8A3}"/>
    <cellStyle name="Table Cell 7 4 3 3 3" xfId="6481" xr:uid="{3F05D865-9626-4AD2-8D2B-B915FD8DB09B}"/>
    <cellStyle name="Table Cell 7 4 3 4" xfId="4188" xr:uid="{00000000-0005-0000-0000-00009B110000}"/>
    <cellStyle name="Table Cell 7 4 3 4 2" xfId="11077" xr:uid="{1A49CB24-F944-43C5-AED9-0B6C2920D263}"/>
    <cellStyle name="Table Cell 7 4 3 5" xfId="7629" xr:uid="{62CA5987-2499-4621-B2A9-F85319CB755F}"/>
    <cellStyle name="Table Cell 7 4 4" xfId="910" xr:uid="{00000000-0005-0000-0000-00009C110000}"/>
    <cellStyle name="Table Cell 7 4 4 2" xfId="2063" xr:uid="{00000000-0005-0000-0000-00009D110000}"/>
    <cellStyle name="Table Cell 7 4 4 2 2" xfId="8952" xr:uid="{547E0FED-8DFE-44B3-B27F-1D43D36B14F4}"/>
    <cellStyle name="Table Cell 7 4 4 2 3" xfId="5490" xr:uid="{0A798B8C-4570-4BAD-B323-1FAB15CF7977}"/>
    <cellStyle name="Table Cell 7 4 4 3" xfId="3194" xr:uid="{00000000-0005-0000-0000-00009E110000}"/>
    <cellStyle name="Table Cell 7 4 4 3 2" xfId="10083" xr:uid="{C10FB489-7513-4B92-9F2B-FED8F7313009}"/>
    <cellStyle name="Table Cell 7 4 4 3 3" xfId="6621" xr:uid="{B6F81A09-5C12-4B45-AADF-46D417A59410}"/>
    <cellStyle name="Table Cell 7 4 4 4" xfId="4328" xr:uid="{00000000-0005-0000-0000-00009F110000}"/>
    <cellStyle name="Table Cell 7 4 4 4 2" xfId="11217" xr:uid="{0CC287DA-A696-4734-B755-C2464781FCA6}"/>
    <cellStyle name="Table Cell 7 4 4 5" xfId="7769" xr:uid="{2EA420B6-851D-4634-B3FD-D12396CE7126}"/>
    <cellStyle name="Table Cell 7 4 5" xfId="1044" xr:uid="{00000000-0005-0000-0000-0000A0110000}"/>
    <cellStyle name="Table Cell 7 4 5 2" xfId="2197" xr:uid="{00000000-0005-0000-0000-0000A1110000}"/>
    <cellStyle name="Table Cell 7 4 5 2 2" xfId="9086" xr:uid="{7EE0CE28-AA34-4C30-A7B3-3338D2C51489}"/>
    <cellStyle name="Table Cell 7 4 5 2 3" xfId="5624" xr:uid="{745C61DB-C295-4772-B8BB-91E7A41C7AB0}"/>
    <cellStyle name="Table Cell 7 4 5 3" xfId="3328" xr:uid="{00000000-0005-0000-0000-0000A2110000}"/>
    <cellStyle name="Table Cell 7 4 5 3 2" xfId="10217" xr:uid="{2170F691-3520-494F-B8A3-DD05FEDAD34F}"/>
    <cellStyle name="Table Cell 7 4 5 3 3" xfId="6755" xr:uid="{DAC23ACD-5231-4240-9C5F-8E7BBE682CD5}"/>
    <cellStyle name="Table Cell 7 4 5 4" xfId="4462" xr:uid="{00000000-0005-0000-0000-0000A3110000}"/>
    <cellStyle name="Table Cell 7 4 5 4 2" xfId="11351" xr:uid="{35A500E4-49FC-41F0-8500-7198250279DA}"/>
    <cellStyle name="Table Cell 7 4 5 5" xfId="7903" xr:uid="{9185FA8C-27EC-4E2C-84F2-9C8CB35F92F6}"/>
    <cellStyle name="Table Cell 7 4 6" xfId="1175" xr:uid="{00000000-0005-0000-0000-0000A4110000}"/>
    <cellStyle name="Table Cell 7 4 6 2" xfId="2328" xr:uid="{00000000-0005-0000-0000-0000A5110000}"/>
    <cellStyle name="Table Cell 7 4 6 2 2" xfId="9217" xr:uid="{1A7F7AB4-8F81-42CB-976D-B4F9F4A7D52A}"/>
    <cellStyle name="Table Cell 7 4 6 2 3" xfId="5755" xr:uid="{BE5BBD8B-CDAE-4537-86B4-2D77094F49E3}"/>
    <cellStyle name="Table Cell 7 4 6 3" xfId="3459" xr:uid="{00000000-0005-0000-0000-0000A6110000}"/>
    <cellStyle name="Table Cell 7 4 6 3 2" xfId="10348" xr:uid="{9F6F3122-5058-4321-8365-570FAE676599}"/>
    <cellStyle name="Table Cell 7 4 6 3 3" xfId="6886" xr:uid="{40677228-E971-4D73-B633-CA735E2600AA}"/>
    <cellStyle name="Table Cell 7 4 6 4" xfId="4593" xr:uid="{00000000-0005-0000-0000-0000A7110000}"/>
    <cellStyle name="Table Cell 7 4 6 4 2" xfId="11482" xr:uid="{892A133F-D0DE-46F4-A797-C73154094F7D}"/>
    <cellStyle name="Table Cell 7 4 6 5" xfId="8034" xr:uid="{245B5EF1-E206-4A02-A9E8-A90738F361FB}"/>
    <cellStyle name="Table Cell 7 4 7" xfId="1141" xr:uid="{00000000-0005-0000-0000-0000A8110000}"/>
    <cellStyle name="Table Cell 7 4 7 2" xfId="2294" xr:uid="{00000000-0005-0000-0000-0000A9110000}"/>
    <cellStyle name="Table Cell 7 4 7 2 2" xfId="9183" xr:uid="{571D7C0C-9965-408C-878F-3B2FF5DED658}"/>
    <cellStyle name="Table Cell 7 4 7 2 3" xfId="5721" xr:uid="{BC4263A2-20B6-4520-BD38-9444235B0223}"/>
    <cellStyle name="Table Cell 7 4 7 3" xfId="3425" xr:uid="{00000000-0005-0000-0000-0000AA110000}"/>
    <cellStyle name="Table Cell 7 4 7 3 2" xfId="10314" xr:uid="{A5BD0E8B-F131-470A-8DCC-A74F247C3A31}"/>
    <cellStyle name="Table Cell 7 4 7 3 3" xfId="6852" xr:uid="{E6D23C72-B6E7-43F0-9DC5-AB9E1E3171C2}"/>
    <cellStyle name="Table Cell 7 4 7 4" xfId="4559" xr:uid="{00000000-0005-0000-0000-0000AB110000}"/>
    <cellStyle name="Table Cell 7 4 7 4 2" xfId="11448" xr:uid="{2CB2473F-66F9-4AD2-856F-7504072D789D}"/>
    <cellStyle name="Table Cell 7 4 7 5" xfId="8000" xr:uid="{2FAC9C7D-CCF5-44A6-9A76-76E6A9F7FF1D}"/>
    <cellStyle name="Table Cell 7 4 8" xfId="1572" xr:uid="{00000000-0005-0000-0000-0000AC110000}"/>
    <cellStyle name="Table Cell 7 4 8 2" xfId="8461" xr:uid="{4E3B8624-CF4C-42F3-B8DD-BFB6F990BF10}"/>
    <cellStyle name="Table Cell 7 4 8 3" xfId="4999" xr:uid="{DA5C69A5-ADCC-4062-93DA-DA2485D5E9A3}"/>
    <cellStyle name="Table Cell 7 4 9" xfId="2703" xr:uid="{00000000-0005-0000-0000-0000AD110000}"/>
    <cellStyle name="Table Cell 7 4 9 2" xfId="9592" xr:uid="{F46320B3-EB78-4D73-8A77-D2FA2085CB0C}"/>
    <cellStyle name="Table Cell 7 4 9 3" xfId="6130" xr:uid="{F22BAAE8-8D5E-4222-A078-3E3F4FEB2918}"/>
    <cellStyle name="Table Cell 7 5" xfId="466" xr:uid="{00000000-0005-0000-0000-0000AE110000}"/>
    <cellStyle name="Table Cell 7 5 10" xfId="3884" xr:uid="{00000000-0005-0000-0000-0000AF110000}"/>
    <cellStyle name="Table Cell 7 5 10 2" xfId="10773" xr:uid="{5EC6083D-5ADC-47D8-A373-14E672525C35}"/>
    <cellStyle name="Table Cell 7 5 11" xfId="7325" xr:uid="{7DEA2D97-4FEF-43C2-A78B-9DDA4DF82BAD}"/>
    <cellStyle name="Table Cell 7 5 2" xfId="677" xr:uid="{00000000-0005-0000-0000-0000B0110000}"/>
    <cellStyle name="Table Cell 7 5 2 2" xfId="1830" xr:uid="{00000000-0005-0000-0000-0000B1110000}"/>
    <cellStyle name="Table Cell 7 5 2 2 2" xfId="8719" xr:uid="{FFBCA463-081A-44CA-AEED-CB5F8966C02A}"/>
    <cellStyle name="Table Cell 7 5 2 2 3" xfId="5257" xr:uid="{EE4FC5A3-FBBD-41BE-BB07-4657074744F8}"/>
    <cellStyle name="Table Cell 7 5 2 3" xfId="2961" xr:uid="{00000000-0005-0000-0000-0000B2110000}"/>
    <cellStyle name="Table Cell 7 5 2 3 2" xfId="9850" xr:uid="{B8F97DE9-EA30-4CFD-BF91-8D1FC4182207}"/>
    <cellStyle name="Table Cell 7 5 2 3 3" xfId="6388" xr:uid="{C25B10D4-B09D-4280-9D84-00AEECE85186}"/>
    <cellStyle name="Table Cell 7 5 2 4" xfId="4095" xr:uid="{00000000-0005-0000-0000-0000B3110000}"/>
    <cellStyle name="Table Cell 7 5 2 4 2" xfId="10984" xr:uid="{05ED4868-C702-44F9-AEDE-3BC938F1F12B}"/>
    <cellStyle name="Table Cell 7 5 2 5" xfId="7536" xr:uid="{E69179E3-83F1-4FBD-88CA-0CAA2C0291F7}"/>
    <cellStyle name="Table Cell 7 5 3" xfId="817" xr:uid="{00000000-0005-0000-0000-0000B4110000}"/>
    <cellStyle name="Table Cell 7 5 3 2" xfId="1970" xr:uid="{00000000-0005-0000-0000-0000B5110000}"/>
    <cellStyle name="Table Cell 7 5 3 2 2" xfId="8859" xr:uid="{47C22EDC-B46A-470B-9215-985C53C391A5}"/>
    <cellStyle name="Table Cell 7 5 3 2 3" xfId="5397" xr:uid="{DD22FB78-79A2-4FC5-AB0D-0B62874BD3B1}"/>
    <cellStyle name="Table Cell 7 5 3 3" xfId="3101" xr:uid="{00000000-0005-0000-0000-0000B6110000}"/>
    <cellStyle name="Table Cell 7 5 3 3 2" xfId="9990" xr:uid="{527F3C38-7908-43C8-A14F-18827872DD5B}"/>
    <cellStyle name="Table Cell 7 5 3 3 3" xfId="6528" xr:uid="{1FC18DC6-3F41-4DED-B621-434FE5B1E903}"/>
    <cellStyle name="Table Cell 7 5 3 4" xfId="4235" xr:uid="{00000000-0005-0000-0000-0000B7110000}"/>
    <cellStyle name="Table Cell 7 5 3 4 2" xfId="11124" xr:uid="{4C39F31F-CA50-4997-8B3F-F71BB84F0CDE}"/>
    <cellStyle name="Table Cell 7 5 3 5" xfId="7676" xr:uid="{0E5F56F5-E68C-4DFD-BA30-32C80D551C1B}"/>
    <cellStyle name="Table Cell 7 5 4" xfId="957" xr:uid="{00000000-0005-0000-0000-0000B8110000}"/>
    <cellStyle name="Table Cell 7 5 4 2" xfId="2110" xr:uid="{00000000-0005-0000-0000-0000B9110000}"/>
    <cellStyle name="Table Cell 7 5 4 2 2" xfId="8999" xr:uid="{8EE40F51-E87D-4370-8295-4599FCAE443D}"/>
    <cellStyle name="Table Cell 7 5 4 2 3" xfId="5537" xr:uid="{77279F8C-4490-4E11-BC63-F3160254FC1F}"/>
    <cellStyle name="Table Cell 7 5 4 3" xfId="3241" xr:uid="{00000000-0005-0000-0000-0000BA110000}"/>
    <cellStyle name="Table Cell 7 5 4 3 2" xfId="10130" xr:uid="{1758633F-CB56-4603-9E04-17DD9C5F8359}"/>
    <cellStyle name="Table Cell 7 5 4 3 3" xfId="6668" xr:uid="{B4637015-E253-4F28-8D84-0359402214C0}"/>
    <cellStyle name="Table Cell 7 5 4 4" xfId="4375" xr:uid="{00000000-0005-0000-0000-0000BB110000}"/>
    <cellStyle name="Table Cell 7 5 4 4 2" xfId="11264" xr:uid="{FE4BA15D-B20E-4F1E-9DE2-2A5F685C8D1D}"/>
    <cellStyle name="Table Cell 7 5 4 5" xfId="7816" xr:uid="{3B6785F7-378B-4438-8215-1D6B84A1BA82}"/>
    <cellStyle name="Table Cell 7 5 5" xfId="1091" xr:uid="{00000000-0005-0000-0000-0000BC110000}"/>
    <cellStyle name="Table Cell 7 5 5 2" xfId="2244" xr:uid="{00000000-0005-0000-0000-0000BD110000}"/>
    <cellStyle name="Table Cell 7 5 5 2 2" xfId="9133" xr:uid="{96E2A8DE-351D-4AD5-9680-68A902F4799F}"/>
    <cellStyle name="Table Cell 7 5 5 2 3" xfId="5671" xr:uid="{0D2D531A-0905-4312-B283-CB9922EF4FC8}"/>
    <cellStyle name="Table Cell 7 5 5 3" xfId="3375" xr:uid="{00000000-0005-0000-0000-0000BE110000}"/>
    <cellStyle name="Table Cell 7 5 5 3 2" xfId="10264" xr:uid="{BA96BC0D-C27F-47B3-A230-9FEFBB5EDF66}"/>
    <cellStyle name="Table Cell 7 5 5 3 3" xfId="6802" xr:uid="{177ABBCA-F92E-4860-9DDE-CB863C38655B}"/>
    <cellStyle name="Table Cell 7 5 5 4" xfId="4509" xr:uid="{00000000-0005-0000-0000-0000BF110000}"/>
    <cellStyle name="Table Cell 7 5 5 4 2" xfId="11398" xr:uid="{D4B54327-8B8B-455A-B3BC-470C770D7CFC}"/>
    <cellStyle name="Table Cell 7 5 5 5" xfId="7950" xr:uid="{E86E856D-68E2-4AAD-8E8E-57FDC03B85E8}"/>
    <cellStyle name="Table Cell 7 5 6" xfId="1222" xr:uid="{00000000-0005-0000-0000-0000C0110000}"/>
    <cellStyle name="Table Cell 7 5 6 2" xfId="2375" xr:uid="{00000000-0005-0000-0000-0000C1110000}"/>
    <cellStyle name="Table Cell 7 5 6 2 2" xfId="9264" xr:uid="{5EECA321-8527-4264-896E-A2A2634A7BC8}"/>
    <cellStyle name="Table Cell 7 5 6 2 3" xfId="5802" xr:uid="{5FB9270D-E646-44FC-ABAD-F2585C7090A0}"/>
    <cellStyle name="Table Cell 7 5 6 3" xfId="3506" xr:uid="{00000000-0005-0000-0000-0000C2110000}"/>
    <cellStyle name="Table Cell 7 5 6 3 2" xfId="10395" xr:uid="{03C5A85D-2046-45EA-AF0D-A52A195E0CDF}"/>
    <cellStyle name="Table Cell 7 5 6 3 3" xfId="6933" xr:uid="{B8FCD247-AE07-4E94-8B07-483CAC2743D2}"/>
    <cellStyle name="Table Cell 7 5 6 4" xfId="4640" xr:uid="{00000000-0005-0000-0000-0000C3110000}"/>
    <cellStyle name="Table Cell 7 5 6 4 2" xfId="11529" xr:uid="{A2CED9E5-53E1-41A3-B079-08B95EE6A090}"/>
    <cellStyle name="Table Cell 7 5 6 5" xfId="8081" xr:uid="{768AB431-4A5C-40B0-A735-BE85C541C146}"/>
    <cellStyle name="Table Cell 7 5 7" xfId="539" xr:uid="{00000000-0005-0000-0000-0000C4110000}"/>
    <cellStyle name="Table Cell 7 5 7 2" xfId="1692" xr:uid="{00000000-0005-0000-0000-0000C5110000}"/>
    <cellStyle name="Table Cell 7 5 7 2 2" xfId="8581" xr:uid="{CE6D6EB6-84F2-426B-B076-EC0867250A78}"/>
    <cellStyle name="Table Cell 7 5 7 2 3" xfId="5119" xr:uid="{D3620D76-F3B8-4B2D-AD39-8FE9EF3DBDAA}"/>
    <cellStyle name="Table Cell 7 5 7 3" xfId="2823" xr:uid="{00000000-0005-0000-0000-0000C6110000}"/>
    <cellStyle name="Table Cell 7 5 7 3 2" xfId="9712" xr:uid="{F8C52FEE-7E53-4525-A641-F9CF3A1E2FE3}"/>
    <cellStyle name="Table Cell 7 5 7 3 3" xfId="6250" xr:uid="{790E9F3B-8528-4901-BBA8-129B756F5554}"/>
    <cellStyle name="Table Cell 7 5 7 4" xfId="3957" xr:uid="{00000000-0005-0000-0000-0000C7110000}"/>
    <cellStyle name="Table Cell 7 5 7 4 2" xfId="10846" xr:uid="{BEDFD2CC-E1C0-49A8-98C3-C97D171DF381}"/>
    <cellStyle name="Table Cell 7 5 7 5" xfId="7398" xr:uid="{B795B3B1-75F6-41B8-B5B6-A85D00F6B155}"/>
    <cellStyle name="Table Cell 7 5 8" xfId="1619" xr:uid="{00000000-0005-0000-0000-0000C8110000}"/>
    <cellStyle name="Table Cell 7 5 8 2" xfId="8508" xr:uid="{F80A016C-46FE-49A8-A938-76C4C45EDCA6}"/>
    <cellStyle name="Table Cell 7 5 8 3" xfId="5046" xr:uid="{D4C466C1-BD21-47BD-8916-8FC804CA4E83}"/>
    <cellStyle name="Table Cell 7 5 9" xfId="2750" xr:uid="{00000000-0005-0000-0000-0000C9110000}"/>
    <cellStyle name="Table Cell 7 5 9 2" xfId="9639" xr:uid="{41BA26C4-B06B-499B-9985-BEAB5D0C1DCB}"/>
    <cellStyle name="Table Cell 7 5 9 3" xfId="6177" xr:uid="{348FE50D-02AA-43F3-802F-AD35A9374557}"/>
    <cellStyle name="Table Cell 7 6" xfId="307" xr:uid="{00000000-0005-0000-0000-0000CA110000}"/>
    <cellStyle name="Table Cell 7 6 2" xfId="1460" xr:uid="{00000000-0005-0000-0000-0000CB110000}"/>
    <cellStyle name="Table Cell 7 6 2 2" xfId="8349" xr:uid="{E8298DC8-362D-4F41-808B-F7B1CADB57CB}"/>
    <cellStyle name="Table Cell 7 6 2 3" xfId="4887" xr:uid="{49FDFD1D-63AD-46BC-B0C8-F06254FC4953}"/>
    <cellStyle name="Table Cell 7 6 3" xfId="2591" xr:uid="{00000000-0005-0000-0000-0000CC110000}"/>
    <cellStyle name="Table Cell 7 6 3 2" xfId="9480" xr:uid="{9643A27F-DA5F-418A-B9D0-907092ADE565}"/>
    <cellStyle name="Table Cell 7 6 3 3" xfId="6018" xr:uid="{64E449AE-E0FC-4F90-93E8-8793A1397163}"/>
    <cellStyle name="Table Cell 7 6 4" xfId="3725" xr:uid="{00000000-0005-0000-0000-0000CD110000}"/>
    <cellStyle name="Table Cell 7 6 4 2" xfId="10614" xr:uid="{3C3ED232-2461-47B9-BA77-9A1AAC7ACE32}"/>
    <cellStyle name="Table Cell 7 6 5" xfId="7166" xr:uid="{3757425B-60A7-40B9-9F39-307AA62515D0}"/>
    <cellStyle name="Table Cell 7 7" xfId="1313" xr:uid="{00000000-0005-0000-0000-0000CE110000}"/>
    <cellStyle name="Table Cell 7 7 2" xfId="8202" xr:uid="{F1177738-6DFB-4115-987C-092F875FA58E}"/>
    <cellStyle name="Table Cell 7 7 3" xfId="4740" xr:uid="{139BAF3F-6C88-4963-B95B-FB4062FFD5BF}"/>
    <cellStyle name="Table Cell 7 8" xfId="2444" xr:uid="{00000000-0005-0000-0000-0000CF110000}"/>
    <cellStyle name="Table Cell 7 8 2" xfId="9333" xr:uid="{DA579436-30AA-4202-8391-45BDDC06DD47}"/>
    <cellStyle name="Table Cell 7 8 3" xfId="5871" xr:uid="{F70538C2-7527-4274-AF56-DD942C8DBCF7}"/>
    <cellStyle name="Table Cell 7 9" xfId="3578" xr:uid="{00000000-0005-0000-0000-0000D0110000}"/>
    <cellStyle name="Table Cell 7 9 2" xfId="10467" xr:uid="{246DF697-C859-4BD4-9390-CC1E5E4D2F3A}"/>
    <cellStyle name="Table Cell 8" xfId="141" xr:uid="{00000000-0005-0000-0000-0000D1110000}"/>
    <cellStyle name="Table Cell 8 2" xfId="402" xr:uid="{00000000-0005-0000-0000-0000D2110000}"/>
    <cellStyle name="Table Cell 8 2 10" xfId="3820" xr:uid="{00000000-0005-0000-0000-0000D3110000}"/>
    <cellStyle name="Table Cell 8 2 10 2" xfId="10709" xr:uid="{B38BC61D-3A2A-4151-B513-794E43283F84}"/>
    <cellStyle name="Table Cell 8 2 11" xfId="7261" xr:uid="{8213BB5A-9E25-4994-B427-5DD0D97FB9A6}"/>
    <cellStyle name="Table Cell 8 2 2" xfId="613" xr:uid="{00000000-0005-0000-0000-0000D4110000}"/>
    <cellStyle name="Table Cell 8 2 2 2" xfId="1766" xr:uid="{00000000-0005-0000-0000-0000D5110000}"/>
    <cellStyle name="Table Cell 8 2 2 2 2" xfId="8655" xr:uid="{71F5DC01-1227-4C46-AABD-C1EE89573957}"/>
    <cellStyle name="Table Cell 8 2 2 2 3" xfId="5193" xr:uid="{7FDAA6B8-F1B3-4CDA-BBE9-6EC0A6BF5AA5}"/>
    <cellStyle name="Table Cell 8 2 2 3" xfId="2897" xr:uid="{00000000-0005-0000-0000-0000D6110000}"/>
    <cellStyle name="Table Cell 8 2 2 3 2" xfId="9786" xr:uid="{99D7431C-871F-4114-9F4E-9A28BF3230BB}"/>
    <cellStyle name="Table Cell 8 2 2 3 3" xfId="6324" xr:uid="{94685C37-DC75-48E9-9B38-18B1E42E1FC7}"/>
    <cellStyle name="Table Cell 8 2 2 4" xfId="4031" xr:uid="{00000000-0005-0000-0000-0000D7110000}"/>
    <cellStyle name="Table Cell 8 2 2 4 2" xfId="10920" xr:uid="{130D7BB2-CE83-4C00-9972-AE08E0933195}"/>
    <cellStyle name="Table Cell 8 2 2 5" xfId="7472" xr:uid="{11037378-18C7-42AC-B3AB-FEF4B5799A2A}"/>
    <cellStyle name="Table Cell 8 2 3" xfId="753" xr:uid="{00000000-0005-0000-0000-0000D8110000}"/>
    <cellStyle name="Table Cell 8 2 3 2" xfId="1906" xr:uid="{00000000-0005-0000-0000-0000D9110000}"/>
    <cellStyle name="Table Cell 8 2 3 2 2" xfId="8795" xr:uid="{834FF956-EE07-4AFD-B28E-B3E86DE8B463}"/>
    <cellStyle name="Table Cell 8 2 3 2 3" xfId="5333" xr:uid="{DE0678DC-AD74-4868-ADED-955EC5FC212C}"/>
    <cellStyle name="Table Cell 8 2 3 3" xfId="3037" xr:uid="{00000000-0005-0000-0000-0000DA110000}"/>
    <cellStyle name="Table Cell 8 2 3 3 2" xfId="9926" xr:uid="{4B02AC7F-7258-4CDA-B225-B8F573161E84}"/>
    <cellStyle name="Table Cell 8 2 3 3 3" xfId="6464" xr:uid="{F3F9061F-6790-4DDB-B542-4D18A9AFF0E0}"/>
    <cellStyle name="Table Cell 8 2 3 4" xfId="4171" xr:uid="{00000000-0005-0000-0000-0000DB110000}"/>
    <cellStyle name="Table Cell 8 2 3 4 2" xfId="11060" xr:uid="{168A1BE1-DF46-410F-B587-109B1A0F216C}"/>
    <cellStyle name="Table Cell 8 2 3 5" xfId="7612" xr:uid="{C662237B-5CC2-4BF3-839F-534BE1152C7D}"/>
    <cellStyle name="Table Cell 8 2 4" xfId="893" xr:uid="{00000000-0005-0000-0000-0000DC110000}"/>
    <cellStyle name="Table Cell 8 2 4 2" xfId="2046" xr:uid="{00000000-0005-0000-0000-0000DD110000}"/>
    <cellStyle name="Table Cell 8 2 4 2 2" xfId="8935" xr:uid="{ACCE576A-9C16-4524-A142-5C6D41D8D8ED}"/>
    <cellStyle name="Table Cell 8 2 4 2 3" xfId="5473" xr:uid="{0EE7BEC9-8A1C-4470-B627-26404278ECF7}"/>
    <cellStyle name="Table Cell 8 2 4 3" xfId="3177" xr:uid="{00000000-0005-0000-0000-0000DE110000}"/>
    <cellStyle name="Table Cell 8 2 4 3 2" xfId="10066" xr:uid="{D400161B-3E1A-4B7D-B6E6-4C80EFE9F41C}"/>
    <cellStyle name="Table Cell 8 2 4 3 3" xfId="6604" xr:uid="{3DE66F69-09FD-4F1B-A988-D96AC0F504DB}"/>
    <cellStyle name="Table Cell 8 2 4 4" xfId="4311" xr:uid="{00000000-0005-0000-0000-0000DF110000}"/>
    <cellStyle name="Table Cell 8 2 4 4 2" xfId="11200" xr:uid="{6A093CF6-C182-431E-AA60-B1C7C490C3B9}"/>
    <cellStyle name="Table Cell 8 2 4 5" xfId="7752" xr:uid="{948E5280-55E3-42C9-A3C7-F281DC721995}"/>
    <cellStyle name="Table Cell 8 2 5" xfId="1029" xr:uid="{00000000-0005-0000-0000-0000E0110000}"/>
    <cellStyle name="Table Cell 8 2 5 2" xfId="2182" xr:uid="{00000000-0005-0000-0000-0000E1110000}"/>
    <cellStyle name="Table Cell 8 2 5 2 2" xfId="9071" xr:uid="{31AE4E19-E9DE-4EC2-BE3A-209B6ECACA1D}"/>
    <cellStyle name="Table Cell 8 2 5 2 3" xfId="5609" xr:uid="{3E935F47-A1B2-4786-96E1-1D65E39728F9}"/>
    <cellStyle name="Table Cell 8 2 5 3" xfId="3313" xr:uid="{00000000-0005-0000-0000-0000E2110000}"/>
    <cellStyle name="Table Cell 8 2 5 3 2" xfId="10202" xr:uid="{A34D889B-C5DE-4DE3-AA8E-A2BD469580E0}"/>
    <cellStyle name="Table Cell 8 2 5 3 3" xfId="6740" xr:uid="{AF12755C-650C-4922-992F-FF1C424E735D}"/>
    <cellStyle name="Table Cell 8 2 5 4" xfId="4447" xr:uid="{00000000-0005-0000-0000-0000E3110000}"/>
    <cellStyle name="Table Cell 8 2 5 4 2" xfId="11336" xr:uid="{BF8ACE1B-8A9C-4810-90CF-FE9A323A61E1}"/>
    <cellStyle name="Table Cell 8 2 5 5" xfId="7888" xr:uid="{2473BFAD-9E70-48FA-854A-EA970F414F51}"/>
    <cellStyle name="Table Cell 8 2 6" xfId="1158" xr:uid="{00000000-0005-0000-0000-0000E4110000}"/>
    <cellStyle name="Table Cell 8 2 6 2" xfId="2311" xr:uid="{00000000-0005-0000-0000-0000E5110000}"/>
    <cellStyle name="Table Cell 8 2 6 2 2" xfId="9200" xr:uid="{842811D2-C419-4BC8-A854-20F9E49F558E}"/>
    <cellStyle name="Table Cell 8 2 6 2 3" xfId="5738" xr:uid="{9018DFA5-91F4-42F4-8F95-7852CB0AF42F}"/>
    <cellStyle name="Table Cell 8 2 6 3" xfId="3442" xr:uid="{00000000-0005-0000-0000-0000E6110000}"/>
    <cellStyle name="Table Cell 8 2 6 3 2" xfId="10331" xr:uid="{AE22BD7A-8CE1-4F5A-9A22-97ED6333F119}"/>
    <cellStyle name="Table Cell 8 2 6 3 3" xfId="6869" xr:uid="{1C0F5A16-2A13-472B-BAD1-811A22F34E26}"/>
    <cellStyle name="Table Cell 8 2 6 4" xfId="4576" xr:uid="{00000000-0005-0000-0000-0000E7110000}"/>
    <cellStyle name="Table Cell 8 2 6 4 2" xfId="11465" xr:uid="{A5C12472-318B-452B-A827-868A36AEE826}"/>
    <cellStyle name="Table Cell 8 2 6 5" xfId="8017" xr:uid="{F3A20EE5-0886-49F9-B6F1-D2634A867374}"/>
    <cellStyle name="Table Cell 8 2 7" xfId="256" xr:uid="{00000000-0005-0000-0000-0000E8110000}"/>
    <cellStyle name="Table Cell 8 2 7 2" xfId="1409" xr:uid="{00000000-0005-0000-0000-0000E9110000}"/>
    <cellStyle name="Table Cell 8 2 7 2 2" xfId="8298" xr:uid="{D77799C5-F645-4981-A403-1E5F4AA98A76}"/>
    <cellStyle name="Table Cell 8 2 7 2 3" xfId="4836" xr:uid="{D6AE0A2F-074A-4901-9E84-1FC67851EA07}"/>
    <cellStyle name="Table Cell 8 2 7 3" xfId="2540" xr:uid="{00000000-0005-0000-0000-0000EA110000}"/>
    <cellStyle name="Table Cell 8 2 7 3 2" xfId="9429" xr:uid="{557280E0-957D-4931-8D46-D163E2C35F33}"/>
    <cellStyle name="Table Cell 8 2 7 3 3" xfId="5967" xr:uid="{2C8A9A09-33F9-474C-AE9D-DDB9C2E2610E}"/>
    <cellStyle name="Table Cell 8 2 7 4" xfId="3674" xr:uid="{00000000-0005-0000-0000-0000EB110000}"/>
    <cellStyle name="Table Cell 8 2 7 4 2" xfId="10563" xr:uid="{E27F6C43-DF1D-40A3-A092-038079842AAA}"/>
    <cellStyle name="Table Cell 8 2 7 5" xfId="7115" xr:uid="{F55B2163-9B3F-4F91-B850-81E9757A0915}"/>
    <cellStyle name="Table Cell 8 2 8" xfId="1555" xr:uid="{00000000-0005-0000-0000-0000EC110000}"/>
    <cellStyle name="Table Cell 8 2 8 2" xfId="8444" xr:uid="{59498B10-FB6D-48EA-98F8-383F788FE71A}"/>
    <cellStyle name="Table Cell 8 2 8 3" xfId="4982" xr:uid="{AFAAECCF-FAF7-40C0-BFAF-5E6A03977EB0}"/>
    <cellStyle name="Table Cell 8 2 9" xfId="2686" xr:uid="{00000000-0005-0000-0000-0000ED110000}"/>
    <cellStyle name="Table Cell 8 2 9 2" xfId="9575" xr:uid="{C676477B-3CCD-46F8-8E72-FF7CA043620E}"/>
    <cellStyle name="Table Cell 8 2 9 3" xfId="6113" xr:uid="{24063DD5-8FE8-42E7-AEC0-68B4074917C3}"/>
    <cellStyle name="Table Cell 8 3" xfId="477" xr:uid="{00000000-0005-0000-0000-0000EE110000}"/>
    <cellStyle name="Table Cell 8 3 10" xfId="3895" xr:uid="{00000000-0005-0000-0000-0000EF110000}"/>
    <cellStyle name="Table Cell 8 3 10 2" xfId="10784" xr:uid="{2546996F-6587-4290-B124-2ECDC62D91F0}"/>
    <cellStyle name="Table Cell 8 3 11" xfId="7336" xr:uid="{FE86C9C1-5287-4717-94CF-2E98757A8B4A}"/>
    <cellStyle name="Table Cell 8 3 2" xfId="688" xr:uid="{00000000-0005-0000-0000-0000F0110000}"/>
    <cellStyle name="Table Cell 8 3 2 2" xfId="1841" xr:uid="{00000000-0005-0000-0000-0000F1110000}"/>
    <cellStyle name="Table Cell 8 3 2 2 2" xfId="8730" xr:uid="{CC6DDCA2-C8BF-4334-9E8F-2CAA6BB959AE}"/>
    <cellStyle name="Table Cell 8 3 2 2 3" xfId="5268" xr:uid="{652F5A36-D02C-496E-838C-6CFA3B6B067C}"/>
    <cellStyle name="Table Cell 8 3 2 3" xfId="2972" xr:uid="{00000000-0005-0000-0000-0000F2110000}"/>
    <cellStyle name="Table Cell 8 3 2 3 2" xfId="9861" xr:uid="{326AB7D2-2417-41E7-B7E9-DF980E464C45}"/>
    <cellStyle name="Table Cell 8 3 2 3 3" xfId="6399" xr:uid="{57CA9497-325A-49C8-B29A-B711B307F17A}"/>
    <cellStyle name="Table Cell 8 3 2 4" xfId="4106" xr:uid="{00000000-0005-0000-0000-0000F3110000}"/>
    <cellStyle name="Table Cell 8 3 2 4 2" xfId="10995" xr:uid="{9760DF83-014F-4993-9FE6-1765E93D258C}"/>
    <cellStyle name="Table Cell 8 3 2 5" xfId="7547" xr:uid="{C28D2C4A-9DB9-47BD-AF02-1F381D66B5E9}"/>
    <cellStyle name="Table Cell 8 3 3" xfId="828" xr:uid="{00000000-0005-0000-0000-0000F4110000}"/>
    <cellStyle name="Table Cell 8 3 3 2" xfId="1981" xr:uid="{00000000-0005-0000-0000-0000F5110000}"/>
    <cellStyle name="Table Cell 8 3 3 2 2" xfId="8870" xr:uid="{7DDB4D95-84DE-495F-9228-8D127CC0EAD5}"/>
    <cellStyle name="Table Cell 8 3 3 2 3" xfId="5408" xr:uid="{A91A43EB-AF84-44B3-A3F5-2566ED1E02B6}"/>
    <cellStyle name="Table Cell 8 3 3 3" xfId="3112" xr:uid="{00000000-0005-0000-0000-0000F6110000}"/>
    <cellStyle name="Table Cell 8 3 3 3 2" xfId="10001" xr:uid="{1D3B3D5C-8056-4E95-8CC0-5ED88CE5AA5B}"/>
    <cellStyle name="Table Cell 8 3 3 3 3" xfId="6539" xr:uid="{41443F6A-2B22-4FA1-A2B0-68B970EC6BC5}"/>
    <cellStyle name="Table Cell 8 3 3 4" xfId="4246" xr:uid="{00000000-0005-0000-0000-0000F7110000}"/>
    <cellStyle name="Table Cell 8 3 3 4 2" xfId="11135" xr:uid="{9E806B3F-71C4-432C-B474-69411F157FE7}"/>
    <cellStyle name="Table Cell 8 3 3 5" xfId="7687" xr:uid="{02AF6CA6-FAF7-4BCC-96B0-650DDE0B8DD2}"/>
    <cellStyle name="Table Cell 8 3 4" xfId="968" xr:uid="{00000000-0005-0000-0000-0000F8110000}"/>
    <cellStyle name="Table Cell 8 3 4 2" xfId="2121" xr:uid="{00000000-0005-0000-0000-0000F9110000}"/>
    <cellStyle name="Table Cell 8 3 4 2 2" xfId="9010" xr:uid="{1E472FD4-0E7C-4F46-9320-64DD84279926}"/>
    <cellStyle name="Table Cell 8 3 4 2 3" xfId="5548" xr:uid="{1250FAEA-7F84-4804-95ED-B143F3B5B326}"/>
    <cellStyle name="Table Cell 8 3 4 3" xfId="3252" xr:uid="{00000000-0005-0000-0000-0000FA110000}"/>
    <cellStyle name="Table Cell 8 3 4 3 2" xfId="10141" xr:uid="{7ED981F5-6E00-43D4-9B1C-8F2A4B83198C}"/>
    <cellStyle name="Table Cell 8 3 4 3 3" xfId="6679" xr:uid="{79FE6C22-E04D-491F-8D84-0B9FC2C96C33}"/>
    <cellStyle name="Table Cell 8 3 4 4" xfId="4386" xr:uid="{00000000-0005-0000-0000-0000FB110000}"/>
    <cellStyle name="Table Cell 8 3 4 4 2" xfId="11275" xr:uid="{6B4BA513-C8F1-4A6F-8518-83B1183EB92F}"/>
    <cellStyle name="Table Cell 8 3 4 5" xfId="7827" xr:uid="{ABA77647-514E-4933-8993-79DC5F77030A}"/>
    <cellStyle name="Table Cell 8 3 5" xfId="1102" xr:uid="{00000000-0005-0000-0000-0000FC110000}"/>
    <cellStyle name="Table Cell 8 3 5 2" xfId="2255" xr:uid="{00000000-0005-0000-0000-0000FD110000}"/>
    <cellStyle name="Table Cell 8 3 5 2 2" xfId="9144" xr:uid="{A834C582-4519-4739-86A6-837D0CBBA70F}"/>
    <cellStyle name="Table Cell 8 3 5 2 3" xfId="5682" xr:uid="{FC998160-6B11-43C1-97BF-E0AEC672012E}"/>
    <cellStyle name="Table Cell 8 3 5 3" xfId="3386" xr:uid="{00000000-0005-0000-0000-0000FE110000}"/>
    <cellStyle name="Table Cell 8 3 5 3 2" xfId="10275" xr:uid="{63EB605F-B464-48AB-A3FF-E3112E0431A2}"/>
    <cellStyle name="Table Cell 8 3 5 3 3" xfId="6813" xr:uid="{A32B8EC5-3189-4E13-BF88-191BE58DB6FE}"/>
    <cellStyle name="Table Cell 8 3 5 4" xfId="4520" xr:uid="{00000000-0005-0000-0000-0000FF110000}"/>
    <cellStyle name="Table Cell 8 3 5 4 2" xfId="11409" xr:uid="{E5D3770F-95AE-4D4F-B32D-A23C85FB36AF}"/>
    <cellStyle name="Table Cell 8 3 5 5" xfId="7961" xr:uid="{5F9D359D-A13E-48F4-A081-4CF6CF3C4C25}"/>
    <cellStyle name="Table Cell 8 3 6" xfId="1233" xr:uid="{00000000-0005-0000-0000-000000120000}"/>
    <cellStyle name="Table Cell 8 3 6 2" xfId="2386" xr:uid="{00000000-0005-0000-0000-000001120000}"/>
    <cellStyle name="Table Cell 8 3 6 2 2" xfId="9275" xr:uid="{7B896D60-FDDF-4078-839D-14D1E655569A}"/>
    <cellStyle name="Table Cell 8 3 6 2 3" xfId="5813" xr:uid="{B7303C1F-CC40-41B7-BF2D-C7FA3B1F2C31}"/>
    <cellStyle name="Table Cell 8 3 6 3" xfId="3517" xr:uid="{00000000-0005-0000-0000-000002120000}"/>
    <cellStyle name="Table Cell 8 3 6 3 2" xfId="10406" xr:uid="{8FFC0A36-C551-4F73-B8F1-BF8ECB9F0925}"/>
    <cellStyle name="Table Cell 8 3 6 3 3" xfId="6944" xr:uid="{57B5901B-ED3F-44C5-A07D-9CC558C3DA24}"/>
    <cellStyle name="Table Cell 8 3 6 4" xfId="4651" xr:uid="{00000000-0005-0000-0000-000003120000}"/>
    <cellStyle name="Table Cell 8 3 6 4 2" xfId="11540" xr:uid="{73EAADF7-C5C9-4F1B-8FED-7D5F156A58AE}"/>
    <cellStyle name="Table Cell 8 3 6 5" xfId="8092" xr:uid="{0380DE4B-515D-47BB-8DD1-5D9CC1A733CA}"/>
    <cellStyle name="Table Cell 8 3 7" xfId="1026" xr:uid="{00000000-0005-0000-0000-000004120000}"/>
    <cellStyle name="Table Cell 8 3 7 2" xfId="2179" xr:uid="{00000000-0005-0000-0000-000005120000}"/>
    <cellStyle name="Table Cell 8 3 7 2 2" xfId="9068" xr:uid="{5DC4F6FC-3B65-44C2-8B76-86FD34FF5DE5}"/>
    <cellStyle name="Table Cell 8 3 7 2 3" xfId="5606" xr:uid="{9C837D91-4DCE-46C2-913F-2F693875FC40}"/>
    <cellStyle name="Table Cell 8 3 7 3" xfId="3310" xr:uid="{00000000-0005-0000-0000-000006120000}"/>
    <cellStyle name="Table Cell 8 3 7 3 2" xfId="10199" xr:uid="{92E5F8A9-6C45-441E-939E-B1788730EC4B}"/>
    <cellStyle name="Table Cell 8 3 7 3 3" xfId="6737" xr:uid="{BE9D973A-5CB1-4A15-B1D9-59DAA2AA9FCA}"/>
    <cellStyle name="Table Cell 8 3 7 4" xfId="4444" xr:uid="{00000000-0005-0000-0000-000007120000}"/>
    <cellStyle name="Table Cell 8 3 7 4 2" xfId="11333" xr:uid="{8EC8FCB7-B24E-4399-97AD-9C8978879848}"/>
    <cellStyle name="Table Cell 8 3 7 5" xfId="7885" xr:uid="{23920A14-6777-4A5F-83F7-444F7591CB33}"/>
    <cellStyle name="Table Cell 8 3 8" xfId="1630" xr:uid="{00000000-0005-0000-0000-000008120000}"/>
    <cellStyle name="Table Cell 8 3 8 2" xfId="8519" xr:uid="{8DD6C9F7-2597-4E56-ABB5-A1F435C59D72}"/>
    <cellStyle name="Table Cell 8 3 8 3" xfId="5057" xr:uid="{3C24BDA9-EDFD-4E08-9723-FC9975F53A7A}"/>
    <cellStyle name="Table Cell 8 3 9" xfId="2761" xr:uid="{00000000-0005-0000-0000-000009120000}"/>
    <cellStyle name="Table Cell 8 3 9 2" xfId="9650" xr:uid="{3AC6C463-34F5-47A9-BED2-E84C29E60953}"/>
    <cellStyle name="Table Cell 8 3 9 3" xfId="6188" xr:uid="{1D6C58C6-024A-4D33-84E3-D95E5B9088DA}"/>
    <cellStyle name="Table Cell 8 4" xfId="290" xr:uid="{00000000-0005-0000-0000-00000A120000}"/>
    <cellStyle name="Table Cell 8 4 2" xfId="1443" xr:uid="{00000000-0005-0000-0000-00000B120000}"/>
    <cellStyle name="Table Cell 8 4 2 2" xfId="8332" xr:uid="{3B0F3259-A03A-4227-9EAE-6AB851B4818D}"/>
    <cellStyle name="Table Cell 8 4 2 3" xfId="4870" xr:uid="{A6E38BB5-C202-40B6-A8A0-27E334ADA215}"/>
    <cellStyle name="Table Cell 8 4 3" xfId="2574" xr:uid="{00000000-0005-0000-0000-00000C120000}"/>
    <cellStyle name="Table Cell 8 4 3 2" xfId="9463" xr:uid="{69FBA8BB-6F01-45AD-B3F4-7A16F14AA13B}"/>
    <cellStyle name="Table Cell 8 4 3 3" xfId="6001" xr:uid="{F2604620-A3A9-4641-860E-DD451AE50B2F}"/>
    <cellStyle name="Table Cell 8 4 4" xfId="3708" xr:uid="{00000000-0005-0000-0000-00000D120000}"/>
    <cellStyle name="Table Cell 8 4 4 2" xfId="10597" xr:uid="{DE56F3C2-6C6E-4A43-97D3-3DD31C454BDC}"/>
    <cellStyle name="Table Cell 8 4 5" xfId="7149" xr:uid="{08D45751-2C55-4F16-9DC4-3F227ED47C47}"/>
    <cellStyle name="Table Cell 8 5" xfId="1299" xr:uid="{00000000-0005-0000-0000-00000E120000}"/>
    <cellStyle name="Table Cell 8 5 2" xfId="8188" xr:uid="{3C5A55C1-1B4C-4895-8F7D-88EDF5B96195}"/>
    <cellStyle name="Table Cell 8 5 3" xfId="4726" xr:uid="{38B76451-5DF2-4817-994C-92F2FDEFD84B}"/>
    <cellStyle name="Table Cell 8 6" xfId="1287" xr:uid="{00000000-0005-0000-0000-00000F120000}"/>
    <cellStyle name="Table Cell 8 6 2" xfId="8176" xr:uid="{2A47EED7-AE5F-4D63-B18C-40CB1042394E}"/>
    <cellStyle name="Table Cell 8 6 3" xfId="4714" xr:uid="{889A2F1F-87E8-48AD-821A-AF6208274BFC}"/>
    <cellStyle name="Table Cell 8 7" xfId="3564" xr:uid="{00000000-0005-0000-0000-000010120000}"/>
    <cellStyle name="Table Cell 8 7 2" xfId="10453" xr:uid="{058F5770-F455-4853-B03D-5CAFCC96BB97}"/>
    <cellStyle name="Table Cell 8 8" xfId="7003" xr:uid="{053429A0-0227-452E-9CDD-12339868083F}"/>
    <cellStyle name="Table Cell 9" xfId="146" xr:uid="{00000000-0005-0000-0000-000011120000}"/>
    <cellStyle name="Table Cell 9 2" xfId="407" xr:uid="{00000000-0005-0000-0000-000012120000}"/>
    <cellStyle name="Table Cell 9 2 10" xfId="3825" xr:uid="{00000000-0005-0000-0000-000013120000}"/>
    <cellStyle name="Table Cell 9 2 10 2" xfId="10714" xr:uid="{E7541B3E-7EEE-4804-97E3-300CFCD351AF}"/>
    <cellStyle name="Table Cell 9 2 11" xfId="7266" xr:uid="{1A4DDF11-9B03-4445-B46D-C80C1C0A750E}"/>
    <cellStyle name="Table Cell 9 2 2" xfId="618" xr:uid="{00000000-0005-0000-0000-000014120000}"/>
    <cellStyle name="Table Cell 9 2 2 2" xfId="1771" xr:uid="{00000000-0005-0000-0000-000015120000}"/>
    <cellStyle name="Table Cell 9 2 2 2 2" xfId="8660" xr:uid="{F89F41E6-ED51-44B0-949F-39104717C969}"/>
    <cellStyle name="Table Cell 9 2 2 2 3" xfId="5198" xr:uid="{900B14E4-C1FB-4E6B-BEE3-CE5915E95FE3}"/>
    <cellStyle name="Table Cell 9 2 2 3" xfId="2902" xr:uid="{00000000-0005-0000-0000-000016120000}"/>
    <cellStyle name="Table Cell 9 2 2 3 2" xfId="9791" xr:uid="{B69CCF43-F7A7-4F81-ABE7-7837C5AF1530}"/>
    <cellStyle name="Table Cell 9 2 2 3 3" xfId="6329" xr:uid="{84CC8EA8-8539-49D4-9A4E-DBA66A98C25C}"/>
    <cellStyle name="Table Cell 9 2 2 4" xfId="4036" xr:uid="{00000000-0005-0000-0000-000017120000}"/>
    <cellStyle name="Table Cell 9 2 2 4 2" xfId="10925" xr:uid="{9F8983DE-ED3B-43C1-976E-C5AA68717539}"/>
    <cellStyle name="Table Cell 9 2 2 5" xfId="7477" xr:uid="{332C6FF0-BD80-49D2-B3D3-DB2DA827112B}"/>
    <cellStyle name="Table Cell 9 2 3" xfId="758" xr:uid="{00000000-0005-0000-0000-000018120000}"/>
    <cellStyle name="Table Cell 9 2 3 2" xfId="1911" xr:uid="{00000000-0005-0000-0000-000019120000}"/>
    <cellStyle name="Table Cell 9 2 3 2 2" xfId="8800" xr:uid="{AA8BB36E-97F6-4B32-A68E-C2B342FB6A20}"/>
    <cellStyle name="Table Cell 9 2 3 2 3" xfId="5338" xr:uid="{54457D6C-6275-4BDA-800D-4AA376562729}"/>
    <cellStyle name="Table Cell 9 2 3 3" xfId="3042" xr:uid="{00000000-0005-0000-0000-00001A120000}"/>
    <cellStyle name="Table Cell 9 2 3 3 2" xfId="9931" xr:uid="{BDDD6441-B545-4469-97FD-8AF7B50BE43A}"/>
    <cellStyle name="Table Cell 9 2 3 3 3" xfId="6469" xr:uid="{22BED3DB-CE8D-4833-9781-8ABE66B1EAC9}"/>
    <cellStyle name="Table Cell 9 2 3 4" xfId="4176" xr:uid="{00000000-0005-0000-0000-00001B120000}"/>
    <cellStyle name="Table Cell 9 2 3 4 2" xfId="11065" xr:uid="{5F7A101D-D678-4D0A-A578-53A7E91AEB12}"/>
    <cellStyle name="Table Cell 9 2 3 5" xfId="7617" xr:uid="{AFFB1412-AC64-4F10-A703-6775D9C5BA1A}"/>
    <cellStyle name="Table Cell 9 2 4" xfId="898" xr:uid="{00000000-0005-0000-0000-00001C120000}"/>
    <cellStyle name="Table Cell 9 2 4 2" xfId="2051" xr:uid="{00000000-0005-0000-0000-00001D120000}"/>
    <cellStyle name="Table Cell 9 2 4 2 2" xfId="8940" xr:uid="{2DA7FCD9-2598-4BC7-BB12-5371940382AF}"/>
    <cellStyle name="Table Cell 9 2 4 2 3" xfId="5478" xr:uid="{EE5E7EC3-7619-4BEF-A61A-7358BE407085}"/>
    <cellStyle name="Table Cell 9 2 4 3" xfId="3182" xr:uid="{00000000-0005-0000-0000-00001E120000}"/>
    <cellStyle name="Table Cell 9 2 4 3 2" xfId="10071" xr:uid="{B3C1E032-A04C-4685-9363-827032D9424B}"/>
    <cellStyle name="Table Cell 9 2 4 3 3" xfId="6609" xr:uid="{6EA2DE03-8453-42DE-93C6-1ACFBD8E4992}"/>
    <cellStyle name="Table Cell 9 2 4 4" xfId="4316" xr:uid="{00000000-0005-0000-0000-00001F120000}"/>
    <cellStyle name="Table Cell 9 2 4 4 2" xfId="11205" xr:uid="{C57024BA-D4FB-42DB-93B1-EF71BD322BC2}"/>
    <cellStyle name="Table Cell 9 2 4 5" xfId="7757" xr:uid="{5C107AAF-C090-49FE-8879-19D0BD1B8738}"/>
    <cellStyle name="Table Cell 9 2 5" xfId="1034" xr:uid="{00000000-0005-0000-0000-000020120000}"/>
    <cellStyle name="Table Cell 9 2 5 2" xfId="2187" xr:uid="{00000000-0005-0000-0000-000021120000}"/>
    <cellStyle name="Table Cell 9 2 5 2 2" xfId="9076" xr:uid="{236A3AF9-3F48-408B-BCB3-D70A69A46DCB}"/>
    <cellStyle name="Table Cell 9 2 5 2 3" xfId="5614" xr:uid="{E1B8B209-9257-4591-89F9-E531654C4120}"/>
    <cellStyle name="Table Cell 9 2 5 3" xfId="3318" xr:uid="{00000000-0005-0000-0000-000022120000}"/>
    <cellStyle name="Table Cell 9 2 5 3 2" xfId="10207" xr:uid="{F64398C4-41CD-40A8-BECA-F8E826DD4177}"/>
    <cellStyle name="Table Cell 9 2 5 3 3" xfId="6745" xr:uid="{C172CED1-02CD-44CA-AAB4-578EB11944D1}"/>
    <cellStyle name="Table Cell 9 2 5 4" xfId="4452" xr:uid="{00000000-0005-0000-0000-000023120000}"/>
    <cellStyle name="Table Cell 9 2 5 4 2" xfId="11341" xr:uid="{75ADEE22-ECC0-47FC-8548-6FD7DAB1FD50}"/>
    <cellStyle name="Table Cell 9 2 5 5" xfId="7893" xr:uid="{12B7788E-A9C1-41A4-9686-D82F3D352785}"/>
    <cellStyle name="Table Cell 9 2 6" xfId="1163" xr:uid="{00000000-0005-0000-0000-000024120000}"/>
    <cellStyle name="Table Cell 9 2 6 2" xfId="2316" xr:uid="{00000000-0005-0000-0000-000025120000}"/>
    <cellStyle name="Table Cell 9 2 6 2 2" xfId="9205" xr:uid="{E54FCC2F-7C5A-426A-9159-9798C774A3D6}"/>
    <cellStyle name="Table Cell 9 2 6 2 3" xfId="5743" xr:uid="{ADE52FFA-D193-46B9-B9FE-D86E059EA71B}"/>
    <cellStyle name="Table Cell 9 2 6 3" xfId="3447" xr:uid="{00000000-0005-0000-0000-000026120000}"/>
    <cellStyle name="Table Cell 9 2 6 3 2" xfId="10336" xr:uid="{D6C031D2-13BD-4C51-887E-CCA82451DE9A}"/>
    <cellStyle name="Table Cell 9 2 6 3 3" xfId="6874" xr:uid="{747E4F9B-4658-4EC1-81DE-4FC2DEC0B21C}"/>
    <cellStyle name="Table Cell 9 2 6 4" xfId="4581" xr:uid="{00000000-0005-0000-0000-000027120000}"/>
    <cellStyle name="Table Cell 9 2 6 4 2" xfId="11470" xr:uid="{0B94CB61-8366-44DB-ADD9-D7A7F49D196B}"/>
    <cellStyle name="Table Cell 9 2 6 5" xfId="8022" xr:uid="{40D2F365-519D-486A-938D-24A6CEA9F17A}"/>
    <cellStyle name="Table Cell 9 2 7" xfId="243" xr:uid="{00000000-0005-0000-0000-000028120000}"/>
    <cellStyle name="Table Cell 9 2 7 2" xfId="1396" xr:uid="{00000000-0005-0000-0000-000029120000}"/>
    <cellStyle name="Table Cell 9 2 7 2 2" xfId="8285" xr:uid="{89DB6926-AB2D-4AD1-9ADE-C9CA873CF29A}"/>
    <cellStyle name="Table Cell 9 2 7 2 3" xfId="4823" xr:uid="{79F8AAC9-A2FA-431D-8810-03BF020CD645}"/>
    <cellStyle name="Table Cell 9 2 7 3" xfId="2527" xr:uid="{00000000-0005-0000-0000-00002A120000}"/>
    <cellStyle name="Table Cell 9 2 7 3 2" xfId="9416" xr:uid="{27784251-3708-427D-B11F-7D800E54F27C}"/>
    <cellStyle name="Table Cell 9 2 7 3 3" xfId="5954" xr:uid="{6412B77A-EB67-4100-9603-CE9BC9E9D3D7}"/>
    <cellStyle name="Table Cell 9 2 7 4" xfId="3661" xr:uid="{00000000-0005-0000-0000-00002B120000}"/>
    <cellStyle name="Table Cell 9 2 7 4 2" xfId="10550" xr:uid="{A398B4E4-1D66-4D6F-8D70-0EC1A6C6D333}"/>
    <cellStyle name="Table Cell 9 2 7 5" xfId="7102" xr:uid="{CB2F4E42-DAF3-4ADB-A5F5-01C95EF3649A}"/>
    <cellStyle name="Table Cell 9 2 8" xfId="1560" xr:uid="{00000000-0005-0000-0000-00002C120000}"/>
    <cellStyle name="Table Cell 9 2 8 2" xfId="8449" xr:uid="{7386E02B-C454-4370-9D54-66C89E6DD0E9}"/>
    <cellStyle name="Table Cell 9 2 8 3" xfId="4987" xr:uid="{715E6475-C497-49E4-8412-F82043DC476A}"/>
    <cellStyle name="Table Cell 9 2 9" xfId="2691" xr:uid="{00000000-0005-0000-0000-00002D120000}"/>
    <cellStyle name="Table Cell 9 2 9 2" xfId="9580" xr:uid="{90EE060A-D0CC-4C74-8686-86E3ED9BE611}"/>
    <cellStyle name="Table Cell 9 2 9 3" xfId="6118" xr:uid="{0176EAE2-026D-4502-B290-9D7E9D39047E}"/>
    <cellStyle name="Table Cell 9 3" xfId="478" xr:uid="{00000000-0005-0000-0000-00002E120000}"/>
    <cellStyle name="Table Cell 9 3 10" xfId="3896" xr:uid="{00000000-0005-0000-0000-00002F120000}"/>
    <cellStyle name="Table Cell 9 3 10 2" xfId="10785" xr:uid="{D77A4F23-9FFD-418C-8B7A-AE358E19119E}"/>
    <cellStyle name="Table Cell 9 3 11" xfId="7337" xr:uid="{9BC0A12D-9A88-4084-8613-9E14812A5F3E}"/>
    <cellStyle name="Table Cell 9 3 2" xfId="689" xr:uid="{00000000-0005-0000-0000-000030120000}"/>
    <cellStyle name="Table Cell 9 3 2 2" xfId="1842" xr:uid="{00000000-0005-0000-0000-000031120000}"/>
    <cellStyle name="Table Cell 9 3 2 2 2" xfId="8731" xr:uid="{889B3123-15D5-42DD-B6C8-4CFDE88BF11A}"/>
    <cellStyle name="Table Cell 9 3 2 2 3" xfId="5269" xr:uid="{52046A21-634D-4F2A-A1CE-559F41BB2679}"/>
    <cellStyle name="Table Cell 9 3 2 3" xfId="2973" xr:uid="{00000000-0005-0000-0000-000032120000}"/>
    <cellStyle name="Table Cell 9 3 2 3 2" xfId="9862" xr:uid="{B3A71E45-BBFB-4F16-8465-E74477119281}"/>
    <cellStyle name="Table Cell 9 3 2 3 3" xfId="6400" xr:uid="{BAF777FB-9625-4D24-B735-CAACEB7496E5}"/>
    <cellStyle name="Table Cell 9 3 2 4" xfId="4107" xr:uid="{00000000-0005-0000-0000-000033120000}"/>
    <cellStyle name="Table Cell 9 3 2 4 2" xfId="10996" xr:uid="{6B5B218B-C26B-40FD-AEDE-80342C20AE2B}"/>
    <cellStyle name="Table Cell 9 3 2 5" xfId="7548" xr:uid="{32BEA754-E020-402F-97B3-CA6F8D6217AD}"/>
    <cellStyle name="Table Cell 9 3 3" xfId="829" xr:uid="{00000000-0005-0000-0000-000034120000}"/>
    <cellStyle name="Table Cell 9 3 3 2" xfId="1982" xr:uid="{00000000-0005-0000-0000-000035120000}"/>
    <cellStyle name="Table Cell 9 3 3 2 2" xfId="8871" xr:uid="{531E84DC-770A-419B-97E4-E9E25FFD9397}"/>
    <cellStyle name="Table Cell 9 3 3 2 3" xfId="5409" xr:uid="{5ADCB82E-D046-45DA-82D5-D0155B0B901D}"/>
    <cellStyle name="Table Cell 9 3 3 3" xfId="3113" xr:uid="{00000000-0005-0000-0000-000036120000}"/>
    <cellStyle name="Table Cell 9 3 3 3 2" xfId="10002" xr:uid="{19232BCF-E7B0-4AAC-B6A5-0FAB15356C82}"/>
    <cellStyle name="Table Cell 9 3 3 3 3" xfId="6540" xr:uid="{F02D859A-D61A-4477-85EC-EB8E492350CB}"/>
    <cellStyle name="Table Cell 9 3 3 4" xfId="4247" xr:uid="{00000000-0005-0000-0000-000037120000}"/>
    <cellStyle name="Table Cell 9 3 3 4 2" xfId="11136" xr:uid="{A5EC3E5B-3FEB-4BE9-BF7D-A96A1E093CC6}"/>
    <cellStyle name="Table Cell 9 3 3 5" xfId="7688" xr:uid="{D22F647B-D3A4-4BFC-B6DF-8BB20D9F97A3}"/>
    <cellStyle name="Table Cell 9 3 4" xfId="969" xr:uid="{00000000-0005-0000-0000-000038120000}"/>
    <cellStyle name="Table Cell 9 3 4 2" xfId="2122" xr:uid="{00000000-0005-0000-0000-000039120000}"/>
    <cellStyle name="Table Cell 9 3 4 2 2" xfId="9011" xr:uid="{B50872AE-6BFD-4CEC-8998-21CB993131C4}"/>
    <cellStyle name="Table Cell 9 3 4 2 3" xfId="5549" xr:uid="{885EEE30-B50F-4C5D-B5BE-DC4F88EB9AC4}"/>
    <cellStyle name="Table Cell 9 3 4 3" xfId="3253" xr:uid="{00000000-0005-0000-0000-00003A120000}"/>
    <cellStyle name="Table Cell 9 3 4 3 2" xfId="10142" xr:uid="{B63654B1-1030-486F-9802-F298AB872A02}"/>
    <cellStyle name="Table Cell 9 3 4 3 3" xfId="6680" xr:uid="{C710F7F3-3539-4677-B00D-7B2651547A75}"/>
    <cellStyle name="Table Cell 9 3 4 4" xfId="4387" xr:uid="{00000000-0005-0000-0000-00003B120000}"/>
    <cellStyle name="Table Cell 9 3 4 4 2" xfId="11276" xr:uid="{09D85D7B-B2E4-4CB9-8442-C1E160BC3E48}"/>
    <cellStyle name="Table Cell 9 3 4 5" xfId="7828" xr:uid="{DD885499-9B91-425D-81C8-1FD297935605}"/>
    <cellStyle name="Table Cell 9 3 5" xfId="1103" xr:uid="{00000000-0005-0000-0000-00003C120000}"/>
    <cellStyle name="Table Cell 9 3 5 2" xfId="2256" xr:uid="{00000000-0005-0000-0000-00003D120000}"/>
    <cellStyle name="Table Cell 9 3 5 2 2" xfId="9145" xr:uid="{282A9E27-7B65-4BA9-AA38-70CC98B519AB}"/>
    <cellStyle name="Table Cell 9 3 5 2 3" xfId="5683" xr:uid="{82C16018-B5B1-48D0-9C13-06930AFC343D}"/>
    <cellStyle name="Table Cell 9 3 5 3" xfId="3387" xr:uid="{00000000-0005-0000-0000-00003E120000}"/>
    <cellStyle name="Table Cell 9 3 5 3 2" xfId="10276" xr:uid="{5A208FA0-3B02-4323-9018-E599973F5769}"/>
    <cellStyle name="Table Cell 9 3 5 3 3" xfId="6814" xr:uid="{52BC2073-81B7-4CFF-9F40-D987D2634E7F}"/>
    <cellStyle name="Table Cell 9 3 5 4" xfId="4521" xr:uid="{00000000-0005-0000-0000-00003F120000}"/>
    <cellStyle name="Table Cell 9 3 5 4 2" xfId="11410" xr:uid="{5AF5AF8D-6A52-48E8-8B42-2588C86EF701}"/>
    <cellStyle name="Table Cell 9 3 5 5" xfId="7962" xr:uid="{713B0E42-488A-4870-989A-EF9F141DF732}"/>
    <cellStyle name="Table Cell 9 3 6" xfId="1234" xr:uid="{00000000-0005-0000-0000-000040120000}"/>
    <cellStyle name="Table Cell 9 3 6 2" xfId="2387" xr:uid="{00000000-0005-0000-0000-000041120000}"/>
    <cellStyle name="Table Cell 9 3 6 2 2" xfId="9276" xr:uid="{FEA6BC98-0187-47FF-BBBA-96C565789F3D}"/>
    <cellStyle name="Table Cell 9 3 6 2 3" xfId="5814" xr:uid="{B40F1CA8-B12A-416B-9F56-9A47DC7E0D8F}"/>
    <cellStyle name="Table Cell 9 3 6 3" xfId="3518" xr:uid="{00000000-0005-0000-0000-000042120000}"/>
    <cellStyle name="Table Cell 9 3 6 3 2" xfId="10407" xr:uid="{3A600E6E-3A7A-4742-9B36-046913D76E9C}"/>
    <cellStyle name="Table Cell 9 3 6 3 3" xfId="6945" xr:uid="{EACD150B-C266-4DDD-BAE1-395A185CCA74}"/>
    <cellStyle name="Table Cell 9 3 6 4" xfId="4652" xr:uid="{00000000-0005-0000-0000-000043120000}"/>
    <cellStyle name="Table Cell 9 3 6 4 2" xfId="11541" xr:uid="{FFAFF024-3D42-40E1-BF94-EAF37EC9BDB9}"/>
    <cellStyle name="Table Cell 9 3 6 5" xfId="8093" xr:uid="{83BD3A15-4F5D-4F0F-95F8-BB3195E05DC9}"/>
    <cellStyle name="Table Cell 9 3 7" xfId="550" xr:uid="{00000000-0005-0000-0000-000044120000}"/>
    <cellStyle name="Table Cell 9 3 7 2" xfId="1703" xr:uid="{00000000-0005-0000-0000-000045120000}"/>
    <cellStyle name="Table Cell 9 3 7 2 2" xfId="8592" xr:uid="{CE5BD853-520F-4788-80AB-F825F9087ED9}"/>
    <cellStyle name="Table Cell 9 3 7 2 3" xfId="5130" xr:uid="{E8E8048A-767A-4A48-9283-4C26F25DD89C}"/>
    <cellStyle name="Table Cell 9 3 7 3" xfId="2834" xr:uid="{00000000-0005-0000-0000-000046120000}"/>
    <cellStyle name="Table Cell 9 3 7 3 2" xfId="9723" xr:uid="{87F2C081-41B3-472C-BE9A-DADE7C6D12BB}"/>
    <cellStyle name="Table Cell 9 3 7 3 3" xfId="6261" xr:uid="{DD953858-9DBF-4118-9476-8F8F226C16E1}"/>
    <cellStyle name="Table Cell 9 3 7 4" xfId="3968" xr:uid="{00000000-0005-0000-0000-000047120000}"/>
    <cellStyle name="Table Cell 9 3 7 4 2" xfId="10857" xr:uid="{202E2C65-92E0-4885-BF03-2DDB3CCB9DAB}"/>
    <cellStyle name="Table Cell 9 3 7 5" xfId="7409" xr:uid="{32464DCF-C4D0-477F-8058-649EA46911E8}"/>
    <cellStyle name="Table Cell 9 3 8" xfId="1631" xr:uid="{00000000-0005-0000-0000-000048120000}"/>
    <cellStyle name="Table Cell 9 3 8 2" xfId="8520" xr:uid="{09960CDA-DCF8-415C-90F5-AA6BBAB0A348}"/>
    <cellStyle name="Table Cell 9 3 8 3" xfId="5058" xr:uid="{C0D53E1B-22B6-4381-8FC7-A16B5EC4543F}"/>
    <cellStyle name="Table Cell 9 3 9" xfId="2762" xr:uid="{00000000-0005-0000-0000-000049120000}"/>
    <cellStyle name="Table Cell 9 3 9 2" xfId="9651" xr:uid="{54A85F90-250A-4442-84B0-04603BB72B95}"/>
    <cellStyle name="Table Cell 9 3 9 3" xfId="6189" xr:uid="{2934A6F0-16D3-4A4B-9921-FA87D0D9B0E8}"/>
    <cellStyle name="Table Cell 9 4" xfId="295" xr:uid="{00000000-0005-0000-0000-00004A120000}"/>
    <cellStyle name="Table Cell 9 4 2" xfId="1448" xr:uid="{00000000-0005-0000-0000-00004B120000}"/>
    <cellStyle name="Table Cell 9 4 2 2" xfId="8337" xr:uid="{1E47EE10-A4EC-4962-93B2-84DBCD6C232C}"/>
    <cellStyle name="Table Cell 9 4 2 3" xfId="4875" xr:uid="{519DC361-3946-4DB2-834D-E66151AD58DE}"/>
    <cellStyle name="Table Cell 9 4 3" xfId="2579" xr:uid="{00000000-0005-0000-0000-00004C120000}"/>
    <cellStyle name="Table Cell 9 4 3 2" xfId="9468" xr:uid="{2FC75020-914C-459F-BB63-BB8CAF387CEF}"/>
    <cellStyle name="Table Cell 9 4 3 3" xfId="6006" xr:uid="{7C5D3A01-6C7B-4520-8E21-EF041C2B7ABB}"/>
    <cellStyle name="Table Cell 9 4 4" xfId="3713" xr:uid="{00000000-0005-0000-0000-00004D120000}"/>
    <cellStyle name="Table Cell 9 4 4 2" xfId="10602" xr:uid="{B14C1A28-9165-4274-91E7-C220029AF5B7}"/>
    <cellStyle name="Table Cell 9 4 5" xfId="7154" xr:uid="{ED5F2C74-7B6A-4971-B900-3EA6041F73E6}"/>
    <cellStyle name="Table Cell 9 5" xfId="1304" xr:uid="{00000000-0005-0000-0000-00004E120000}"/>
    <cellStyle name="Table Cell 9 5 2" xfId="8193" xr:uid="{B5CB2D01-222D-4C21-B27B-807E2D59A8A8}"/>
    <cellStyle name="Table Cell 9 5 3" xfId="4731" xr:uid="{A78E230A-A987-4CB9-9D1C-58CD93633E9F}"/>
    <cellStyle name="Table Cell 9 6" xfId="2432" xr:uid="{00000000-0005-0000-0000-00004F120000}"/>
    <cellStyle name="Table Cell 9 6 2" xfId="9321" xr:uid="{51573CC3-2E14-4B9E-AF27-301FF0D6B53F}"/>
    <cellStyle name="Table Cell 9 6 3" xfId="5859" xr:uid="{50C6446D-571B-469E-BCBF-A394D9BA7F73}"/>
    <cellStyle name="Table Cell 9 7" xfId="3569" xr:uid="{00000000-0005-0000-0000-000050120000}"/>
    <cellStyle name="Table Cell 9 7 2" xfId="10458" xr:uid="{03E6CD37-39EE-48E8-9CC1-BDE2FB6B579D}"/>
    <cellStyle name="Table Cell 9 8" xfId="7008" xr:uid="{64C1E3D0-14D5-400C-A96E-B363C806E269}"/>
    <cellStyle name="Table: Cell" xfId="112" xr:uid="{00000000-0005-0000-0000-000051120000}"/>
    <cellStyle name="Title" xfId="50" builtinId="15" customBuiltin="1"/>
    <cellStyle name="Title 2" xfId="117" xr:uid="{00000000-0005-0000-0000-000053120000}"/>
    <cellStyle name="Title 3" xfId="1278" xr:uid="{00000000-0005-0000-0000-000054120000}"/>
    <cellStyle name="Title 4" xfId="92" xr:uid="{00000000-0005-0000-0000-000055120000}"/>
    <cellStyle name="Total" xfId="66" builtinId="25" customBuiltin="1"/>
    <cellStyle name="Warning Text" xfId="63" builtinId="11" customBuiltin="1"/>
    <cellStyle name="標準 2 3" xfId="11586" xr:uid="{EA95F01C-F0AC-4E08-9B78-A466563F03EF}"/>
  </cellStyles>
  <dxfs count="5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"/>
      <tableStyleElement type="headerRow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.xml"/><Relationship Id="rId79" Type="http://schemas.openxmlformats.org/officeDocument/2006/relationships/sheetMetadata" Target="metadata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9.png"/><Relationship Id="rId7" Type="http://schemas.openxmlformats.org/officeDocument/2006/relationships/image" Target="../media/image10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9.png"/><Relationship Id="rId7" Type="http://schemas.openxmlformats.org/officeDocument/2006/relationships/image" Target="../media/image10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19</xdr:row>
      <xdr:rowOff>19050</xdr:rowOff>
    </xdr:from>
    <xdr:to>
      <xdr:col>14</xdr:col>
      <xdr:colOff>351614</xdr:colOff>
      <xdr:row>48</xdr:row>
      <xdr:rowOff>161217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B987C5-F559-454C-AA8A-C9968F372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3829050"/>
          <a:ext cx="6485714" cy="56666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18</xdr:row>
      <xdr:rowOff>0</xdr:rowOff>
    </xdr:from>
    <xdr:to>
      <xdr:col>23</xdr:col>
      <xdr:colOff>446831</xdr:colOff>
      <xdr:row>30</xdr:row>
      <xdr:rowOff>152095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6A24CB-085C-479E-85DF-236FA210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54650" y="3619500"/>
          <a:ext cx="6752381" cy="243809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24</xdr:col>
      <xdr:colOff>199136</xdr:colOff>
      <xdr:row>61</xdr:row>
      <xdr:rowOff>123143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247408-C547-4EFB-AA8E-699DCF56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54650" y="6477000"/>
          <a:ext cx="7114286" cy="54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24</xdr:col>
      <xdr:colOff>18183</xdr:colOff>
      <xdr:row>104</xdr:row>
      <xdr:rowOff>84738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5C8EA6-A814-4BCA-AD91-0C9FFE4D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54650" y="12192000"/>
          <a:ext cx="6933333" cy="78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23</xdr:col>
      <xdr:colOff>446831</xdr:colOff>
      <xdr:row>44</xdr:row>
      <xdr:rowOff>152095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B2B4F1-C237-4D28-AE71-65C2D2AA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21350" y="6276975"/>
          <a:ext cx="6752381" cy="243809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46</xdr:row>
      <xdr:rowOff>0</xdr:rowOff>
    </xdr:from>
    <xdr:to>
      <xdr:col>24</xdr:col>
      <xdr:colOff>199136</xdr:colOff>
      <xdr:row>74</xdr:row>
      <xdr:rowOff>123143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4F0C10-665B-4F91-88E9-EA853444F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21350" y="8943975"/>
          <a:ext cx="7114286" cy="54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76</xdr:row>
      <xdr:rowOff>0</xdr:rowOff>
    </xdr:from>
    <xdr:to>
      <xdr:col>24</xdr:col>
      <xdr:colOff>18183</xdr:colOff>
      <xdr:row>117</xdr:row>
      <xdr:rowOff>84738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3FD8D9-D005-43DD-9CAD-09710C5C3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21350" y="14658975"/>
          <a:ext cx="6933333" cy="78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19</xdr:row>
      <xdr:rowOff>0</xdr:rowOff>
    </xdr:from>
    <xdr:to>
      <xdr:col>23</xdr:col>
      <xdr:colOff>446831</xdr:colOff>
      <xdr:row>34</xdr:row>
      <xdr:rowOff>152095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38BD2B-EA0D-49A9-91E7-7C8109F7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73300" y="3810000"/>
          <a:ext cx="6752381" cy="243809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34</xdr:row>
      <xdr:rowOff>0</xdr:rowOff>
    </xdr:from>
    <xdr:to>
      <xdr:col>24</xdr:col>
      <xdr:colOff>199136</xdr:colOff>
      <xdr:row>62</xdr:row>
      <xdr:rowOff>123143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B66D1F-1C67-4483-B8D5-3E0AFE594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73300" y="6096000"/>
          <a:ext cx="7114286" cy="54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24</xdr:col>
      <xdr:colOff>18183</xdr:colOff>
      <xdr:row>104</xdr:row>
      <xdr:rowOff>84738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E64A43-FE4E-44F0-8060-0B44F788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73300" y="11620500"/>
          <a:ext cx="6933333" cy="78952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27</xdr:row>
      <xdr:rowOff>0</xdr:rowOff>
    </xdr:from>
    <xdr:to>
      <xdr:col>30</xdr:col>
      <xdr:colOff>503695</xdr:colOff>
      <xdr:row>42</xdr:row>
      <xdr:rowOff>47262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0243CF9-C066-4C0A-892F-0F46A5C1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8625" y="5334000"/>
          <a:ext cx="9038095" cy="29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41</xdr:row>
      <xdr:rowOff>104775</xdr:rowOff>
    </xdr:from>
    <xdr:to>
      <xdr:col>30</xdr:col>
      <xdr:colOff>75137</xdr:colOff>
      <xdr:row>48</xdr:row>
      <xdr:rowOff>180799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609062-3BFB-43E8-B195-A36E7334E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83400" y="8105775"/>
          <a:ext cx="8504762" cy="14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55</xdr:row>
      <xdr:rowOff>152400</xdr:rowOff>
    </xdr:from>
    <xdr:to>
      <xdr:col>29</xdr:col>
      <xdr:colOff>465675</xdr:colOff>
      <xdr:row>71</xdr:row>
      <xdr:rowOff>75829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733D830-56C0-C0CA-F994-1480AB5C5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69100" y="1082040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419100</xdr:colOff>
      <xdr:row>72</xdr:row>
      <xdr:rowOff>104775</xdr:rowOff>
    </xdr:from>
    <xdr:to>
      <xdr:col>30</xdr:col>
      <xdr:colOff>122719</xdr:colOff>
      <xdr:row>103</xdr:row>
      <xdr:rowOff>161180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E5A1A75-1FC6-C3CA-4D94-8871D4A7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88125" y="140112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105</xdr:row>
      <xdr:rowOff>123825</xdr:rowOff>
    </xdr:from>
    <xdr:to>
      <xdr:col>29</xdr:col>
      <xdr:colOff>208533</xdr:colOff>
      <xdr:row>108</xdr:row>
      <xdr:rowOff>171373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284AF4F-6B2A-75A5-E376-2E769FC14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78625" y="20316825"/>
          <a:ext cx="8133333" cy="6190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27</xdr:row>
      <xdr:rowOff>0</xdr:rowOff>
    </xdr:from>
    <xdr:to>
      <xdr:col>30</xdr:col>
      <xdr:colOff>503695</xdr:colOff>
      <xdr:row>42</xdr:row>
      <xdr:rowOff>47262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33D9D-6CE4-4CBF-A8E5-47CDA9B34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8625" y="5334000"/>
          <a:ext cx="9038095" cy="29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41</xdr:row>
      <xdr:rowOff>104775</xdr:rowOff>
    </xdr:from>
    <xdr:to>
      <xdr:col>30</xdr:col>
      <xdr:colOff>75137</xdr:colOff>
      <xdr:row>48</xdr:row>
      <xdr:rowOff>180799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5C870B-15EF-4333-993C-077E68DA6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83400" y="8105775"/>
          <a:ext cx="8504762" cy="14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55</xdr:row>
      <xdr:rowOff>152400</xdr:rowOff>
    </xdr:from>
    <xdr:to>
      <xdr:col>29</xdr:col>
      <xdr:colOff>465675</xdr:colOff>
      <xdr:row>71</xdr:row>
      <xdr:rowOff>75829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59D776-E08F-4CEC-B5DE-98C008F1B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69100" y="1082040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419100</xdr:colOff>
      <xdr:row>72</xdr:row>
      <xdr:rowOff>104775</xdr:rowOff>
    </xdr:from>
    <xdr:to>
      <xdr:col>30</xdr:col>
      <xdr:colOff>122719</xdr:colOff>
      <xdr:row>103</xdr:row>
      <xdr:rowOff>161180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2447DA6-AB4D-4665-A7DF-3A95649F6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88125" y="140112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105</xdr:row>
      <xdr:rowOff>123825</xdr:rowOff>
    </xdr:from>
    <xdr:to>
      <xdr:col>29</xdr:col>
      <xdr:colOff>208533</xdr:colOff>
      <xdr:row>108</xdr:row>
      <xdr:rowOff>171373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C20372-9E05-43BA-925B-9EFCA4392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78625" y="20316825"/>
          <a:ext cx="8133333" cy="6190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27</xdr:row>
      <xdr:rowOff>0</xdr:rowOff>
    </xdr:from>
    <xdr:to>
      <xdr:col>30</xdr:col>
      <xdr:colOff>503695</xdr:colOff>
      <xdr:row>42</xdr:row>
      <xdr:rowOff>47262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D1778-AA35-4CA7-A11E-14AE893F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8625" y="5334000"/>
          <a:ext cx="9038095" cy="29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41</xdr:row>
      <xdr:rowOff>104775</xdr:rowOff>
    </xdr:from>
    <xdr:to>
      <xdr:col>30</xdr:col>
      <xdr:colOff>75137</xdr:colOff>
      <xdr:row>48</xdr:row>
      <xdr:rowOff>180799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0923C7-F4D4-407A-803A-77A88B9E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83400" y="8105775"/>
          <a:ext cx="8504762" cy="14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55</xdr:row>
      <xdr:rowOff>152400</xdr:rowOff>
    </xdr:from>
    <xdr:to>
      <xdr:col>29</xdr:col>
      <xdr:colOff>465675</xdr:colOff>
      <xdr:row>71</xdr:row>
      <xdr:rowOff>75829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8412C0-6AEE-4ED8-827D-8F27F329F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69100" y="1082040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419100</xdr:colOff>
      <xdr:row>72</xdr:row>
      <xdr:rowOff>104775</xdr:rowOff>
    </xdr:from>
    <xdr:to>
      <xdr:col>30</xdr:col>
      <xdr:colOff>122719</xdr:colOff>
      <xdr:row>103</xdr:row>
      <xdr:rowOff>161180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319961-6C12-4C7C-BB7C-3BB262C8B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88125" y="140112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105</xdr:row>
      <xdr:rowOff>123825</xdr:rowOff>
    </xdr:from>
    <xdr:to>
      <xdr:col>29</xdr:col>
      <xdr:colOff>208533</xdr:colOff>
      <xdr:row>108</xdr:row>
      <xdr:rowOff>171373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CFFC05-6A71-4406-85ED-949774B5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78625" y="20316825"/>
          <a:ext cx="8133333" cy="6190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27</xdr:row>
      <xdr:rowOff>0</xdr:rowOff>
    </xdr:from>
    <xdr:to>
      <xdr:col>30</xdr:col>
      <xdr:colOff>503695</xdr:colOff>
      <xdr:row>42</xdr:row>
      <xdr:rowOff>47262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B7B41A-2C13-4368-BEEF-ABB826D49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8625" y="5334000"/>
          <a:ext cx="9038095" cy="29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41</xdr:row>
      <xdr:rowOff>104775</xdr:rowOff>
    </xdr:from>
    <xdr:to>
      <xdr:col>30</xdr:col>
      <xdr:colOff>75137</xdr:colOff>
      <xdr:row>48</xdr:row>
      <xdr:rowOff>180799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921FBD-BC18-44E1-9977-12E5A277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83400" y="8105775"/>
          <a:ext cx="8504762" cy="14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55</xdr:row>
      <xdr:rowOff>152400</xdr:rowOff>
    </xdr:from>
    <xdr:to>
      <xdr:col>29</xdr:col>
      <xdr:colOff>465675</xdr:colOff>
      <xdr:row>71</xdr:row>
      <xdr:rowOff>75829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8616BE-940A-4913-BA83-A65746A7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69100" y="1082040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419100</xdr:colOff>
      <xdr:row>72</xdr:row>
      <xdr:rowOff>104775</xdr:rowOff>
    </xdr:from>
    <xdr:to>
      <xdr:col>30</xdr:col>
      <xdr:colOff>122719</xdr:colOff>
      <xdr:row>103</xdr:row>
      <xdr:rowOff>161180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08A6AC-53C5-4D07-A00E-77280DDD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88125" y="140112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105</xdr:row>
      <xdr:rowOff>123825</xdr:rowOff>
    </xdr:from>
    <xdr:to>
      <xdr:col>29</xdr:col>
      <xdr:colOff>208533</xdr:colOff>
      <xdr:row>108</xdr:row>
      <xdr:rowOff>171373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996F88E-A67E-4315-BFC6-020C5971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78625" y="20316825"/>
          <a:ext cx="8133333" cy="6190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27</xdr:row>
      <xdr:rowOff>0</xdr:rowOff>
    </xdr:from>
    <xdr:to>
      <xdr:col>30</xdr:col>
      <xdr:colOff>503695</xdr:colOff>
      <xdr:row>42</xdr:row>
      <xdr:rowOff>47262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3512A1-092D-4E71-A4F2-6B3F72F6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26300" y="5334000"/>
          <a:ext cx="9038095" cy="29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41</xdr:row>
      <xdr:rowOff>104775</xdr:rowOff>
    </xdr:from>
    <xdr:to>
      <xdr:col>30</xdr:col>
      <xdr:colOff>75137</xdr:colOff>
      <xdr:row>48</xdr:row>
      <xdr:rowOff>180799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5D4391-9092-4B1A-8EB2-16002A148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31075" y="8105775"/>
          <a:ext cx="8504762" cy="14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55</xdr:row>
      <xdr:rowOff>152400</xdr:rowOff>
    </xdr:from>
    <xdr:to>
      <xdr:col>29</xdr:col>
      <xdr:colOff>465675</xdr:colOff>
      <xdr:row>71</xdr:row>
      <xdr:rowOff>75829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B97F69-86CB-4725-9A8C-5E9982E7D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16775" y="1082040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419100</xdr:colOff>
      <xdr:row>72</xdr:row>
      <xdr:rowOff>104775</xdr:rowOff>
    </xdr:from>
    <xdr:to>
      <xdr:col>30</xdr:col>
      <xdr:colOff>122719</xdr:colOff>
      <xdr:row>103</xdr:row>
      <xdr:rowOff>161180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B70B86-E1FC-4038-A20B-CC24DBAD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35800" y="140112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105</xdr:row>
      <xdr:rowOff>123825</xdr:rowOff>
    </xdr:from>
    <xdr:to>
      <xdr:col>29</xdr:col>
      <xdr:colOff>208533</xdr:colOff>
      <xdr:row>108</xdr:row>
      <xdr:rowOff>171373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8AE126-E40F-4160-870B-26CDC2DF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926300" y="20316825"/>
          <a:ext cx="8133333" cy="619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27</xdr:row>
      <xdr:rowOff>0</xdr:rowOff>
    </xdr:from>
    <xdr:to>
      <xdr:col>30</xdr:col>
      <xdr:colOff>503695</xdr:colOff>
      <xdr:row>42</xdr:row>
      <xdr:rowOff>47262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2BA976-D8D3-498D-B463-12CE3D4AF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26300" y="5334000"/>
          <a:ext cx="9038095" cy="29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38</xdr:row>
      <xdr:rowOff>104775</xdr:rowOff>
    </xdr:from>
    <xdr:to>
      <xdr:col>30</xdr:col>
      <xdr:colOff>75137</xdr:colOff>
      <xdr:row>45</xdr:row>
      <xdr:rowOff>180799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6B5476-3DE6-40CB-A8E3-C9137F1C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31075" y="8105775"/>
          <a:ext cx="8504762" cy="14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52</xdr:row>
      <xdr:rowOff>152400</xdr:rowOff>
    </xdr:from>
    <xdr:to>
      <xdr:col>29</xdr:col>
      <xdr:colOff>465675</xdr:colOff>
      <xdr:row>68</xdr:row>
      <xdr:rowOff>75829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D56FFA-A237-455F-AD6F-AABBD6F7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16775" y="1082040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3</xdr:row>
      <xdr:rowOff>95250</xdr:rowOff>
    </xdr:from>
    <xdr:to>
      <xdr:col>15</xdr:col>
      <xdr:colOff>599344</xdr:colOff>
      <xdr:row>20</xdr:row>
      <xdr:rowOff>132940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0DB178-209C-49BF-AE9A-33949DC4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73225" y="857250"/>
          <a:ext cx="5847619" cy="3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5</xdr:col>
      <xdr:colOff>95250</xdr:colOff>
      <xdr:row>88</xdr:row>
      <xdr:rowOff>19050</xdr:rowOff>
    </xdr:to>
    <xdr:pic>
      <xdr:nvPicPr>
        <xdr:cNvPr id="8" name="x_Picture 1">
          <a:extLst>
            <a:ext uri="{FF2B5EF4-FFF2-40B4-BE49-F238E27FC236}">
              <a16:creationId xmlns:a16="http://schemas.microsoft.com/office/drawing/2014/main" id="{BB187D26-A65C-49F4-8252-D6EF2BE6C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66865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10</xdr:col>
      <xdr:colOff>476250</xdr:colOff>
      <xdr:row>81</xdr:row>
      <xdr:rowOff>133350</xdr:rowOff>
    </xdr:to>
    <xdr:pic>
      <xdr:nvPicPr>
        <xdr:cNvPr id="9" name="x__x0000_i1030">
          <a:extLst>
            <a:ext uri="{FF2B5EF4-FFF2-40B4-BE49-F238E27FC236}">
              <a16:creationId xmlns:a16="http://schemas.microsoft.com/office/drawing/2014/main" id="{30555B78-B645-49BD-B9F9-7B01B7667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2192000"/>
          <a:ext cx="6686550" cy="356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390525</xdr:colOff>
      <xdr:row>69</xdr:row>
      <xdr:rowOff>0</xdr:rowOff>
    </xdr:from>
    <xdr:to>
      <xdr:col>30</xdr:col>
      <xdr:colOff>94144</xdr:colOff>
      <xdr:row>100</xdr:row>
      <xdr:rowOff>56405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BE8530C-F8F9-45FF-BACA-1F93DD8B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12025" y="1333500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30</xdr:col>
      <xdr:colOff>208533</xdr:colOff>
      <xdr:row>105</xdr:row>
      <xdr:rowOff>47548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89B7185-F25E-4BFE-AF7A-B5442BD82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840700" y="19621500"/>
          <a:ext cx="8133333" cy="61904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27</xdr:row>
      <xdr:rowOff>0</xdr:rowOff>
    </xdr:from>
    <xdr:to>
      <xdr:col>30</xdr:col>
      <xdr:colOff>503695</xdr:colOff>
      <xdr:row>42</xdr:row>
      <xdr:rowOff>47262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97634-DA43-47A3-BFF6-CE298A78C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31100" y="5334000"/>
          <a:ext cx="9038095" cy="29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38</xdr:row>
      <xdr:rowOff>104775</xdr:rowOff>
    </xdr:from>
    <xdr:to>
      <xdr:col>30</xdr:col>
      <xdr:colOff>75137</xdr:colOff>
      <xdr:row>45</xdr:row>
      <xdr:rowOff>180799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88EEBF-3379-4A3E-A181-D7DA4860F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35875" y="7534275"/>
          <a:ext cx="8504762" cy="14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52</xdr:row>
      <xdr:rowOff>152400</xdr:rowOff>
    </xdr:from>
    <xdr:to>
      <xdr:col>29</xdr:col>
      <xdr:colOff>465675</xdr:colOff>
      <xdr:row>68</xdr:row>
      <xdr:rowOff>75829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E55FA5-FE12-4F61-B23D-800B855CF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221575" y="1024890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3</xdr:row>
      <xdr:rowOff>95250</xdr:rowOff>
    </xdr:from>
    <xdr:to>
      <xdr:col>15</xdr:col>
      <xdr:colOff>599344</xdr:colOff>
      <xdr:row>20</xdr:row>
      <xdr:rowOff>132940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EF7E7F-DFA6-4B84-9393-DEEDC6A80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73225" y="857250"/>
          <a:ext cx="5847619" cy="3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5</xdr:col>
      <xdr:colOff>95250</xdr:colOff>
      <xdr:row>88</xdr:row>
      <xdr:rowOff>19050</xdr:rowOff>
    </xdr:to>
    <xdr:pic>
      <xdr:nvPicPr>
        <xdr:cNvPr id="6" name="x_Picture 1">
          <a:extLst>
            <a:ext uri="{FF2B5EF4-FFF2-40B4-BE49-F238E27FC236}">
              <a16:creationId xmlns:a16="http://schemas.microsoft.com/office/drawing/2014/main" id="{EAD7C5EF-DE8E-44EC-8448-4166C6145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66865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10</xdr:col>
      <xdr:colOff>476250</xdr:colOff>
      <xdr:row>81</xdr:row>
      <xdr:rowOff>133350</xdr:rowOff>
    </xdr:to>
    <xdr:pic>
      <xdr:nvPicPr>
        <xdr:cNvPr id="7" name="x__x0000_i1030">
          <a:extLst>
            <a:ext uri="{FF2B5EF4-FFF2-40B4-BE49-F238E27FC236}">
              <a16:creationId xmlns:a16="http://schemas.microsoft.com/office/drawing/2014/main" id="{54CD070F-A009-4BD8-9349-E1A933EF7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2192000"/>
          <a:ext cx="6686550" cy="356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390525</xdr:colOff>
      <xdr:row>69</xdr:row>
      <xdr:rowOff>0</xdr:rowOff>
    </xdr:from>
    <xdr:to>
      <xdr:col>30</xdr:col>
      <xdr:colOff>94144</xdr:colOff>
      <xdr:row>100</xdr:row>
      <xdr:rowOff>56405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119D9F3-BE9E-4745-B5A5-994B5829D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12025" y="1333500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30</xdr:col>
      <xdr:colOff>208533</xdr:colOff>
      <xdr:row>105</xdr:row>
      <xdr:rowOff>47548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421D4E9-7EA1-4304-A1C3-6455D76F8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840700" y="19621500"/>
          <a:ext cx="8133333" cy="6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19</xdr:row>
      <xdr:rowOff>19050</xdr:rowOff>
    </xdr:from>
    <xdr:to>
      <xdr:col>14</xdr:col>
      <xdr:colOff>351614</xdr:colOff>
      <xdr:row>48</xdr:row>
      <xdr:rowOff>161217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37A2C-3733-4E16-83E3-292735EF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3829050"/>
          <a:ext cx="6485714" cy="56666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27</xdr:row>
      <xdr:rowOff>0</xdr:rowOff>
    </xdr:from>
    <xdr:to>
      <xdr:col>30</xdr:col>
      <xdr:colOff>503695</xdr:colOff>
      <xdr:row>45</xdr:row>
      <xdr:rowOff>47262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4FFE2-1F38-4A5E-9C8A-EB89D93B3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26300" y="5334000"/>
          <a:ext cx="9038095" cy="29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41</xdr:row>
      <xdr:rowOff>104775</xdr:rowOff>
    </xdr:from>
    <xdr:to>
      <xdr:col>30</xdr:col>
      <xdr:colOff>75137</xdr:colOff>
      <xdr:row>48</xdr:row>
      <xdr:rowOff>180799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6E0C15-6CA6-4F93-9190-37D469D6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31075" y="8105775"/>
          <a:ext cx="8504762" cy="14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60</xdr:row>
      <xdr:rowOff>152400</xdr:rowOff>
    </xdr:from>
    <xdr:to>
      <xdr:col>29</xdr:col>
      <xdr:colOff>465675</xdr:colOff>
      <xdr:row>76</xdr:row>
      <xdr:rowOff>75829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E157CB-52AF-4DBC-8A9F-C95397334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16775" y="1082040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419100</xdr:colOff>
      <xdr:row>77</xdr:row>
      <xdr:rowOff>104775</xdr:rowOff>
    </xdr:from>
    <xdr:to>
      <xdr:col>30</xdr:col>
      <xdr:colOff>122719</xdr:colOff>
      <xdr:row>108</xdr:row>
      <xdr:rowOff>161180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7C1C0F-80EF-4834-A8C3-1364C4B9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35800" y="140112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106</xdr:row>
      <xdr:rowOff>123825</xdr:rowOff>
    </xdr:from>
    <xdr:to>
      <xdr:col>29</xdr:col>
      <xdr:colOff>208533</xdr:colOff>
      <xdr:row>109</xdr:row>
      <xdr:rowOff>171373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7586A9-AF87-4E25-919A-FAE41AA41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926300" y="20316825"/>
          <a:ext cx="8133333" cy="61904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33</xdr:row>
      <xdr:rowOff>171450</xdr:rowOff>
    </xdr:from>
    <xdr:to>
      <xdr:col>32</xdr:col>
      <xdr:colOff>275175</xdr:colOff>
      <xdr:row>49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318157-97B7-452E-93D4-90F71FBBF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66484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51</xdr:row>
      <xdr:rowOff>28575</xdr:rowOff>
    </xdr:from>
    <xdr:to>
      <xdr:col>32</xdr:col>
      <xdr:colOff>608494</xdr:colOff>
      <xdr:row>82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61986-2459-4380-9E82-5ECAE605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99345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76</xdr:row>
      <xdr:rowOff>9525</xdr:rowOff>
    </xdr:from>
    <xdr:to>
      <xdr:col>33</xdr:col>
      <xdr:colOff>1103794</xdr:colOff>
      <xdr:row>118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6B83C-DD7B-49D9-9076-0D126FD7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62020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31</xdr:col>
      <xdr:colOff>381000</xdr:colOff>
      <xdr:row>1</xdr:row>
      <xdr:rowOff>57150</xdr:rowOff>
    </xdr:from>
    <xdr:to>
      <xdr:col>40</xdr:col>
      <xdr:colOff>361053</xdr:colOff>
      <xdr:row>16</xdr:row>
      <xdr:rowOff>75840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A9CF4D-FCF7-6C0F-AE00-5B4C5742F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623250" y="438150"/>
          <a:ext cx="7171428" cy="287619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33</xdr:row>
      <xdr:rowOff>171450</xdr:rowOff>
    </xdr:from>
    <xdr:to>
      <xdr:col>32</xdr:col>
      <xdr:colOff>275175</xdr:colOff>
      <xdr:row>49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1618D-016A-4D9B-88DE-004B7B1A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66484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51</xdr:row>
      <xdr:rowOff>28575</xdr:rowOff>
    </xdr:from>
    <xdr:to>
      <xdr:col>32</xdr:col>
      <xdr:colOff>608494</xdr:colOff>
      <xdr:row>82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8283C5-975F-43A6-A5A3-027378EA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99345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76</xdr:row>
      <xdr:rowOff>9525</xdr:rowOff>
    </xdr:from>
    <xdr:to>
      <xdr:col>33</xdr:col>
      <xdr:colOff>1103794</xdr:colOff>
      <xdr:row>118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C1696C-2785-43DC-877A-F0FCEFDA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46780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31</xdr:col>
      <xdr:colOff>352425</xdr:colOff>
      <xdr:row>1</xdr:row>
      <xdr:rowOff>76200</xdr:rowOff>
    </xdr:from>
    <xdr:to>
      <xdr:col>40</xdr:col>
      <xdr:colOff>332478</xdr:colOff>
      <xdr:row>16</xdr:row>
      <xdr:rowOff>94890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56BC06-6B4B-40B0-BA17-72B31AC2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94675" y="457200"/>
          <a:ext cx="7171428" cy="287619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33</xdr:row>
      <xdr:rowOff>171450</xdr:rowOff>
    </xdr:from>
    <xdr:to>
      <xdr:col>32</xdr:col>
      <xdr:colOff>275175</xdr:colOff>
      <xdr:row>49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EFF3F-FEA1-4F50-B534-809BAC6CE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66484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51</xdr:row>
      <xdr:rowOff>28575</xdr:rowOff>
    </xdr:from>
    <xdr:to>
      <xdr:col>32</xdr:col>
      <xdr:colOff>608494</xdr:colOff>
      <xdr:row>82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B8603D-F106-494E-AFD9-2EE5606D0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99345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21</xdr:col>
      <xdr:colOff>495300</xdr:colOff>
      <xdr:row>80</xdr:row>
      <xdr:rowOff>9525</xdr:rowOff>
    </xdr:from>
    <xdr:to>
      <xdr:col>33</xdr:col>
      <xdr:colOff>1713394</xdr:colOff>
      <xdr:row>122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DAE61A-4319-48A4-88E2-93C9D79BD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46780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31</xdr:col>
      <xdr:colOff>342900</xdr:colOff>
      <xdr:row>1</xdr:row>
      <xdr:rowOff>38100</xdr:rowOff>
    </xdr:from>
    <xdr:to>
      <xdr:col>40</xdr:col>
      <xdr:colOff>322953</xdr:colOff>
      <xdr:row>16</xdr:row>
      <xdr:rowOff>56790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61650C-440D-4215-A63A-291D45338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85150" y="419100"/>
          <a:ext cx="7171428" cy="287619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33</xdr:row>
      <xdr:rowOff>0</xdr:rowOff>
    </xdr:from>
    <xdr:to>
      <xdr:col>32</xdr:col>
      <xdr:colOff>275175</xdr:colOff>
      <xdr:row>48</xdr:row>
      <xdr:rowOff>113929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18E897-B56A-4DB6-B1DE-51723E88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66484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47</xdr:row>
      <xdr:rowOff>28575</xdr:rowOff>
    </xdr:from>
    <xdr:to>
      <xdr:col>32</xdr:col>
      <xdr:colOff>608494</xdr:colOff>
      <xdr:row>78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979132-5FB9-4580-8644-429C6D02D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99345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71</xdr:row>
      <xdr:rowOff>9525</xdr:rowOff>
    </xdr:from>
    <xdr:to>
      <xdr:col>33</xdr:col>
      <xdr:colOff>1103794</xdr:colOff>
      <xdr:row>113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B2309F-84B9-4651-9749-9A5683F4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27225" y="154400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31</xdr:col>
      <xdr:colOff>495300</xdr:colOff>
      <xdr:row>0</xdr:row>
      <xdr:rowOff>361950</xdr:rowOff>
    </xdr:from>
    <xdr:to>
      <xdr:col>40</xdr:col>
      <xdr:colOff>475353</xdr:colOff>
      <xdr:row>15</xdr:row>
      <xdr:rowOff>190140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7FA669-3AA7-43B6-B8C9-8CA4C6403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737550" y="361950"/>
          <a:ext cx="7171428" cy="287619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33</xdr:row>
      <xdr:rowOff>171450</xdr:rowOff>
    </xdr:from>
    <xdr:to>
      <xdr:col>32</xdr:col>
      <xdr:colOff>275175</xdr:colOff>
      <xdr:row>52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1267B-70F2-433E-9327-5E2C104B4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66484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51</xdr:row>
      <xdr:rowOff>28575</xdr:rowOff>
    </xdr:from>
    <xdr:to>
      <xdr:col>32</xdr:col>
      <xdr:colOff>608494</xdr:colOff>
      <xdr:row>82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6A3F78-FCA4-4D08-998A-0FD99D28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99345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21</xdr:col>
      <xdr:colOff>495300</xdr:colOff>
      <xdr:row>80</xdr:row>
      <xdr:rowOff>9525</xdr:rowOff>
    </xdr:from>
    <xdr:to>
      <xdr:col>33</xdr:col>
      <xdr:colOff>1713394</xdr:colOff>
      <xdr:row>122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F95CC4-A373-45FD-964A-C37D06627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27225" y="154400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31</xdr:col>
      <xdr:colOff>342900</xdr:colOff>
      <xdr:row>1</xdr:row>
      <xdr:rowOff>38100</xdr:rowOff>
    </xdr:from>
    <xdr:to>
      <xdr:col>40</xdr:col>
      <xdr:colOff>322953</xdr:colOff>
      <xdr:row>16</xdr:row>
      <xdr:rowOff>56790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8D96BB-BEAA-4AF0-AF6D-B86F7926C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85150" y="419100"/>
          <a:ext cx="7171428" cy="287619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33</xdr:row>
      <xdr:rowOff>171450</xdr:rowOff>
    </xdr:from>
    <xdr:to>
      <xdr:col>32</xdr:col>
      <xdr:colOff>275175</xdr:colOff>
      <xdr:row>49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F243A-5BEE-4A62-AFC7-A975368D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66484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51</xdr:row>
      <xdr:rowOff>28575</xdr:rowOff>
    </xdr:from>
    <xdr:to>
      <xdr:col>32</xdr:col>
      <xdr:colOff>608494</xdr:colOff>
      <xdr:row>82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6FE404-E8EF-453A-87C2-E98DF5647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99345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21</xdr:col>
      <xdr:colOff>495300</xdr:colOff>
      <xdr:row>80</xdr:row>
      <xdr:rowOff>9525</xdr:rowOff>
    </xdr:from>
    <xdr:to>
      <xdr:col>33</xdr:col>
      <xdr:colOff>1713394</xdr:colOff>
      <xdr:row>122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78E0E5-8252-4A61-92D9-76E5E042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27225" y="154400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31</xdr:col>
      <xdr:colOff>342900</xdr:colOff>
      <xdr:row>1</xdr:row>
      <xdr:rowOff>38100</xdr:rowOff>
    </xdr:from>
    <xdr:to>
      <xdr:col>40</xdr:col>
      <xdr:colOff>322953</xdr:colOff>
      <xdr:row>16</xdr:row>
      <xdr:rowOff>56790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CB9540-BD53-488E-9089-023848CA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85150" y="419100"/>
          <a:ext cx="7171428" cy="287619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476250</xdr:colOff>
      <xdr:row>42</xdr:row>
      <xdr:rowOff>142875</xdr:rowOff>
    </xdr:from>
    <xdr:to>
      <xdr:col>29</xdr:col>
      <xdr:colOff>341850</xdr:colOff>
      <xdr:row>58</xdr:row>
      <xdr:rowOff>66304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910B42-CCD5-4189-AE6A-136740D51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45425" y="8334375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60</xdr:row>
      <xdr:rowOff>57150</xdr:rowOff>
    </xdr:from>
    <xdr:to>
      <xdr:col>29</xdr:col>
      <xdr:colOff>560869</xdr:colOff>
      <xdr:row>91</xdr:row>
      <xdr:rowOff>113555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0AC5BB-F5F3-49D6-ABA7-029BE6CC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16825" y="1167765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219075</xdr:colOff>
      <xdr:row>91</xdr:row>
      <xdr:rowOff>28575</xdr:rowOff>
    </xdr:from>
    <xdr:to>
      <xdr:col>30</xdr:col>
      <xdr:colOff>532294</xdr:colOff>
      <xdr:row>133</xdr:row>
      <xdr:rowOff>189480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81AA20-D5D2-9328-5813-CE6CBBD39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97850" y="17745075"/>
          <a:ext cx="8847619" cy="816190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476250</xdr:colOff>
      <xdr:row>42</xdr:row>
      <xdr:rowOff>142875</xdr:rowOff>
    </xdr:from>
    <xdr:to>
      <xdr:col>29</xdr:col>
      <xdr:colOff>341850</xdr:colOff>
      <xdr:row>58</xdr:row>
      <xdr:rowOff>66304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3558D-01EE-40BA-9204-B030E798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45425" y="8334375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60</xdr:row>
      <xdr:rowOff>57150</xdr:rowOff>
    </xdr:from>
    <xdr:to>
      <xdr:col>29</xdr:col>
      <xdr:colOff>560869</xdr:colOff>
      <xdr:row>91</xdr:row>
      <xdr:rowOff>113555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D7F00F-F66A-4012-B9E4-1801B10B0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16825" y="1167765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219075</xdr:colOff>
      <xdr:row>91</xdr:row>
      <xdr:rowOff>28575</xdr:rowOff>
    </xdr:from>
    <xdr:to>
      <xdr:col>30</xdr:col>
      <xdr:colOff>532294</xdr:colOff>
      <xdr:row>133</xdr:row>
      <xdr:rowOff>189480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72E38C-1CD6-48A2-8790-C72F3221C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97850" y="17745075"/>
          <a:ext cx="8847619" cy="816190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476250</xdr:colOff>
      <xdr:row>42</xdr:row>
      <xdr:rowOff>142875</xdr:rowOff>
    </xdr:from>
    <xdr:to>
      <xdr:col>29</xdr:col>
      <xdr:colOff>341850</xdr:colOff>
      <xdr:row>58</xdr:row>
      <xdr:rowOff>66304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287E0-8400-4E2F-A6FA-32EA54FC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45425" y="8334375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60</xdr:row>
      <xdr:rowOff>57150</xdr:rowOff>
    </xdr:from>
    <xdr:to>
      <xdr:col>29</xdr:col>
      <xdr:colOff>560869</xdr:colOff>
      <xdr:row>91</xdr:row>
      <xdr:rowOff>113555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5C2DA5-14BB-4204-B5C6-3535F0B7F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16825" y="1167765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219075</xdr:colOff>
      <xdr:row>90</xdr:row>
      <xdr:rowOff>28575</xdr:rowOff>
    </xdr:from>
    <xdr:to>
      <xdr:col>30</xdr:col>
      <xdr:colOff>532294</xdr:colOff>
      <xdr:row>132</xdr:row>
      <xdr:rowOff>189480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A42AB7-F37A-4F58-BAF7-7C70215A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97850" y="17554575"/>
          <a:ext cx="8847619" cy="816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19</xdr:row>
      <xdr:rowOff>19050</xdr:rowOff>
    </xdr:from>
    <xdr:to>
      <xdr:col>14</xdr:col>
      <xdr:colOff>351614</xdr:colOff>
      <xdr:row>48</xdr:row>
      <xdr:rowOff>161217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EB0A32-038A-40A3-9CAD-848492B1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3829050"/>
          <a:ext cx="6485714" cy="566666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476250</xdr:colOff>
      <xdr:row>42</xdr:row>
      <xdr:rowOff>142875</xdr:rowOff>
    </xdr:from>
    <xdr:to>
      <xdr:col>29</xdr:col>
      <xdr:colOff>341850</xdr:colOff>
      <xdr:row>58</xdr:row>
      <xdr:rowOff>66304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2CC90-D464-4D95-BF79-A32EFDD7D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12125" y="8334375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60</xdr:row>
      <xdr:rowOff>57150</xdr:rowOff>
    </xdr:from>
    <xdr:to>
      <xdr:col>29</xdr:col>
      <xdr:colOff>560869</xdr:colOff>
      <xdr:row>91</xdr:row>
      <xdr:rowOff>113555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76E1B4-D769-487B-92A0-103398867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83525" y="1167765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219075</xdr:colOff>
      <xdr:row>90</xdr:row>
      <xdr:rowOff>28575</xdr:rowOff>
    </xdr:from>
    <xdr:to>
      <xdr:col>30</xdr:col>
      <xdr:colOff>532294</xdr:colOff>
      <xdr:row>132</xdr:row>
      <xdr:rowOff>189480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CBA12D-5ADD-436B-B5BC-8D5E848A3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64550" y="17364075"/>
          <a:ext cx="8847619" cy="816190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476250</xdr:colOff>
      <xdr:row>42</xdr:row>
      <xdr:rowOff>142875</xdr:rowOff>
    </xdr:from>
    <xdr:to>
      <xdr:col>29</xdr:col>
      <xdr:colOff>341850</xdr:colOff>
      <xdr:row>58</xdr:row>
      <xdr:rowOff>66304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E33309-6DA9-4501-816F-34B009AA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45425" y="8334375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60</xdr:row>
      <xdr:rowOff>57150</xdr:rowOff>
    </xdr:from>
    <xdr:to>
      <xdr:col>29</xdr:col>
      <xdr:colOff>560869</xdr:colOff>
      <xdr:row>91</xdr:row>
      <xdr:rowOff>113555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897D0C-AD93-4A68-AE63-0C683C997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16825" y="1167765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219075</xdr:colOff>
      <xdr:row>94</xdr:row>
      <xdr:rowOff>28575</xdr:rowOff>
    </xdr:from>
    <xdr:to>
      <xdr:col>30</xdr:col>
      <xdr:colOff>532294</xdr:colOff>
      <xdr:row>136</xdr:row>
      <xdr:rowOff>189480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8EBEC1-95BE-4064-8ECA-9CC24C3A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97850" y="17554575"/>
          <a:ext cx="8847619" cy="816190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457200</xdr:colOff>
      <xdr:row>32</xdr:row>
      <xdr:rowOff>180975</xdr:rowOff>
    </xdr:from>
    <xdr:to>
      <xdr:col>29</xdr:col>
      <xdr:colOff>322800</xdr:colOff>
      <xdr:row>48</xdr:row>
      <xdr:rowOff>104404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1984C9-F5C8-4D91-827B-1D85E411B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6375" y="6467475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50</xdr:row>
      <xdr:rowOff>38100</xdr:rowOff>
    </xdr:from>
    <xdr:to>
      <xdr:col>29</xdr:col>
      <xdr:colOff>570394</xdr:colOff>
      <xdr:row>81</xdr:row>
      <xdr:rowOff>94505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659B82-59D0-4C4E-BC14-745E4669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26350" y="975360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82</xdr:row>
      <xdr:rowOff>9525</xdr:rowOff>
    </xdr:from>
    <xdr:to>
      <xdr:col>30</xdr:col>
      <xdr:colOff>341794</xdr:colOff>
      <xdr:row>124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0EF8F7-0E9F-49D7-9A2E-BA2218983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7350" y="15821025"/>
          <a:ext cx="8847619" cy="816190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457200</xdr:colOff>
      <xdr:row>32</xdr:row>
      <xdr:rowOff>180975</xdr:rowOff>
    </xdr:from>
    <xdr:to>
      <xdr:col>29</xdr:col>
      <xdr:colOff>322800</xdr:colOff>
      <xdr:row>48</xdr:row>
      <xdr:rowOff>104404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3F446C-9DF7-4D97-832A-538DFC8AA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6375" y="6467475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50</xdr:row>
      <xdr:rowOff>38100</xdr:rowOff>
    </xdr:from>
    <xdr:to>
      <xdr:col>29</xdr:col>
      <xdr:colOff>570394</xdr:colOff>
      <xdr:row>81</xdr:row>
      <xdr:rowOff>94505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A8A7D-B4AF-40EA-B455-119C80C9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26350" y="975360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82</xdr:row>
      <xdr:rowOff>9525</xdr:rowOff>
    </xdr:from>
    <xdr:to>
      <xdr:col>30</xdr:col>
      <xdr:colOff>341794</xdr:colOff>
      <xdr:row>124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211BCB-CE6A-485B-A050-80C75589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7350" y="15821025"/>
          <a:ext cx="8847619" cy="816190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457200</xdr:colOff>
      <xdr:row>32</xdr:row>
      <xdr:rowOff>180975</xdr:rowOff>
    </xdr:from>
    <xdr:to>
      <xdr:col>29</xdr:col>
      <xdr:colOff>322800</xdr:colOff>
      <xdr:row>48</xdr:row>
      <xdr:rowOff>104404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3DFA2-05E4-4946-92E3-ADCCA9CDE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6375" y="6467475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50</xdr:row>
      <xdr:rowOff>38100</xdr:rowOff>
    </xdr:from>
    <xdr:to>
      <xdr:col>29</xdr:col>
      <xdr:colOff>570394</xdr:colOff>
      <xdr:row>81</xdr:row>
      <xdr:rowOff>94505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B44865-4CB7-47EA-8A07-5BEC7F75D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26350" y="975360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82</xdr:row>
      <xdr:rowOff>9525</xdr:rowOff>
    </xdr:from>
    <xdr:to>
      <xdr:col>30</xdr:col>
      <xdr:colOff>341794</xdr:colOff>
      <xdr:row>124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1EEBCA-F70B-4F2A-B122-DB261BA39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7350" y="15821025"/>
          <a:ext cx="8847619" cy="816190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457200</xdr:colOff>
      <xdr:row>32</xdr:row>
      <xdr:rowOff>180975</xdr:rowOff>
    </xdr:from>
    <xdr:to>
      <xdr:col>29</xdr:col>
      <xdr:colOff>322800</xdr:colOff>
      <xdr:row>48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18775-A068-4E01-A5F0-12BA9601C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6375" y="6467475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50</xdr:row>
      <xdr:rowOff>38100</xdr:rowOff>
    </xdr:from>
    <xdr:to>
      <xdr:col>29</xdr:col>
      <xdr:colOff>570394</xdr:colOff>
      <xdr:row>100</xdr:row>
      <xdr:rowOff>94505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B906D1-4895-415C-8883-650A6076F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26350" y="975360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82</xdr:row>
      <xdr:rowOff>9525</xdr:rowOff>
    </xdr:from>
    <xdr:to>
      <xdr:col>30</xdr:col>
      <xdr:colOff>341794</xdr:colOff>
      <xdr:row>141</xdr:row>
      <xdr:rowOff>160905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AE36FF-0179-45D4-A04D-5E09B68AE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7350" y="15821025"/>
          <a:ext cx="8847619" cy="816190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54</xdr:row>
      <xdr:rowOff>171450</xdr:rowOff>
    </xdr:from>
    <xdr:to>
      <xdr:col>32</xdr:col>
      <xdr:colOff>399000</xdr:colOff>
      <xdr:row>70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7DE31-0C80-468E-9385-A6F902D6C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66484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72</xdr:row>
      <xdr:rowOff>28575</xdr:rowOff>
    </xdr:from>
    <xdr:to>
      <xdr:col>33</xdr:col>
      <xdr:colOff>122719</xdr:colOff>
      <xdr:row>103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06A02D-F7EA-4D76-A612-C32C9C468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99345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97</xdr:row>
      <xdr:rowOff>9525</xdr:rowOff>
    </xdr:from>
    <xdr:to>
      <xdr:col>33</xdr:col>
      <xdr:colOff>1227619</xdr:colOff>
      <xdr:row>139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AD735B-08DB-49D2-B9E9-013DC8AFA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46780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32</xdr:col>
      <xdr:colOff>533400</xdr:colOff>
      <xdr:row>5</xdr:row>
      <xdr:rowOff>19050</xdr:rowOff>
    </xdr:from>
    <xdr:to>
      <xdr:col>41</xdr:col>
      <xdr:colOff>399168</xdr:colOff>
      <xdr:row>19</xdr:row>
      <xdr:rowOff>94907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94346CE-AD32-F0AA-4D7B-F3AADDDE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61425" y="1162050"/>
          <a:ext cx="7057143" cy="274285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54</xdr:row>
      <xdr:rowOff>171450</xdr:rowOff>
    </xdr:from>
    <xdr:to>
      <xdr:col>32</xdr:col>
      <xdr:colOff>399000</xdr:colOff>
      <xdr:row>70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27C32-502E-4C4B-85B5-E74704235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0648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72</xdr:row>
      <xdr:rowOff>28575</xdr:rowOff>
    </xdr:from>
    <xdr:to>
      <xdr:col>33</xdr:col>
      <xdr:colOff>122719</xdr:colOff>
      <xdr:row>103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1E4074-6189-47B0-B797-134FC7679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39350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97</xdr:row>
      <xdr:rowOff>9525</xdr:rowOff>
    </xdr:from>
    <xdr:to>
      <xdr:col>33</xdr:col>
      <xdr:colOff>1227619</xdr:colOff>
      <xdr:row>139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066FD6-97A5-4125-96AB-E760D3151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8678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32</xdr:col>
      <xdr:colOff>533400</xdr:colOff>
      <xdr:row>5</xdr:row>
      <xdr:rowOff>19050</xdr:rowOff>
    </xdr:from>
    <xdr:to>
      <xdr:col>41</xdr:col>
      <xdr:colOff>399168</xdr:colOff>
      <xdr:row>19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46EDB5-2115-476F-B44F-56B9B355A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61425" y="1162050"/>
          <a:ext cx="7057143" cy="2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1152525</xdr:colOff>
      <xdr:row>49</xdr:row>
      <xdr:rowOff>57150</xdr:rowOff>
    </xdr:from>
    <xdr:to>
      <xdr:col>18</xdr:col>
      <xdr:colOff>570573</xdr:colOff>
      <xdr:row>54</xdr:row>
      <xdr:rowOff>114174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69712F-94EB-82C5-385D-18DB4716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21200" y="9582150"/>
          <a:ext cx="7419048" cy="100952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54</xdr:row>
      <xdr:rowOff>171450</xdr:rowOff>
    </xdr:from>
    <xdr:to>
      <xdr:col>32</xdr:col>
      <xdr:colOff>399000</xdr:colOff>
      <xdr:row>70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888EA-7828-4DFF-B9E2-A3300D2A4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0648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72</xdr:row>
      <xdr:rowOff>28575</xdr:rowOff>
    </xdr:from>
    <xdr:to>
      <xdr:col>33</xdr:col>
      <xdr:colOff>122719</xdr:colOff>
      <xdr:row>103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25B5D2-04FF-4525-B7CF-93452AB98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39350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97</xdr:row>
      <xdr:rowOff>9525</xdr:rowOff>
    </xdr:from>
    <xdr:to>
      <xdr:col>33</xdr:col>
      <xdr:colOff>1227619</xdr:colOff>
      <xdr:row>139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FE9C9C-0236-4283-ADC4-A8CCFA6ED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8678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32</xdr:col>
      <xdr:colOff>533400</xdr:colOff>
      <xdr:row>5</xdr:row>
      <xdr:rowOff>19050</xdr:rowOff>
    </xdr:from>
    <xdr:to>
      <xdr:col>41</xdr:col>
      <xdr:colOff>399168</xdr:colOff>
      <xdr:row>19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F7C6DC-5F1A-4E24-AAB9-DBFAA17C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61425" y="1162050"/>
          <a:ext cx="7057143" cy="274285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54</xdr:row>
      <xdr:rowOff>171450</xdr:rowOff>
    </xdr:from>
    <xdr:to>
      <xdr:col>32</xdr:col>
      <xdr:colOff>399000</xdr:colOff>
      <xdr:row>70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B87DF-ADB5-46EB-847F-1F70A1AAE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0648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72</xdr:row>
      <xdr:rowOff>28575</xdr:rowOff>
    </xdr:from>
    <xdr:to>
      <xdr:col>33</xdr:col>
      <xdr:colOff>122719</xdr:colOff>
      <xdr:row>103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D749CD-9404-4D13-8FA3-C6EB394C7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39350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97</xdr:row>
      <xdr:rowOff>9525</xdr:rowOff>
    </xdr:from>
    <xdr:to>
      <xdr:col>33</xdr:col>
      <xdr:colOff>1227619</xdr:colOff>
      <xdr:row>139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F3765F-98E2-4EA2-9954-D37D7777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8678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32</xdr:col>
      <xdr:colOff>533400</xdr:colOff>
      <xdr:row>5</xdr:row>
      <xdr:rowOff>19050</xdr:rowOff>
    </xdr:from>
    <xdr:to>
      <xdr:col>41</xdr:col>
      <xdr:colOff>399168</xdr:colOff>
      <xdr:row>19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5D2A66-492E-4B76-B60B-5D5804DF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61425" y="1162050"/>
          <a:ext cx="7057143" cy="27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25</xdr:row>
      <xdr:rowOff>19050</xdr:rowOff>
    </xdr:from>
    <xdr:to>
      <xdr:col>14</xdr:col>
      <xdr:colOff>351614</xdr:colOff>
      <xdr:row>54</xdr:row>
      <xdr:rowOff>161217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464EBC-5D42-4290-959D-8148EE3CB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3829050"/>
          <a:ext cx="6485714" cy="566666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54</xdr:row>
      <xdr:rowOff>171450</xdr:rowOff>
    </xdr:from>
    <xdr:to>
      <xdr:col>32</xdr:col>
      <xdr:colOff>399000</xdr:colOff>
      <xdr:row>70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832350-760D-4C88-9E4C-CD7807FC2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0648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72</xdr:row>
      <xdr:rowOff>28575</xdr:rowOff>
    </xdr:from>
    <xdr:to>
      <xdr:col>33</xdr:col>
      <xdr:colOff>122719</xdr:colOff>
      <xdr:row>103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66B368-7117-4F2E-B47E-635D94CC7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39350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97</xdr:row>
      <xdr:rowOff>9525</xdr:rowOff>
    </xdr:from>
    <xdr:to>
      <xdr:col>33</xdr:col>
      <xdr:colOff>1227619</xdr:colOff>
      <xdr:row>139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494C98-FB95-4BF3-BD3F-D3069D913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8678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32</xdr:col>
      <xdr:colOff>533400</xdr:colOff>
      <xdr:row>5</xdr:row>
      <xdr:rowOff>19050</xdr:rowOff>
    </xdr:from>
    <xdr:to>
      <xdr:col>41</xdr:col>
      <xdr:colOff>399168</xdr:colOff>
      <xdr:row>19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5CBF26-8C95-4A2D-AEB5-63BE292E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61425" y="1162050"/>
          <a:ext cx="7057143" cy="274285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54</xdr:row>
      <xdr:rowOff>171450</xdr:rowOff>
    </xdr:from>
    <xdr:to>
      <xdr:col>32</xdr:col>
      <xdr:colOff>399000</xdr:colOff>
      <xdr:row>70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1C389-0F5E-4FA1-A143-B8EDBFEB1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0648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70</xdr:row>
      <xdr:rowOff>0</xdr:rowOff>
    </xdr:from>
    <xdr:to>
      <xdr:col>33</xdr:col>
      <xdr:colOff>122719</xdr:colOff>
      <xdr:row>101</xdr:row>
      <xdr:rowOff>56405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31795F-17DD-461B-BD1B-E76F2B2A6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39350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101</xdr:row>
      <xdr:rowOff>9525</xdr:rowOff>
    </xdr:from>
    <xdr:to>
      <xdr:col>33</xdr:col>
      <xdr:colOff>1227619</xdr:colOff>
      <xdr:row>143</xdr:row>
      <xdr:rowOff>132330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884129-570C-4EEA-B8A9-955684FB8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8678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32</xdr:col>
      <xdr:colOff>533400</xdr:colOff>
      <xdr:row>5</xdr:row>
      <xdr:rowOff>19050</xdr:rowOff>
    </xdr:from>
    <xdr:to>
      <xdr:col>41</xdr:col>
      <xdr:colOff>399168</xdr:colOff>
      <xdr:row>19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3D4B5D-2661-4B20-9A76-DA2FF4B3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61425" y="1162050"/>
          <a:ext cx="7057143" cy="274285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54</xdr:row>
      <xdr:rowOff>171450</xdr:rowOff>
    </xdr:from>
    <xdr:to>
      <xdr:col>32</xdr:col>
      <xdr:colOff>399000</xdr:colOff>
      <xdr:row>70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38A0F-D1B2-4823-A507-4EA7A2B0E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0648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68</xdr:row>
      <xdr:rowOff>0</xdr:rowOff>
    </xdr:from>
    <xdr:to>
      <xdr:col>33</xdr:col>
      <xdr:colOff>122719</xdr:colOff>
      <xdr:row>99</xdr:row>
      <xdr:rowOff>56405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BFB9D0-C962-419C-8EF6-B1D4EBEC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3525500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91</xdr:row>
      <xdr:rowOff>9525</xdr:rowOff>
    </xdr:from>
    <xdr:to>
      <xdr:col>33</xdr:col>
      <xdr:colOff>1227619</xdr:colOff>
      <xdr:row>133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840848-1004-4E74-8F2E-25955CB97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9440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32</xdr:col>
      <xdr:colOff>533400</xdr:colOff>
      <xdr:row>5</xdr:row>
      <xdr:rowOff>19050</xdr:rowOff>
    </xdr:from>
    <xdr:to>
      <xdr:col>41</xdr:col>
      <xdr:colOff>399168</xdr:colOff>
      <xdr:row>19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775160-EDB4-4A16-B783-3476159A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61425" y="1162050"/>
          <a:ext cx="7057143" cy="274285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58</xdr:row>
      <xdr:rowOff>171450</xdr:rowOff>
    </xdr:from>
    <xdr:to>
      <xdr:col>32</xdr:col>
      <xdr:colOff>399000</xdr:colOff>
      <xdr:row>74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A7CC7-A913-44AF-A469-A1A8B405E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0648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76</xdr:row>
      <xdr:rowOff>28575</xdr:rowOff>
    </xdr:from>
    <xdr:to>
      <xdr:col>33</xdr:col>
      <xdr:colOff>122719</xdr:colOff>
      <xdr:row>107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F19832-0E1B-41C4-8DB8-922997CE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39350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101</xdr:row>
      <xdr:rowOff>9525</xdr:rowOff>
    </xdr:from>
    <xdr:to>
      <xdr:col>35</xdr:col>
      <xdr:colOff>46519</xdr:colOff>
      <xdr:row>143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A66F15-1A25-4E54-980D-725372702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8678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27</xdr:col>
      <xdr:colOff>409575</xdr:colOff>
      <xdr:row>9</xdr:row>
      <xdr:rowOff>19050</xdr:rowOff>
    </xdr:from>
    <xdr:to>
      <xdr:col>39</xdr:col>
      <xdr:colOff>189618</xdr:colOff>
      <xdr:row>23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7314C3-E9F7-4334-A8CC-44BF3351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089600" y="1924050"/>
          <a:ext cx="7057143" cy="274285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58</xdr:row>
      <xdr:rowOff>171450</xdr:rowOff>
    </xdr:from>
    <xdr:to>
      <xdr:col>32</xdr:col>
      <xdr:colOff>399000</xdr:colOff>
      <xdr:row>74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0B9D4B-B227-4543-B32B-DD94EBBB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1410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76</xdr:row>
      <xdr:rowOff>28575</xdr:rowOff>
    </xdr:from>
    <xdr:to>
      <xdr:col>33</xdr:col>
      <xdr:colOff>122719</xdr:colOff>
      <xdr:row>107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2DD2BB-3FC6-4BBE-9372-D33A3FDC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46970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101</xdr:row>
      <xdr:rowOff>9525</xdr:rowOff>
    </xdr:from>
    <xdr:to>
      <xdr:col>35</xdr:col>
      <xdr:colOff>46519</xdr:colOff>
      <xdr:row>143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11A8E4-FE35-4F30-934B-50A42F43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9440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27</xdr:col>
      <xdr:colOff>409575</xdr:colOff>
      <xdr:row>9</xdr:row>
      <xdr:rowOff>19050</xdr:rowOff>
    </xdr:from>
    <xdr:to>
      <xdr:col>39</xdr:col>
      <xdr:colOff>189618</xdr:colOff>
      <xdr:row>23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2CB679-96F4-4A9F-AA92-6068D0CFE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089600" y="1924050"/>
          <a:ext cx="7057143" cy="274285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58</xdr:row>
      <xdr:rowOff>171450</xdr:rowOff>
    </xdr:from>
    <xdr:to>
      <xdr:col>32</xdr:col>
      <xdr:colOff>399000</xdr:colOff>
      <xdr:row>74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CA71AB-A548-4624-B4A7-D0374C18A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1410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79</xdr:row>
      <xdr:rowOff>28575</xdr:rowOff>
    </xdr:from>
    <xdr:to>
      <xdr:col>34</xdr:col>
      <xdr:colOff>160819</xdr:colOff>
      <xdr:row>110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CAF615-EC67-4F45-8962-79BFCF13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46970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107</xdr:row>
      <xdr:rowOff>9525</xdr:rowOff>
    </xdr:from>
    <xdr:to>
      <xdr:col>35</xdr:col>
      <xdr:colOff>46519</xdr:colOff>
      <xdr:row>149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A19D3E-4D26-498C-96BE-834BAD0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9440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27</xdr:col>
      <xdr:colOff>409575</xdr:colOff>
      <xdr:row>9</xdr:row>
      <xdr:rowOff>19050</xdr:rowOff>
    </xdr:from>
    <xdr:to>
      <xdr:col>39</xdr:col>
      <xdr:colOff>189618</xdr:colOff>
      <xdr:row>23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70A5BB-2B38-4A89-8D80-DF080618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089600" y="1924050"/>
          <a:ext cx="7057143" cy="274285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61</xdr:row>
      <xdr:rowOff>171450</xdr:rowOff>
    </xdr:from>
    <xdr:to>
      <xdr:col>32</xdr:col>
      <xdr:colOff>399000</xdr:colOff>
      <xdr:row>77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F4098D-A34D-4A81-8204-7DBCD0AA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1410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78</xdr:row>
      <xdr:rowOff>28575</xdr:rowOff>
    </xdr:from>
    <xdr:to>
      <xdr:col>34</xdr:col>
      <xdr:colOff>160819</xdr:colOff>
      <xdr:row>109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EACD69-3739-4D1B-B36F-C89D38910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22325" y="152685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103</xdr:row>
      <xdr:rowOff>9525</xdr:rowOff>
    </xdr:from>
    <xdr:to>
      <xdr:col>35</xdr:col>
      <xdr:colOff>46519</xdr:colOff>
      <xdr:row>145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CC8C59-4F3D-4406-9346-68C8BE99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20583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27</xdr:col>
      <xdr:colOff>409575</xdr:colOff>
      <xdr:row>9</xdr:row>
      <xdr:rowOff>19050</xdr:rowOff>
    </xdr:from>
    <xdr:to>
      <xdr:col>39</xdr:col>
      <xdr:colOff>189618</xdr:colOff>
      <xdr:row>23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55DF7E-1E0E-47D8-87CD-3091788AE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089600" y="1924050"/>
          <a:ext cx="7057143" cy="274285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58</xdr:row>
      <xdr:rowOff>171450</xdr:rowOff>
    </xdr:from>
    <xdr:to>
      <xdr:col>32</xdr:col>
      <xdr:colOff>399000</xdr:colOff>
      <xdr:row>74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93F595-1677-4BF7-9378-A3BC4647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1410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79</xdr:row>
      <xdr:rowOff>28575</xdr:rowOff>
    </xdr:from>
    <xdr:to>
      <xdr:col>33</xdr:col>
      <xdr:colOff>122719</xdr:colOff>
      <xdr:row>110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6620B0-1B86-42CD-8366-11BA023AE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12725" y="146970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104</xdr:row>
      <xdr:rowOff>9525</xdr:rowOff>
    </xdr:from>
    <xdr:to>
      <xdr:col>35</xdr:col>
      <xdr:colOff>46519</xdr:colOff>
      <xdr:row>146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98D80C-D67D-44B3-803C-E427F6394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19440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27</xdr:col>
      <xdr:colOff>409575</xdr:colOff>
      <xdr:row>9</xdr:row>
      <xdr:rowOff>19050</xdr:rowOff>
    </xdr:from>
    <xdr:to>
      <xdr:col>39</xdr:col>
      <xdr:colOff>189618</xdr:colOff>
      <xdr:row>23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E68792-34D8-4871-98C4-CF80ECF0E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089600" y="1924050"/>
          <a:ext cx="7057143" cy="274285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58</xdr:row>
      <xdr:rowOff>171450</xdr:rowOff>
    </xdr:from>
    <xdr:to>
      <xdr:col>32</xdr:col>
      <xdr:colOff>399000</xdr:colOff>
      <xdr:row>74</xdr:row>
      <xdr:rowOff>94879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12E8A0-95F2-4FDB-90BC-05634A690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27025" y="11410950"/>
          <a:ext cx="8400000" cy="297142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83</xdr:row>
      <xdr:rowOff>28575</xdr:rowOff>
    </xdr:from>
    <xdr:to>
      <xdr:col>34</xdr:col>
      <xdr:colOff>160819</xdr:colOff>
      <xdr:row>125</xdr:row>
      <xdr:rowOff>84980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8637F8-9D8F-4C4F-8B33-8CA7615E3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22325" y="15268575"/>
          <a:ext cx="8847619" cy="59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116</xdr:row>
      <xdr:rowOff>9525</xdr:rowOff>
    </xdr:from>
    <xdr:to>
      <xdr:col>35</xdr:col>
      <xdr:colOff>46519</xdr:colOff>
      <xdr:row>158</xdr:row>
      <xdr:rowOff>170430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852DE8-BE9D-4D0C-8E28-4D24FD39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17625" y="20583525"/>
          <a:ext cx="8847619" cy="8161905"/>
        </a:xfrm>
        <a:prstGeom prst="rect">
          <a:avLst/>
        </a:prstGeom>
      </xdr:spPr>
    </xdr:pic>
    <xdr:clientData/>
  </xdr:twoCellAnchor>
  <xdr:twoCellAnchor editAs="oneCell">
    <xdr:from>
      <xdr:col>27</xdr:col>
      <xdr:colOff>409575</xdr:colOff>
      <xdr:row>9</xdr:row>
      <xdr:rowOff>19050</xdr:rowOff>
    </xdr:from>
    <xdr:to>
      <xdr:col>39</xdr:col>
      <xdr:colOff>189618</xdr:colOff>
      <xdr:row>23</xdr:row>
      <xdr:rowOff>94907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BE352C-A9BD-43DD-B481-174CB98B5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089600" y="1924050"/>
          <a:ext cx="7057143" cy="274285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28</xdr:row>
      <xdr:rowOff>0</xdr:rowOff>
    </xdr:from>
    <xdr:to>
      <xdr:col>13</xdr:col>
      <xdr:colOff>1122951</xdr:colOff>
      <xdr:row>59</xdr:row>
      <xdr:rowOff>18309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8FB992-4E16-2D6D-A0ED-0EE03ECBB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5524500"/>
          <a:ext cx="7990476" cy="59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552450</xdr:colOff>
      <xdr:row>64</xdr:row>
      <xdr:rowOff>95250</xdr:rowOff>
    </xdr:from>
    <xdr:to>
      <xdr:col>16</xdr:col>
      <xdr:colOff>494367</xdr:colOff>
      <xdr:row>101</xdr:row>
      <xdr:rowOff>161036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DCCFE7-23B9-D692-8D59-ADBFCA8A6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8100" y="8286750"/>
          <a:ext cx="7466667" cy="71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333375</xdr:colOff>
      <xdr:row>57</xdr:row>
      <xdr:rowOff>66675</xdr:rowOff>
    </xdr:from>
    <xdr:to>
      <xdr:col>26</xdr:col>
      <xdr:colOff>484842</xdr:colOff>
      <xdr:row>94</xdr:row>
      <xdr:rowOff>132461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201DD3-3478-419A-AA41-8B369DE1E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54575" y="11115675"/>
          <a:ext cx="7466667" cy="71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400050</xdr:colOff>
      <xdr:row>57</xdr:row>
      <xdr:rowOff>123825</xdr:rowOff>
    </xdr:from>
    <xdr:to>
      <xdr:col>26</xdr:col>
      <xdr:colOff>551517</xdr:colOff>
      <xdr:row>94</xdr:row>
      <xdr:rowOff>189611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248C0-B2CC-4E18-ADB3-11E5DE8B6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21250" y="11172825"/>
          <a:ext cx="7466667" cy="71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466725</xdr:colOff>
      <xdr:row>48</xdr:row>
      <xdr:rowOff>47625</xdr:rowOff>
    </xdr:from>
    <xdr:to>
      <xdr:col>27</xdr:col>
      <xdr:colOff>8592</xdr:colOff>
      <xdr:row>85</xdr:row>
      <xdr:rowOff>113411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5991E-1764-41B8-8A1E-132CBBEE2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87925" y="9382125"/>
          <a:ext cx="7466667" cy="71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704850</xdr:colOff>
      <xdr:row>43</xdr:row>
      <xdr:rowOff>57150</xdr:rowOff>
    </xdr:from>
    <xdr:to>
      <xdr:col>23</xdr:col>
      <xdr:colOff>580136</xdr:colOff>
      <xdr:row>71</xdr:row>
      <xdr:rowOff>180293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EF5CB-9E02-147C-8840-4BC9D55E2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26050" y="8439150"/>
          <a:ext cx="7114286" cy="54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666750</xdr:colOff>
      <xdr:row>72</xdr:row>
      <xdr:rowOff>28575</xdr:rowOff>
    </xdr:from>
    <xdr:to>
      <xdr:col>23</xdr:col>
      <xdr:colOff>361083</xdr:colOff>
      <xdr:row>113</xdr:row>
      <xdr:rowOff>113313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732DDB-1B05-B91F-D5D8-BEA1B419A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87950" y="13935075"/>
          <a:ext cx="6933333" cy="789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17</xdr:row>
      <xdr:rowOff>0</xdr:rowOff>
    </xdr:from>
    <xdr:to>
      <xdr:col>23</xdr:col>
      <xdr:colOff>446831</xdr:colOff>
      <xdr:row>29</xdr:row>
      <xdr:rowOff>152095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EF11E4-41A3-9E75-A52B-28BBA7AC7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54650" y="3429000"/>
          <a:ext cx="6752381" cy="2438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NY\Home\YZhang\Desktop\SIMM\SIMM%20Unit%20Test\2020\SIMM-10d_2.2.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UK\Home\src\isda-simm\prototype\SIMM-Prototype-3.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s"/>
      <sheetName val="ProductClass"/>
      <sheetName val="Interest Rates"/>
      <sheetName val="FX"/>
      <sheetName val="Credit"/>
      <sheetName val="Equities"/>
      <sheetName val="Commodities"/>
      <sheetName val="TestPortfolio_Base"/>
      <sheetName val="Validation Margin Calculation"/>
      <sheetName val="Commodities_Old"/>
      <sheetName val="RangeNames"/>
      <sheetName val="Calibration"/>
      <sheetName val="Unit Tests"/>
      <sheetName val="Portfolio_Reg"/>
      <sheetName val="Console"/>
      <sheetName val="Portfolio_New"/>
      <sheetName val="Test Data"/>
      <sheetName val="Changes"/>
    </sheetNames>
    <sheetDataSet>
      <sheetData sheetId="0">
        <row r="3">
          <cell r="D3">
            <v>1306541805.0065329</v>
          </cell>
          <cell r="E3">
            <v>150100061.6255703</v>
          </cell>
          <cell r="F3">
            <v>345234522.60285664</v>
          </cell>
          <cell r="G3">
            <v>1801876389.2349598</v>
          </cell>
        </row>
        <row r="4">
          <cell r="I4" t="str">
            <v>USD</v>
          </cell>
          <cell r="J4">
            <v>382469728.86752748</v>
          </cell>
          <cell r="K4">
            <v>0</v>
          </cell>
          <cell r="L4">
            <v>0</v>
          </cell>
          <cell r="M4">
            <v>382469728.86752748</v>
          </cell>
          <cell r="O4" t="str">
            <v>FX</v>
          </cell>
          <cell r="P4">
            <v>68232264925.935707</v>
          </cell>
          <cell r="Q4">
            <v>0</v>
          </cell>
          <cell r="R4">
            <v>0</v>
          </cell>
          <cell r="S4">
            <v>68232264925.935707</v>
          </cell>
        </row>
        <row r="5">
          <cell r="D5">
            <v>68232264925.935707</v>
          </cell>
          <cell r="E5">
            <v>1383603844.3952789</v>
          </cell>
          <cell r="F5">
            <v>305227191.02355933</v>
          </cell>
          <cell r="G5">
            <v>69921095961.354538</v>
          </cell>
          <cell r="I5" t="str">
            <v>EUR</v>
          </cell>
          <cell r="J5">
            <v>672642549.94759285</v>
          </cell>
          <cell r="K5">
            <v>0</v>
          </cell>
          <cell r="L5">
            <v>0</v>
          </cell>
          <cell r="M5">
            <v>672642549.94759285</v>
          </cell>
          <cell r="O5" t="str">
            <v>FX</v>
          </cell>
          <cell r="P5">
            <v>0</v>
          </cell>
          <cell r="Q5">
            <v>1383603844.3952789</v>
          </cell>
          <cell r="R5">
            <v>58975188.080350094</v>
          </cell>
          <cell r="S5">
            <v>1442579032.4756291</v>
          </cell>
        </row>
        <row r="6">
          <cell r="I6" t="str">
            <v>JPY</v>
          </cell>
          <cell r="J6">
            <v>136821051.01189655</v>
          </cell>
          <cell r="K6">
            <v>0</v>
          </cell>
          <cell r="L6">
            <v>0</v>
          </cell>
          <cell r="M6">
            <v>136821051.01189655</v>
          </cell>
        </row>
        <row r="7">
          <cell r="D7">
            <v>6373091271.3214808</v>
          </cell>
          <cell r="E7">
            <v>376479132.79484242</v>
          </cell>
          <cell r="F7">
            <v>94703936.896753818</v>
          </cell>
          <cell r="G7">
            <v>6844274341.0130768</v>
          </cell>
          <cell r="I7" t="str">
            <v>AUD</v>
          </cell>
          <cell r="J7">
            <v>225000000</v>
          </cell>
          <cell r="K7">
            <v>0</v>
          </cell>
          <cell r="L7">
            <v>0</v>
          </cell>
          <cell r="M7">
            <v>225000000</v>
          </cell>
        </row>
        <row r="8">
          <cell r="D8">
            <v>0</v>
          </cell>
          <cell r="E8">
            <v>23237900.077244505</v>
          </cell>
          <cell r="F8">
            <v>1150684.9315068494</v>
          </cell>
          <cell r="G8">
            <v>24388585.008751355</v>
          </cell>
          <cell r="I8" t="str">
            <v>INR</v>
          </cell>
          <cell r="J8">
            <v>495000000</v>
          </cell>
          <cell r="K8">
            <v>0</v>
          </cell>
          <cell r="L8">
            <v>0</v>
          </cell>
          <cell r="M8">
            <v>495000000</v>
          </cell>
        </row>
        <row r="9">
          <cell r="D9">
            <v>539336629.57377565</v>
          </cell>
          <cell r="E9">
            <v>14000000</v>
          </cell>
          <cell r="F9">
            <v>896459.95887826511</v>
          </cell>
          <cell r="G9">
            <v>554233089.53265393</v>
          </cell>
          <cell r="I9" t="str">
            <v>CNY</v>
          </cell>
          <cell r="J9">
            <v>965540726.60335207</v>
          </cell>
          <cell r="K9">
            <v>0</v>
          </cell>
          <cell r="L9">
            <v>0</v>
          </cell>
          <cell r="M9">
            <v>965540726.60335207</v>
          </cell>
        </row>
        <row r="10">
          <cell r="D10">
            <v>0</v>
          </cell>
          <cell r="E10">
            <v>22892411.406402778</v>
          </cell>
          <cell r="F10">
            <v>961298.38075578061</v>
          </cell>
          <cell r="G10">
            <v>23853709.78715856</v>
          </cell>
          <cell r="I10" t="str">
            <v>GBP</v>
          </cell>
          <cell r="J10">
            <v>320000000</v>
          </cell>
          <cell r="K10">
            <v>0</v>
          </cell>
          <cell r="L10">
            <v>0</v>
          </cell>
          <cell r="M10">
            <v>320000000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 t="str">
            <v>USD</v>
          </cell>
          <cell r="J11">
            <v>0</v>
          </cell>
          <cell r="K11">
            <v>105000000</v>
          </cell>
          <cell r="L11">
            <v>4410958.9041095879</v>
          </cell>
          <cell r="M11">
            <v>109410958.90410958</v>
          </cell>
        </row>
        <row r="12">
          <cell r="D12">
            <v>248780134.96972692</v>
          </cell>
          <cell r="E12">
            <v>0</v>
          </cell>
          <cell r="F12">
            <v>0</v>
          </cell>
          <cell r="G12">
            <v>248780134.96972692</v>
          </cell>
          <cell r="I12" t="str">
            <v>JPY</v>
          </cell>
          <cell r="J12">
            <v>0</v>
          </cell>
          <cell r="K12">
            <v>91633181.762940004</v>
          </cell>
          <cell r="L12">
            <v>34260926.118028425</v>
          </cell>
          <cell r="M12">
            <v>125894107.88096842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 t="str">
            <v>GBP</v>
          </cell>
          <cell r="J13">
            <v>0</v>
          </cell>
          <cell r="K13">
            <v>63000000</v>
          </cell>
          <cell r="L13">
            <v>13232876.712328767</v>
          </cell>
          <cell r="M13">
            <v>76232876.712328762</v>
          </cell>
        </row>
        <row r="14">
          <cell r="D14">
            <v>516540979.20687759</v>
          </cell>
          <cell r="E14">
            <v>0</v>
          </cell>
          <cell r="F14">
            <v>0</v>
          </cell>
          <cell r="G14">
            <v>516540979.20687759</v>
          </cell>
          <cell r="I14" t="str">
            <v>INR</v>
          </cell>
          <cell r="J14">
            <v>0</v>
          </cell>
          <cell r="K14">
            <v>21000000</v>
          </cell>
          <cell r="L14">
            <v>2205479.4520547939</v>
          </cell>
          <cell r="M14">
            <v>23205479.452054795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 t="str">
            <v>EUR</v>
          </cell>
          <cell r="J15">
            <v>0</v>
          </cell>
          <cell r="K15">
            <v>4200000</v>
          </cell>
          <cell r="L15">
            <v>23000000</v>
          </cell>
          <cell r="M15">
            <v>27200000</v>
          </cell>
        </row>
        <row r="16">
          <cell r="D16">
            <v>350000000</v>
          </cell>
          <cell r="E16">
            <v>0</v>
          </cell>
          <cell r="F16">
            <v>0</v>
          </cell>
          <cell r="G16">
            <v>350000000</v>
          </cell>
          <cell r="I16" t="str">
            <v>CNY</v>
          </cell>
          <cell r="J16">
            <v>0</v>
          </cell>
          <cell r="K16">
            <v>35218070.645621687</v>
          </cell>
          <cell r="L16">
            <v>13232876.712328767</v>
          </cell>
          <cell r="M16">
            <v>48450947.357950456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 t="str">
            <v>RUB</v>
          </cell>
          <cell r="J17">
            <v>0</v>
          </cell>
          <cell r="K17">
            <v>21000000</v>
          </cell>
          <cell r="L17">
            <v>4410958.9041095879</v>
          </cell>
          <cell r="M17">
            <v>25410958.90410959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D20">
            <v>5525242076.1447191</v>
          </cell>
          <cell r="E20">
            <v>240312296.81395835</v>
          </cell>
          <cell r="F20">
            <v>7302796.1289105974</v>
          </cell>
          <cell r="G20">
            <v>5772857169.0875883</v>
          </cell>
        </row>
        <row r="21">
          <cell r="D21">
            <v>6940747268.5002613</v>
          </cell>
          <cell r="E21">
            <v>50319889.052990541</v>
          </cell>
          <cell r="F21">
            <v>16184819.754841425</v>
          </cell>
          <cell r="G21">
            <v>7007251977.3080931</v>
          </cell>
        </row>
        <row r="22">
          <cell r="D22">
            <v>4097000419.9157057</v>
          </cell>
          <cell r="E22">
            <v>0</v>
          </cell>
          <cell r="F22">
            <v>0</v>
          </cell>
          <cell r="G22">
            <v>4097000419.9157057</v>
          </cell>
        </row>
        <row r="23">
          <cell r="D23">
            <v>2302047370.4943609</v>
          </cell>
          <cell r="E23">
            <v>0</v>
          </cell>
          <cell r="F23">
            <v>0</v>
          </cell>
          <cell r="G23">
            <v>2302047370.4943609</v>
          </cell>
        </row>
        <row r="24">
          <cell r="D24">
            <v>2327795523.6661148</v>
          </cell>
          <cell r="E24">
            <v>0</v>
          </cell>
          <cell r="F24">
            <v>0</v>
          </cell>
          <cell r="G24">
            <v>2327795523.6661148</v>
          </cell>
        </row>
        <row r="29">
          <cell r="D29">
            <v>6261629621.8084354</v>
          </cell>
          <cell r="E29">
            <v>49078525507.211983</v>
          </cell>
          <cell r="F29">
            <v>4637848169.5231571</v>
          </cell>
          <cell r="G29">
            <v>59978003298.543579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575347748.98148727</v>
          </cell>
          <cell r="E32">
            <v>0</v>
          </cell>
          <cell r="F32">
            <v>0</v>
          </cell>
          <cell r="G32">
            <v>575347748.98148727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D35">
            <v>400000000</v>
          </cell>
          <cell r="E35">
            <v>0</v>
          </cell>
          <cell r="F35">
            <v>0</v>
          </cell>
          <cell r="G35">
            <v>400000000</v>
          </cell>
        </row>
        <row r="36">
          <cell r="D36">
            <v>1046277826.5463628</v>
          </cell>
          <cell r="E36">
            <v>1390486690.2947485</v>
          </cell>
          <cell r="F36">
            <v>300895268.58157849</v>
          </cell>
          <cell r="G36">
            <v>2737659785.4226899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D38">
            <v>88770651.520807102</v>
          </cell>
          <cell r="E38">
            <v>49416169326.863029</v>
          </cell>
          <cell r="F38">
            <v>842707782.97443151</v>
          </cell>
          <cell r="G38">
            <v>50347647761.358269</v>
          </cell>
        </row>
        <row r="39">
          <cell r="D39">
            <v>3052063657.8270397</v>
          </cell>
          <cell r="E39">
            <v>0</v>
          </cell>
          <cell r="F39">
            <v>0</v>
          </cell>
          <cell r="G39">
            <v>3052063657.8270397</v>
          </cell>
        </row>
        <row r="40">
          <cell r="D40">
            <v>600000000</v>
          </cell>
          <cell r="E40">
            <v>760520622.82170534</v>
          </cell>
          <cell r="F40">
            <v>277815752.62893343</v>
          </cell>
          <cell r="G40">
            <v>1638336375.4506388</v>
          </cell>
        </row>
        <row r="41">
          <cell r="D41">
            <v>3174901573.2775087</v>
          </cell>
          <cell r="E41">
            <v>0</v>
          </cell>
          <cell r="F41">
            <v>0</v>
          </cell>
          <cell r="G41">
            <v>3174901573.2775087</v>
          </cell>
        </row>
        <row r="42">
          <cell r="D42">
            <v>4824631928.6307545</v>
          </cell>
          <cell r="E42">
            <v>20177034533.447018</v>
          </cell>
          <cell r="F42">
            <v>698746075.75781906</v>
          </cell>
          <cell r="G42">
            <v>25700412537.83559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D45">
            <v>575347748.98148727</v>
          </cell>
          <cell r="E45">
            <v>0</v>
          </cell>
          <cell r="F45">
            <v>0</v>
          </cell>
          <cell r="G45">
            <v>575347748.98148727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D48">
            <v>400000000</v>
          </cell>
          <cell r="E48">
            <v>0</v>
          </cell>
          <cell r="F48">
            <v>0</v>
          </cell>
          <cell r="G48">
            <v>400000000</v>
          </cell>
        </row>
        <row r="49">
          <cell r="D49">
            <v>1046277826.5463628</v>
          </cell>
          <cell r="E49">
            <v>1390486690.2947485</v>
          </cell>
          <cell r="F49">
            <v>300895268.58157849</v>
          </cell>
          <cell r="G49">
            <v>2737659785.4226899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D51">
            <v>88770651.520807102</v>
          </cell>
          <cell r="E51">
            <v>49416169326.863029</v>
          </cell>
          <cell r="F51">
            <v>842707782.97443151</v>
          </cell>
          <cell r="G51">
            <v>50347647761.358269</v>
          </cell>
        </row>
        <row r="52">
          <cell r="D52">
            <v>3052063657.8270397</v>
          </cell>
          <cell r="E52">
            <v>0</v>
          </cell>
          <cell r="F52">
            <v>0</v>
          </cell>
          <cell r="G52">
            <v>3052063657.8270397</v>
          </cell>
        </row>
        <row r="53">
          <cell r="D53">
            <v>600000000</v>
          </cell>
          <cell r="E53">
            <v>760520622.82170534</v>
          </cell>
          <cell r="F53">
            <v>277815752.62893343</v>
          </cell>
          <cell r="G53">
            <v>1638336375.4506388</v>
          </cell>
        </row>
        <row r="54">
          <cell r="D54">
            <v>3174901573.2775087</v>
          </cell>
          <cell r="E54">
            <v>0</v>
          </cell>
          <cell r="F54">
            <v>0</v>
          </cell>
          <cell r="G54">
            <v>3174901573.2775087</v>
          </cell>
        </row>
        <row r="59">
          <cell r="G59">
            <v>167014556644.97842</v>
          </cell>
        </row>
        <row r="64">
          <cell r="D64">
            <v>1306541805.0065329</v>
          </cell>
          <cell r="E64">
            <v>150100061.6255703</v>
          </cell>
          <cell r="F64">
            <v>345234522.60285664</v>
          </cell>
        </row>
        <row r="65">
          <cell r="D65">
            <v>68232264925.935707</v>
          </cell>
          <cell r="E65">
            <v>1383603844.3952789</v>
          </cell>
          <cell r="F65">
            <v>305227191.02355933</v>
          </cell>
        </row>
        <row r="66">
          <cell r="D66">
            <v>0</v>
          </cell>
          <cell r="E66">
            <v>0</v>
          </cell>
          <cell r="F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</row>
        <row r="71">
          <cell r="D71">
            <v>0</v>
          </cell>
          <cell r="E71">
            <v>0</v>
          </cell>
          <cell r="F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</row>
        <row r="73">
          <cell r="D73">
            <v>6373091271.3214808</v>
          </cell>
          <cell r="E73">
            <v>376479132.79484242</v>
          </cell>
          <cell r="F73">
            <v>94703936.896753818</v>
          </cell>
        </row>
        <row r="74">
          <cell r="D74">
            <v>6940747268.5002613</v>
          </cell>
          <cell r="E74">
            <v>50319889.052990541</v>
          </cell>
          <cell r="F74">
            <v>16184819.754841425</v>
          </cell>
        </row>
        <row r="75">
          <cell r="D75">
            <v>0</v>
          </cell>
          <cell r="E75">
            <v>0</v>
          </cell>
          <cell r="F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</row>
        <row r="82">
          <cell r="D82">
            <v>6261629621.8084354</v>
          </cell>
          <cell r="E82">
            <v>49078525507.211983</v>
          </cell>
          <cell r="F82">
            <v>4637848169.5231571</v>
          </cell>
        </row>
        <row r="83">
          <cell r="D83">
            <v>0</v>
          </cell>
          <cell r="E83">
            <v>0</v>
          </cell>
          <cell r="F83">
            <v>0</v>
          </cell>
        </row>
        <row r="85">
          <cell r="D85">
            <v>0</v>
          </cell>
          <cell r="E85">
            <v>0</v>
          </cell>
          <cell r="F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</row>
        <row r="90">
          <cell r="D90">
            <v>4824631928.6307545</v>
          </cell>
          <cell r="E90">
            <v>20177034533.447018</v>
          </cell>
          <cell r="F90">
            <v>698746075.75781906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C2" t="str">
            <v>USPR</v>
          </cell>
        </row>
        <row r="3">
          <cell r="C3" t="str">
            <v>ESA</v>
          </cell>
        </row>
        <row r="4">
          <cell r="C4" t="str">
            <v>JFSA</v>
          </cell>
        </row>
        <row r="5">
          <cell r="C5" t="str">
            <v>ESA</v>
          </cell>
        </row>
        <row r="6">
          <cell r="C6" t="str">
            <v>JFSA</v>
          </cell>
        </row>
      </sheetData>
      <sheetData sheetId="14">
        <row r="19">
          <cell r="D19">
            <v>10</v>
          </cell>
        </row>
      </sheetData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e"/>
      <sheetName val="Details"/>
      <sheetName val="Portfolio_New"/>
      <sheetName val="ProductClass"/>
      <sheetName val="Interest Rates"/>
      <sheetName val="FX"/>
      <sheetName val="Credit"/>
      <sheetName val="Equities"/>
      <sheetName val="Commodities"/>
      <sheetName val="TestPortfolio_Base"/>
      <sheetName val="Validation Margin Calculation"/>
      <sheetName val="Commodities_Old"/>
      <sheetName val="RangeNames"/>
      <sheetName val="Concentration"/>
      <sheetName val="Unit Tests"/>
      <sheetName val="Test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K6">
            <v>1</v>
          </cell>
          <cell r="L6">
            <v>3.1</v>
          </cell>
          <cell r="M6">
            <v>1100</v>
          </cell>
        </row>
        <row r="7">
          <cell r="K7">
            <v>2</v>
          </cell>
          <cell r="L7">
            <v>3.1</v>
          </cell>
          <cell r="M7">
            <v>1100</v>
          </cell>
        </row>
        <row r="8">
          <cell r="K8">
            <v>3</v>
          </cell>
          <cell r="L8">
            <v>3.1</v>
          </cell>
          <cell r="M8">
            <v>1100</v>
          </cell>
        </row>
        <row r="9">
          <cell r="K9">
            <v>4</v>
          </cell>
          <cell r="L9">
            <v>3.1</v>
          </cell>
          <cell r="M9">
            <v>1100</v>
          </cell>
        </row>
        <row r="10">
          <cell r="K10">
            <v>5</v>
          </cell>
          <cell r="L10">
            <v>31</v>
          </cell>
          <cell r="M10">
            <v>11000</v>
          </cell>
        </row>
        <row r="11">
          <cell r="K11">
            <v>6</v>
          </cell>
          <cell r="L11">
            <v>31</v>
          </cell>
          <cell r="M11">
            <v>11000</v>
          </cell>
        </row>
        <row r="12">
          <cell r="K12">
            <v>7</v>
          </cell>
          <cell r="L12">
            <v>31</v>
          </cell>
          <cell r="M12">
            <v>11000</v>
          </cell>
        </row>
        <row r="13">
          <cell r="K13">
            <v>8</v>
          </cell>
          <cell r="L13">
            <v>31</v>
          </cell>
          <cell r="M13">
            <v>11000</v>
          </cell>
        </row>
        <row r="14">
          <cell r="K14">
            <v>9</v>
          </cell>
          <cell r="L14">
            <v>0.7</v>
          </cell>
          <cell r="M14">
            <v>170</v>
          </cell>
        </row>
        <row r="15">
          <cell r="K15">
            <v>10</v>
          </cell>
          <cell r="L15">
            <v>2.1</v>
          </cell>
          <cell r="M15">
            <v>500</v>
          </cell>
        </row>
        <row r="16">
          <cell r="K16">
            <v>11</v>
          </cell>
          <cell r="L16">
            <v>690</v>
          </cell>
          <cell r="M16">
            <v>39000</v>
          </cell>
        </row>
        <row r="17">
          <cell r="K17" t="str">
            <v>Residual</v>
          </cell>
          <cell r="L17">
            <v>0.7</v>
          </cell>
          <cell r="M17">
            <v>170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6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K24"/>
  <sheetViews>
    <sheetView tabSelected="1" workbookViewId="0">
      <selection activeCell="A18" sqref="A18"/>
    </sheetView>
  </sheetViews>
  <sheetFormatPr defaultColWidth="9.42578125" defaultRowHeight="15"/>
  <cols>
    <col min="1" max="1" width="122.5703125" style="1" customWidth="1"/>
    <col min="2" max="11" width="9.42578125" style="1"/>
    <col min="12" max="19" width="9.42578125" style="1" customWidth="1"/>
    <col min="20" max="16384" width="9.42578125" style="1"/>
  </cols>
  <sheetData>
    <row r="1" spans="1:1" ht="18.75">
      <c r="A1" s="21" t="s">
        <v>2835</v>
      </c>
    </row>
    <row r="2" spans="1:1">
      <c r="A2" s="2" t="s">
        <v>2848</v>
      </c>
    </row>
    <row r="3" spans="1:1">
      <c r="A3" s="2"/>
    </row>
    <row r="4" spans="1:1" ht="30">
      <c r="A4" s="315" t="s">
        <v>2847</v>
      </c>
    </row>
    <row r="5" spans="1:1">
      <c r="A5" s="315"/>
    </row>
    <row r="6" spans="1:1">
      <c r="A6" s="2" t="s">
        <v>2850</v>
      </c>
    </row>
    <row r="7" spans="1:1">
      <c r="A7" s="2"/>
    </row>
    <row r="8" spans="1:1">
      <c r="A8" s="2" t="s">
        <v>2840</v>
      </c>
    </row>
    <row r="9" spans="1:1">
      <c r="A9" s="2" t="s">
        <v>2839</v>
      </c>
    </row>
    <row r="10" spans="1:1">
      <c r="A10" s="2" t="s">
        <v>2836</v>
      </c>
    </row>
    <row r="11" spans="1:1">
      <c r="A11" s="2" t="s">
        <v>2837</v>
      </c>
    </row>
    <row r="12" spans="1:1">
      <c r="A12" s="2" t="s">
        <v>2838</v>
      </c>
    </row>
    <row r="13" spans="1:1">
      <c r="A13" s="2" t="s">
        <v>2852</v>
      </c>
    </row>
    <row r="14" spans="1:1">
      <c r="A14" s="2" t="s">
        <v>2841</v>
      </c>
    </row>
    <row r="15" spans="1:1">
      <c r="A15" s="2" t="s">
        <v>2842</v>
      </c>
    </row>
    <row r="16" spans="1:1">
      <c r="A16" s="2" t="s">
        <v>2843</v>
      </c>
    </row>
    <row r="17" spans="1:11">
      <c r="A17" s="2" t="s">
        <v>2844</v>
      </c>
    </row>
    <row r="18" spans="1:11">
      <c r="A18" s="2" t="s">
        <v>2845</v>
      </c>
    </row>
    <row r="19" spans="1:11">
      <c r="A19" s="2" t="s">
        <v>2846</v>
      </c>
    </row>
    <row r="20" spans="1:11">
      <c r="A20" s="2"/>
    </row>
    <row r="21" spans="1:11">
      <c r="A21" s="2" t="s">
        <v>2849</v>
      </c>
    </row>
    <row r="22" spans="1:11">
      <c r="A22" s="4"/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1">
      <c r="A23" s="5"/>
      <c r="B23" s="3"/>
      <c r="C23" s="3"/>
      <c r="D23" s="3"/>
      <c r="E23" s="3"/>
      <c r="F23" s="3"/>
      <c r="G23" s="3"/>
      <c r="H23" s="3"/>
      <c r="I23" s="3"/>
      <c r="J23" s="3"/>
      <c r="K23" s="3"/>
    </row>
    <row r="24" spans="1:1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</sheetData>
  <pageMargins left="0.7" right="0.7" top="1.25" bottom="0.75" header="0.3" footer="0.3"/>
  <pageSetup paperSize="9" orientation="landscape" horizontalDpi="200" verticalDpi="200" r:id="rId1"/>
  <headerFooter>
    <oddHeader>&amp;L&amp;G&amp;RCONFIDENTIAL DRAFT
NOT FOR FURTHER DISTRIBUTION</oddHeader>
    <oddFooter>&amp;LCopyright © 2016 by International Swaps and Derivatives Association, Inc.&amp;C_x000D_&amp;1#&amp;"Calibri"&amp;12&amp;K0000FF Nasdaq - Internal Use: Distribution limited to Nasdaq personnel and authorized third parties subject to confidentiality obligations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2DDDC-DB49-4D7C-8DAF-C8D49AC58CDA}">
  <dimension ref="A1:AB54"/>
  <sheetViews>
    <sheetView topLeftCell="G1" workbookViewId="0">
      <selection activeCell="A3" sqref="A3"/>
    </sheetView>
  </sheetViews>
  <sheetFormatPr defaultRowHeight="15"/>
  <cols>
    <col min="1" max="1" width="18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7">
      <c r="A2" s="187" t="s">
        <v>669</v>
      </c>
      <c r="B2" s="187" t="s">
        <v>613</v>
      </c>
      <c r="C2" s="187" t="s">
        <v>614</v>
      </c>
      <c r="D2" s="187" t="s">
        <v>637</v>
      </c>
      <c r="E2" s="187" t="s">
        <v>122</v>
      </c>
      <c r="F2" s="187" t="s">
        <v>616</v>
      </c>
      <c r="G2" s="187" t="s">
        <v>617</v>
      </c>
      <c r="H2" s="188">
        <v>21000000</v>
      </c>
      <c r="I2" s="188">
        <v>0</v>
      </c>
      <c r="J2" s="188">
        <v>0</v>
      </c>
      <c r="K2" s="188">
        <v>0</v>
      </c>
      <c r="L2" s="188">
        <v>0</v>
      </c>
      <c r="M2" s="188">
        <v>21000000</v>
      </c>
      <c r="N2" s="188"/>
    </row>
    <row r="4" spans="1:27">
      <c r="A4" s="195" t="s">
        <v>1906</v>
      </c>
      <c r="B4" s="195"/>
      <c r="C4" s="195"/>
    </row>
    <row r="5" spans="1:27">
      <c r="A5" s="195"/>
      <c r="B5" s="195"/>
      <c r="C5" s="195"/>
    </row>
    <row r="6" spans="1:27">
      <c r="A6" s="144" t="s">
        <v>1907</v>
      </c>
      <c r="B6" s="316" t="s">
        <v>47</v>
      </c>
      <c r="C6" s="317"/>
      <c r="D6" s="144" t="s">
        <v>115</v>
      </c>
      <c r="E6" s="144" t="s">
        <v>235</v>
      </c>
      <c r="F6" s="144" t="s">
        <v>290</v>
      </c>
    </row>
    <row r="7" spans="1:27">
      <c r="A7" s="196" t="s">
        <v>13</v>
      </c>
      <c r="B7" s="197" t="s">
        <v>90</v>
      </c>
      <c r="C7" s="197"/>
      <c r="D7" s="197" t="s">
        <v>117</v>
      </c>
      <c r="E7" s="197"/>
      <c r="F7" s="197"/>
    </row>
    <row r="8" spans="1:27">
      <c r="A8" s="198" t="s">
        <v>1908</v>
      </c>
      <c r="B8" s="199"/>
      <c r="C8" s="199"/>
      <c r="D8" s="199">
        <v>30000000</v>
      </c>
      <c r="E8" s="199"/>
      <c r="F8" s="199"/>
    </row>
    <row r="9" spans="1:27">
      <c r="A9" s="198" t="s">
        <v>1940</v>
      </c>
      <c r="B9" s="200"/>
      <c r="C9" s="199">
        <f>SUM(M29:M36)</f>
        <v>0</v>
      </c>
      <c r="D9" s="200">
        <v>0</v>
      </c>
      <c r="E9" s="199">
        <f>SUM(M44:M47)</f>
        <v>0</v>
      </c>
      <c r="F9" s="199">
        <f>SUM(N44:N47)</f>
        <v>0</v>
      </c>
    </row>
    <row r="10" spans="1:27">
      <c r="A10" s="206" t="s">
        <v>1909</v>
      </c>
      <c r="B10" s="207" t="e">
        <f>MAX(1,SQRT(ABS(B9)/B8))</f>
        <v>#DIV/0!</v>
      </c>
      <c r="C10" s="207" t="e">
        <f>MAX(1,SQRT(ABS(C9)/C8))</f>
        <v>#DIV/0!</v>
      </c>
      <c r="D10" s="207">
        <f>MAX(1,SQRT(ABS(D9)/D8))</f>
        <v>1</v>
      </c>
      <c r="E10" s="207" t="e">
        <f>MAX(1,SQRT(ABS(E9)/E8))</f>
        <v>#DIV/0!</v>
      </c>
      <c r="F10" s="207" t="e">
        <f>MAX(1,SQRT(ABS(F9)/F8))</f>
        <v>#DIV/0!</v>
      </c>
    </row>
    <row r="13" spans="1:27">
      <c r="A13" s="195" t="s">
        <v>1910</v>
      </c>
    </row>
    <row r="14" spans="1:27">
      <c r="P14" s="190" t="s">
        <v>1902</v>
      </c>
      <c r="Q14" s="190"/>
      <c r="R14" s="190"/>
      <c r="S14" s="190"/>
    </row>
    <row r="15" spans="1:27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1919</v>
      </c>
      <c r="M15" s="144" t="s">
        <v>1901</v>
      </c>
      <c r="N15" s="144" t="s">
        <v>1905</v>
      </c>
      <c r="P15" s="202" t="s">
        <v>51</v>
      </c>
      <c r="Q15" s="202" t="s">
        <v>75</v>
      </c>
      <c r="R15" s="202" t="s">
        <v>54</v>
      </c>
      <c r="S15" s="202" t="s">
        <v>77</v>
      </c>
      <c r="T15" s="202" t="s">
        <v>57</v>
      </c>
      <c r="U15" s="202" t="s">
        <v>79</v>
      </c>
      <c r="V15" s="202" t="s">
        <v>63</v>
      </c>
      <c r="W15" s="202" t="s">
        <v>68</v>
      </c>
      <c r="X15" s="202" t="s">
        <v>72</v>
      </c>
      <c r="Y15" s="202" t="s">
        <v>82</v>
      </c>
      <c r="Z15" s="202" t="s">
        <v>84</v>
      </c>
      <c r="AA15" s="202" t="s">
        <v>86</v>
      </c>
    </row>
    <row r="16" spans="1:27">
      <c r="A16" s="193" t="s">
        <v>115</v>
      </c>
      <c r="B16" s="189" t="s">
        <v>122</v>
      </c>
      <c r="C16" s="189" t="s">
        <v>49</v>
      </c>
      <c r="D16" s="193" t="s">
        <v>32</v>
      </c>
      <c r="E16" s="193" t="s">
        <v>117</v>
      </c>
      <c r="F16" s="193"/>
      <c r="G16" s="193"/>
      <c r="H16" s="193"/>
      <c r="I16" s="193">
        <v>-1000000</v>
      </c>
      <c r="J16" s="189" t="s">
        <v>50</v>
      </c>
      <c r="K16" s="193">
        <v>-1000000</v>
      </c>
      <c r="L16" s="191" t="s">
        <v>1939</v>
      </c>
      <c r="M16" s="191">
        <f>U27</f>
        <v>21</v>
      </c>
      <c r="N16" s="191">
        <f>K16*M16*D10</f>
        <v>-21000000</v>
      </c>
      <c r="P16" s="191">
        <v>109</v>
      </c>
      <c r="Q16" s="191">
        <v>105</v>
      </c>
      <c r="R16" s="191">
        <v>90</v>
      </c>
      <c r="S16" s="191">
        <v>71</v>
      </c>
      <c r="T16" s="191">
        <v>66</v>
      </c>
      <c r="U16" s="191">
        <v>66</v>
      </c>
      <c r="V16" s="191">
        <v>64</v>
      </c>
      <c r="W16" s="191">
        <v>60</v>
      </c>
      <c r="X16" s="191">
        <v>60</v>
      </c>
      <c r="Y16" s="191">
        <v>61</v>
      </c>
      <c r="Z16" s="191">
        <v>61</v>
      </c>
      <c r="AA16" s="191">
        <v>67</v>
      </c>
    </row>
    <row r="18" spans="1:28">
      <c r="P18" s="190" t="s">
        <v>1903</v>
      </c>
      <c r="Q18" s="190"/>
      <c r="R18" s="190"/>
      <c r="S18" s="190"/>
    </row>
    <row r="19" spans="1:28">
      <c r="P19" s="202" t="s">
        <v>51</v>
      </c>
      <c r="Q19" s="202" t="s">
        <v>75</v>
      </c>
      <c r="R19" s="202" t="s">
        <v>54</v>
      </c>
      <c r="S19" s="202" t="s">
        <v>77</v>
      </c>
      <c r="T19" s="202" t="s">
        <v>57</v>
      </c>
      <c r="U19" s="202" t="s">
        <v>79</v>
      </c>
      <c r="V19" s="202" t="s">
        <v>63</v>
      </c>
      <c r="W19" s="202" t="s">
        <v>68</v>
      </c>
      <c r="X19" s="202" t="s">
        <v>72</v>
      </c>
      <c r="Y19" s="202" t="s">
        <v>82</v>
      </c>
      <c r="Z19" s="202" t="s">
        <v>84</v>
      </c>
      <c r="AA19" s="202" t="s">
        <v>86</v>
      </c>
    </row>
    <row r="20" spans="1:28">
      <c r="A20" s="195" t="s">
        <v>1927</v>
      </c>
      <c r="P20" s="191">
        <v>15</v>
      </c>
      <c r="Q20" s="191">
        <v>18</v>
      </c>
      <c r="R20" s="191">
        <v>9</v>
      </c>
      <c r="S20" s="191">
        <v>11</v>
      </c>
      <c r="T20" s="191">
        <v>13</v>
      </c>
      <c r="U20" s="191">
        <v>15</v>
      </c>
      <c r="V20" s="191">
        <v>19</v>
      </c>
      <c r="W20" s="191">
        <v>23</v>
      </c>
      <c r="X20" s="191">
        <v>23</v>
      </c>
      <c r="Y20" s="191">
        <v>22</v>
      </c>
      <c r="Z20" s="191">
        <v>22</v>
      </c>
      <c r="AA20" s="191">
        <v>23</v>
      </c>
    </row>
    <row r="22" spans="1:28">
      <c r="A22" s="201" t="s">
        <v>1928</v>
      </c>
      <c r="B22" s="201"/>
      <c r="C22" s="201"/>
      <c r="P22" s="190" t="s">
        <v>1904</v>
      </c>
      <c r="Q22" s="190"/>
      <c r="R22" s="190"/>
      <c r="S22" s="190"/>
    </row>
    <row r="23" spans="1:28">
      <c r="A23" s="145" t="s">
        <v>41</v>
      </c>
      <c r="B23" s="145" t="s">
        <v>13</v>
      </c>
      <c r="C23" s="144" t="s">
        <v>1924</v>
      </c>
      <c r="D23" s="144" t="s">
        <v>1925</v>
      </c>
      <c r="E23" s="145" t="s">
        <v>1920</v>
      </c>
      <c r="F23" s="145" t="s">
        <v>1921</v>
      </c>
      <c r="G23" s="144" t="s">
        <v>1922</v>
      </c>
      <c r="H23" s="144" t="s">
        <v>1923</v>
      </c>
      <c r="I23" s="146" t="s">
        <v>1932</v>
      </c>
      <c r="P23" s="202" t="s">
        <v>51</v>
      </c>
      <c r="Q23" s="202" t="s">
        <v>75</v>
      </c>
      <c r="R23" s="202" t="s">
        <v>54</v>
      </c>
      <c r="S23" s="202" t="s">
        <v>77</v>
      </c>
      <c r="T23" s="202" t="s">
        <v>57</v>
      </c>
      <c r="U23" s="202" t="s">
        <v>79</v>
      </c>
      <c r="V23" s="202" t="s">
        <v>63</v>
      </c>
      <c r="W23" s="202" t="s">
        <v>68</v>
      </c>
      <c r="X23" s="202" t="s">
        <v>72</v>
      </c>
      <c r="Y23" s="202" t="s">
        <v>82</v>
      </c>
      <c r="Z23" s="202" t="s">
        <v>84</v>
      </c>
      <c r="AA23" s="202" t="s">
        <v>86</v>
      </c>
    </row>
    <row r="24" spans="1:28">
      <c r="A24" s="192" t="s">
        <v>47</v>
      </c>
      <c r="B24" s="154" t="s">
        <v>50</v>
      </c>
      <c r="C24" s="154" t="str">
        <f>L16</f>
        <v>XCcyBasis</v>
      </c>
      <c r="D24" s="154" t="str">
        <f>L16</f>
        <v>XCcyBasis</v>
      </c>
      <c r="E24" s="192">
        <f>VLOOKUP(C24,($L$15:$N$16),3,FALSE)</f>
        <v>-21000000</v>
      </c>
      <c r="F24" s="192">
        <f>VLOOKUP(D24,($L$15:$N$16),3,FALSE)</f>
        <v>-21000000</v>
      </c>
      <c r="G24" s="203">
        <v>1</v>
      </c>
      <c r="H24" s="193">
        <v>1</v>
      </c>
      <c r="I24" s="194">
        <f>E24*F24*G24*H24</f>
        <v>441000000000000</v>
      </c>
      <c r="P24" s="191">
        <v>163</v>
      </c>
      <c r="Q24" s="191">
        <v>109</v>
      </c>
      <c r="R24" s="191">
        <v>87</v>
      </c>
      <c r="S24" s="191">
        <v>89</v>
      </c>
      <c r="T24" s="191">
        <v>102</v>
      </c>
      <c r="U24" s="191">
        <v>96</v>
      </c>
      <c r="V24" s="191">
        <v>101</v>
      </c>
      <c r="W24" s="191">
        <v>97</v>
      </c>
      <c r="X24" s="191">
        <v>97</v>
      </c>
      <c r="Y24" s="191">
        <v>102</v>
      </c>
      <c r="Z24" s="191">
        <v>106</v>
      </c>
      <c r="AA24" s="191">
        <v>101</v>
      </c>
    </row>
    <row r="25" spans="1:28">
      <c r="A25" s="192"/>
      <c r="B25" s="154"/>
      <c r="C25" s="154"/>
      <c r="D25" s="192"/>
      <c r="E25" s="192"/>
      <c r="F25" s="193"/>
      <c r="G25" s="193"/>
      <c r="H25" s="193"/>
      <c r="I25" s="194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8">
      <c r="A26" s="192"/>
      <c r="B26" s="154"/>
      <c r="C26" s="154"/>
      <c r="D26" s="192"/>
      <c r="E26" s="192"/>
      <c r="F26" s="193"/>
      <c r="G26" s="193"/>
      <c r="H26" s="193"/>
      <c r="I26" s="194"/>
      <c r="P26" s="198" t="s">
        <v>1937</v>
      </c>
      <c r="Q26" s="198"/>
      <c r="R26" s="198"/>
      <c r="S26" s="198"/>
      <c r="T26" s="198"/>
      <c r="U26" s="151">
        <v>61</v>
      </c>
      <c r="V26" s="6"/>
      <c r="W26" s="6"/>
      <c r="X26" s="6"/>
      <c r="Y26" s="6"/>
      <c r="Z26" s="6"/>
      <c r="AA26" s="6"/>
    </row>
    <row r="27" spans="1:28">
      <c r="A27" s="192"/>
      <c r="B27" s="154"/>
      <c r="C27" s="154"/>
      <c r="D27" s="192"/>
      <c r="E27" s="192"/>
      <c r="F27" s="193"/>
      <c r="G27" s="193"/>
      <c r="H27" s="193"/>
      <c r="I27" s="194"/>
      <c r="P27" s="198" t="s">
        <v>1938</v>
      </c>
      <c r="Q27" s="198"/>
      <c r="R27" s="198"/>
      <c r="S27" s="198"/>
      <c r="T27" s="198"/>
      <c r="U27" s="151">
        <v>21</v>
      </c>
      <c r="V27" s="6"/>
      <c r="W27" s="6"/>
      <c r="X27" s="6"/>
      <c r="Y27" s="6"/>
      <c r="Z27" s="6"/>
      <c r="AA27" s="6"/>
    </row>
    <row r="28" spans="1:28">
      <c r="A28" s="201"/>
      <c r="B28" s="201"/>
      <c r="C28" s="201"/>
      <c r="H28" s="204" t="s">
        <v>1929</v>
      </c>
      <c r="I28" s="204">
        <f>SQRT(SUM(I24))</f>
        <v>21000000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8">
      <c r="A29" s="201" t="s">
        <v>1930</v>
      </c>
      <c r="B29" s="201"/>
      <c r="C29" s="201"/>
      <c r="P29" s="190" t="s">
        <v>1926</v>
      </c>
    </row>
    <row r="30" spans="1:28">
      <c r="A30" s="145" t="s">
        <v>41</v>
      </c>
      <c r="B30" s="145" t="s">
        <v>13</v>
      </c>
      <c r="C30" s="144" t="s">
        <v>1911</v>
      </c>
      <c r="D30" s="144" t="s">
        <v>1912</v>
      </c>
      <c r="E30" s="145" t="s">
        <v>1913</v>
      </c>
      <c r="F30" s="145" t="s">
        <v>1914</v>
      </c>
      <c r="P30" s="217"/>
      <c r="Q30" s="222" t="s">
        <v>51</v>
      </c>
      <c r="R30" s="222" t="s">
        <v>75</v>
      </c>
      <c r="S30" s="222" t="s">
        <v>54</v>
      </c>
      <c r="T30" s="222" t="s">
        <v>77</v>
      </c>
      <c r="U30" s="222" t="s">
        <v>57</v>
      </c>
      <c r="V30" s="222" t="s">
        <v>79</v>
      </c>
      <c r="W30" s="222" t="s">
        <v>63</v>
      </c>
      <c r="X30" s="222" t="s">
        <v>68</v>
      </c>
      <c r="Y30" s="222" t="s">
        <v>72</v>
      </c>
      <c r="Z30" s="222" t="s">
        <v>82</v>
      </c>
      <c r="AA30" s="222" t="s">
        <v>84</v>
      </c>
      <c r="AB30" s="222" t="s">
        <v>86</v>
      </c>
    </row>
    <row r="31" spans="1:28">
      <c r="A31" s="151" t="s">
        <v>47</v>
      </c>
      <c r="B31" s="151" t="s">
        <v>50</v>
      </c>
      <c r="C31" s="151">
        <f>I28</f>
        <v>21000000</v>
      </c>
      <c r="D31" s="151">
        <f>C31^2</f>
        <v>441000000000000</v>
      </c>
      <c r="E31" s="151">
        <f>SUM(N16)</f>
        <v>-21000000</v>
      </c>
      <c r="F31" s="151">
        <f>MAX(MIN(E31,C31),-C31)</f>
        <v>-21000000</v>
      </c>
      <c r="L31" s="1" t="s">
        <v>2109</v>
      </c>
      <c r="P31" s="222" t="s">
        <v>51</v>
      </c>
      <c r="Q31" s="226">
        <v>1</v>
      </c>
      <c r="R31" s="226">
        <v>0.77</v>
      </c>
      <c r="S31" s="226">
        <v>0.67</v>
      </c>
      <c r="T31" s="226">
        <v>0.59</v>
      </c>
      <c r="U31" s="226">
        <v>0.48</v>
      </c>
      <c r="V31" s="226">
        <v>0.39</v>
      </c>
      <c r="W31" s="226">
        <v>0.34</v>
      </c>
      <c r="X31" s="226">
        <v>0.3</v>
      </c>
      <c r="Y31" s="226">
        <v>0.25</v>
      </c>
      <c r="Z31" s="226">
        <v>0.23</v>
      </c>
      <c r="AA31" s="226">
        <v>0.21</v>
      </c>
      <c r="AB31" s="226">
        <v>0.2</v>
      </c>
    </row>
    <row r="32" spans="1:28">
      <c r="A32" s="151"/>
      <c r="B32" s="151"/>
      <c r="C32" s="151"/>
      <c r="D32" s="151"/>
      <c r="E32" s="151"/>
      <c r="F32" s="151"/>
      <c r="P32" s="222" t="s">
        <v>75</v>
      </c>
      <c r="Q32" s="226">
        <v>0.77</v>
      </c>
      <c r="R32" s="226">
        <v>1</v>
      </c>
      <c r="S32" s="226">
        <v>0.84</v>
      </c>
      <c r="T32" s="226">
        <v>0.74</v>
      </c>
      <c r="U32" s="226">
        <v>0.56000000000000005</v>
      </c>
      <c r="V32" s="226">
        <v>0.43</v>
      </c>
      <c r="W32" s="226">
        <v>0.36</v>
      </c>
      <c r="X32" s="226">
        <v>0.31</v>
      </c>
      <c r="Y32" s="226">
        <v>0.26</v>
      </c>
      <c r="Z32" s="226">
        <v>0.21</v>
      </c>
      <c r="AA32" s="226">
        <v>0.19</v>
      </c>
      <c r="AB32" s="226">
        <v>0.19</v>
      </c>
    </row>
    <row r="33" spans="1:28">
      <c r="A33" s="151"/>
      <c r="B33" s="151"/>
      <c r="C33" s="151"/>
      <c r="D33" s="151"/>
      <c r="E33" s="151"/>
      <c r="F33" s="151"/>
      <c r="P33" s="222" t="s">
        <v>54</v>
      </c>
      <c r="Q33" s="226">
        <v>0.67</v>
      </c>
      <c r="R33" s="226">
        <v>0.84</v>
      </c>
      <c r="S33" s="226">
        <v>1</v>
      </c>
      <c r="T33" s="226">
        <v>0.88</v>
      </c>
      <c r="U33" s="226">
        <v>0.69</v>
      </c>
      <c r="V33" s="226">
        <v>0.55000000000000004</v>
      </c>
      <c r="W33" s="226">
        <v>0.47</v>
      </c>
      <c r="X33" s="226">
        <v>0.4</v>
      </c>
      <c r="Y33" s="226">
        <v>0.34</v>
      </c>
      <c r="Z33" s="226">
        <v>0.27</v>
      </c>
      <c r="AA33" s="226">
        <v>0.25</v>
      </c>
      <c r="AB33" s="226">
        <v>0.25</v>
      </c>
    </row>
    <row r="34" spans="1:28">
      <c r="A34" s="151"/>
      <c r="B34" s="151"/>
      <c r="C34" s="151"/>
      <c r="D34" s="151"/>
      <c r="E34" s="151"/>
      <c r="F34" s="151"/>
      <c r="P34" s="222" t="s">
        <v>77</v>
      </c>
      <c r="Q34" s="226">
        <v>0.59</v>
      </c>
      <c r="R34" s="226">
        <v>0.74</v>
      </c>
      <c r="S34" s="226">
        <v>0.88</v>
      </c>
      <c r="T34" s="226">
        <v>1</v>
      </c>
      <c r="U34" s="226">
        <v>0.86</v>
      </c>
      <c r="V34" s="226">
        <v>0.73</v>
      </c>
      <c r="W34" s="226">
        <v>0.65</v>
      </c>
      <c r="X34" s="226">
        <v>0.56999999999999995</v>
      </c>
      <c r="Y34" s="226">
        <v>0.49</v>
      </c>
      <c r="Z34" s="226">
        <v>0.4</v>
      </c>
      <c r="AA34" s="226">
        <v>0.38</v>
      </c>
      <c r="AB34" s="226">
        <v>0.37</v>
      </c>
    </row>
    <row r="35" spans="1:28">
      <c r="A35" s="201"/>
      <c r="B35" s="201"/>
      <c r="C35" s="201"/>
      <c r="P35" s="222" t="s">
        <v>57</v>
      </c>
      <c r="Q35" s="226">
        <v>0.48</v>
      </c>
      <c r="R35" s="226">
        <v>0.56000000000000005</v>
      </c>
      <c r="S35" s="226">
        <v>0.69</v>
      </c>
      <c r="T35" s="226">
        <v>0.86</v>
      </c>
      <c r="U35" s="226">
        <v>1</v>
      </c>
      <c r="V35" s="226">
        <v>0.94</v>
      </c>
      <c r="W35" s="226">
        <v>0.87</v>
      </c>
      <c r="X35" s="226">
        <v>0.79</v>
      </c>
      <c r="Y35" s="226">
        <v>0.68</v>
      </c>
      <c r="Z35" s="226">
        <v>0.6</v>
      </c>
      <c r="AA35" s="226">
        <v>0.56999999999999995</v>
      </c>
      <c r="AB35" s="226">
        <v>0.55000000000000004</v>
      </c>
    </row>
    <row r="36" spans="1:28">
      <c r="A36" s="201"/>
      <c r="B36" s="201"/>
      <c r="C36" s="201"/>
      <c r="P36" s="222" t="s">
        <v>79</v>
      </c>
      <c r="Q36" s="226">
        <v>0.39</v>
      </c>
      <c r="R36" s="226">
        <v>0.43</v>
      </c>
      <c r="S36" s="226">
        <v>0.55000000000000004</v>
      </c>
      <c r="T36" s="226">
        <v>0.73</v>
      </c>
      <c r="U36" s="226">
        <v>0.94</v>
      </c>
      <c r="V36" s="226">
        <v>1</v>
      </c>
      <c r="W36" s="226">
        <v>0.96</v>
      </c>
      <c r="X36" s="226">
        <v>0.91</v>
      </c>
      <c r="Y36" s="226">
        <v>0.8</v>
      </c>
      <c r="Z36" s="226">
        <v>0.74</v>
      </c>
      <c r="AA36" s="226">
        <v>0.7</v>
      </c>
      <c r="AB36" s="226">
        <v>0.69</v>
      </c>
    </row>
    <row r="37" spans="1:28">
      <c r="A37" s="195" t="s">
        <v>1915</v>
      </c>
      <c r="P37" s="222" t="s">
        <v>63</v>
      </c>
      <c r="Q37" s="226">
        <v>0.34</v>
      </c>
      <c r="R37" s="226">
        <v>0.36</v>
      </c>
      <c r="S37" s="226">
        <v>0.47</v>
      </c>
      <c r="T37" s="226">
        <v>0.65</v>
      </c>
      <c r="U37" s="226">
        <v>0.87</v>
      </c>
      <c r="V37" s="226">
        <v>0.96</v>
      </c>
      <c r="W37" s="226">
        <v>1</v>
      </c>
      <c r="X37" s="226">
        <v>0.97</v>
      </c>
      <c r="Y37" s="226">
        <v>0.88</v>
      </c>
      <c r="Z37" s="226">
        <v>0.81</v>
      </c>
      <c r="AA37" s="226">
        <v>0.77</v>
      </c>
      <c r="AB37" s="226">
        <v>0.76</v>
      </c>
    </row>
    <row r="38" spans="1:28">
      <c r="P38" s="222" t="s">
        <v>68</v>
      </c>
      <c r="Q38" s="226">
        <v>0.3</v>
      </c>
      <c r="R38" s="226">
        <v>0.31</v>
      </c>
      <c r="S38" s="226">
        <v>0.4</v>
      </c>
      <c r="T38" s="226">
        <v>0.56999999999999995</v>
      </c>
      <c r="U38" s="226">
        <v>0.79</v>
      </c>
      <c r="V38" s="226">
        <v>0.91</v>
      </c>
      <c r="W38" s="226">
        <v>0.97</v>
      </c>
      <c r="X38" s="226">
        <v>1</v>
      </c>
      <c r="Y38" s="226">
        <v>0.95</v>
      </c>
      <c r="Z38" s="226">
        <v>0.9</v>
      </c>
      <c r="AA38" s="226">
        <v>0.86</v>
      </c>
      <c r="AB38" s="226">
        <v>0.85</v>
      </c>
    </row>
    <row r="39" spans="1:28">
      <c r="A39" s="316" t="s">
        <v>47</v>
      </c>
      <c r="B39" s="317"/>
      <c r="C39" s="144" t="s">
        <v>1916</v>
      </c>
      <c r="D39" s="144" t="s">
        <v>1917</v>
      </c>
      <c r="E39" s="145" t="s">
        <v>1918</v>
      </c>
      <c r="F39" s="145" t="s">
        <v>1932</v>
      </c>
      <c r="P39" s="222" t="s">
        <v>72</v>
      </c>
      <c r="Q39" s="226">
        <v>0.25</v>
      </c>
      <c r="R39" s="226">
        <v>0.26</v>
      </c>
      <c r="S39" s="226">
        <v>0.34</v>
      </c>
      <c r="T39" s="226">
        <v>0.49</v>
      </c>
      <c r="U39" s="226">
        <v>0.68</v>
      </c>
      <c r="V39" s="226">
        <v>0.8</v>
      </c>
      <c r="W39" s="226">
        <v>0.88</v>
      </c>
      <c r="X39" s="226">
        <v>0.95</v>
      </c>
      <c r="Y39" s="226">
        <v>1</v>
      </c>
      <c r="Z39" s="226">
        <v>0.97</v>
      </c>
      <c r="AA39" s="226">
        <v>0.94</v>
      </c>
      <c r="AB39" s="226">
        <v>0.94</v>
      </c>
    </row>
    <row r="40" spans="1:28">
      <c r="A40" s="151" t="s">
        <v>50</v>
      </c>
      <c r="B40" s="170" t="s">
        <v>50</v>
      </c>
      <c r="C40" s="151">
        <f>VLOOKUP(A40,$B$31:$F$31,5,FALSE)</f>
        <v>-21000000</v>
      </c>
      <c r="D40" s="151">
        <f>VLOOKUP(B40,$B$31:$F$31,5,FALSE)</f>
        <v>-21000000</v>
      </c>
      <c r="E40" s="151">
        <v>1</v>
      </c>
      <c r="F40" s="151">
        <f>IF(C40=D40,0,C40*D40*E40)</f>
        <v>0</v>
      </c>
      <c r="P40" s="222" t="s">
        <v>82</v>
      </c>
      <c r="Q40" s="226">
        <v>0.23</v>
      </c>
      <c r="R40" s="226">
        <v>0.21</v>
      </c>
      <c r="S40" s="226">
        <v>0.27</v>
      </c>
      <c r="T40" s="226">
        <v>0.4</v>
      </c>
      <c r="U40" s="226">
        <v>0.6</v>
      </c>
      <c r="V40" s="226">
        <v>0.74</v>
      </c>
      <c r="W40" s="226">
        <v>0.81</v>
      </c>
      <c r="X40" s="226">
        <v>0.9</v>
      </c>
      <c r="Y40" s="226">
        <v>0.97</v>
      </c>
      <c r="Z40" s="226">
        <v>1</v>
      </c>
      <c r="AA40" s="226">
        <v>0.98</v>
      </c>
      <c r="AB40" s="226">
        <v>0.97</v>
      </c>
    </row>
    <row r="41" spans="1:28">
      <c r="A41" s="151"/>
      <c r="B41" s="170"/>
      <c r="C41" s="151"/>
      <c r="D41" s="151"/>
      <c r="E41" s="151"/>
      <c r="F41" s="151"/>
      <c r="P41" s="222" t="s">
        <v>84</v>
      </c>
      <c r="Q41" s="226">
        <v>0.21</v>
      </c>
      <c r="R41" s="226">
        <v>0.19</v>
      </c>
      <c r="S41" s="226">
        <v>0.25</v>
      </c>
      <c r="T41" s="226">
        <v>0.38</v>
      </c>
      <c r="U41" s="226">
        <v>0.56999999999999995</v>
      </c>
      <c r="V41" s="226">
        <v>0.7</v>
      </c>
      <c r="W41" s="226">
        <v>0.77</v>
      </c>
      <c r="X41" s="226">
        <v>0.86</v>
      </c>
      <c r="Y41" s="226">
        <v>0.94</v>
      </c>
      <c r="Z41" s="226">
        <v>0.98</v>
      </c>
      <c r="AA41" s="226">
        <v>1</v>
      </c>
      <c r="AB41" s="226">
        <v>0.99</v>
      </c>
    </row>
    <row r="42" spans="1:28">
      <c r="A42" s="151"/>
      <c r="B42" s="170"/>
      <c r="C42" s="151"/>
      <c r="D42" s="151"/>
      <c r="E42" s="151"/>
      <c r="F42" s="151"/>
      <c r="P42" s="222" t="s">
        <v>86</v>
      </c>
      <c r="Q42" s="226">
        <v>0.2</v>
      </c>
      <c r="R42" s="226">
        <v>0.19</v>
      </c>
      <c r="S42" s="226">
        <v>0.25</v>
      </c>
      <c r="T42" s="226">
        <v>0.37</v>
      </c>
      <c r="U42" s="226">
        <v>0.55000000000000004</v>
      </c>
      <c r="V42" s="226">
        <v>0.69</v>
      </c>
      <c r="W42" s="226">
        <v>0.76</v>
      </c>
      <c r="X42" s="226">
        <v>0.85</v>
      </c>
      <c r="Y42" s="226">
        <v>0.94</v>
      </c>
      <c r="Z42" s="226">
        <v>0.97</v>
      </c>
      <c r="AA42" s="226">
        <v>0.99</v>
      </c>
      <c r="AB42" s="226">
        <v>1</v>
      </c>
    </row>
    <row r="43" spans="1:28">
      <c r="A43" s="151"/>
      <c r="B43" s="170"/>
      <c r="C43" s="151"/>
      <c r="D43" s="151"/>
      <c r="E43" s="151"/>
      <c r="F43" s="151"/>
    </row>
    <row r="44" spans="1:28">
      <c r="A44" s="151"/>
      <c r="B44" s="170"/>
      <c r="C44" s="151"/>
      <c r="D44" s="151"/>
      <c r="E44" s="151"/>
      <c r="F44" s="151"/>
      <c r="P44" s="230" t="s">
        <v>2066</v>
      </c>
      <c r="Q44" s="231"/>
      <c r="R44" s="232"/>
      <c r="S44" s="232"/>
      <c r="T44" s="232"/>
      <c r="U44" s="233"/>
      <c r="V44" s="229">
        <v>0.99299999999999999</v>
      </c>
    </row>
    <row r="45" spans="1:28">
      <c r="A45" s="201"/>
      <c r="B45" s="201"/>
      <c r="C45" s="201"/>
      <c r="E45" s="1" t="s">
        <v>1931</v>
      </c>
      <c r="F45" s="1">
        <f>SUM(F40:F44)</f>
        <v>0</v>
      </c>
      <c r="P45" s="231" t="s">
        <v>2067</v>
      </c>
      <c r="Q45" s="232"/>
      <c r="R45" s="232"/>
      <c r="S45" s="232"/>
      <c r="T45" s="232"/>
      <c r="U45" s="233"/>
      <c r="V45" s="229">
        <v>0.24</v>
      </c>
    </row>
    <row r="46" spans="1:28">
      <c r="A46" s="201"/>
      <c r="B46" s="201"/>
      <c r="C46" s="201"/>
      <c r="E46" s="1" t="s">
        <v>1933</v>
      </c>
      <c r="F46" s="1">
        <f>SUM(D31)</f>
        <v>441000000000000</v>
      </c>
      <c r="P46" s="231" t="s">
        <v>2068</v>
      </c>
      <c r="Q46" s="232"/>
      <c r="R46" s="232"/>
      <c r="S46" s="232"/>
      <c r="T46" s="232"/>
      <c r="U46" s="233"/>
      <c r="V46" s="229">
        <v>0.04</v>
      </c>
    </row>
    <row r="47" spans="1:28">
      <c r="A47" s="201"/>
      <c r="B47" s="201"/>
      <c r="C47" s="201"/>
      <c r="E47" s="204" t="s">
        <v>1934</v>
      </c>
      <c r="F47" s="204">
        <f>SQRT(SUM(F45:F46))</f>
        <v>21000000</v>
      </c>
      <c r="P47" s="231" t="s">
        <v>2069</v>
      </c>
      <c r="Q47" s="232"/>
      <c r="R47" s="232"/>
      <c r="S47" s="232"/>
      <c r="T47" s="232"/>
      <c r="U47" s="233"/>
      <c r="V47" s="229">
        <v>0.32</v>
      </c>
    </row>
    <row r="48" spans="1:28">
      <c r="A48" s="201"/>
      <c r="B48" s="201"/>
      <c r="C48" s="201"/>
    </row>
    <row r="49" spans="1:18">
      <c r="A49" s="201"/>
      <c r="B49" s="201"/>
      <c r="C49" s="201"/>
    </row>
    <row r="51" spans="1:18">
      <c r="A51" s="205" t="s">
        <v>1935</v>
      </c>
    </row>
    <row r="53" spans="1:18">
      <c r="A53" s="227" t="s">
        <v>2043</v>
      </c>
      <c r="B53" s="227" t="s">
        <v>2044</v>
      </c>
      <c r="C53" s="227" t="s">
        <v>2045</v>
      </c>
      <c r="D53" s="227" t="s">
        <v>2046</v>
      </c>
      <c r="E53" s="227" t="s">
        <v>2047</v>
      </c>
      <c r="F53" s="227" t="s">
        <v>2048</v>
      </c>
      <c r="G53" s="227" t="s">
        <v>2049</v>
      </c>
      <c r="H53" s="227" t="s">
        <v>2050</v>
      </c>
      <c r="I53" s="227" t="s">
        <v>2051</v>
      </c>
      <c r="J53" s="227" t="s">
        <v>2052</v>
      </c>
      <c r="K53" s="227" t="s">
        <v>2053</v>
      </c>
      <c r="L53" s="227" t="s">
        <v>2054</v>
      </c>
      <c r="M53" s="227" t="s">
        <v>2055</v>
      </c>
      <c r="N53" s="227" t="s">
        <v>2056</v>
      </c>
      <c r="O53" s="227" t="s">
        <v>2057</v>
      </c>
      <c r="P53" s="227" t="s">
        <v>2058</v>
      </c>
      <c r="Q53" s="227" t="s">
        <v>2059</v>
      </c>
      <c r="R53" s="227"/>
    </row>
    <row r="54" spans="1:18">
      <c r="A54" s="228">
        <v>45169</v>
      </c>
      <c r="B54" s="227" t="s">
        <v>2063</v>
      </c>
      <c r="C54" s="227" t="s">
        <v>2061</v>
      </c>
      <c r="D54" s="227" t="s">
        <v>50</v>
      </c>
      <c r="E54" s="227">
        <v>21000000</v>
      </c>
      <c r="F54" s="227">
        <v>0</v>
      </c>
      <c r="G54" s="227">
        <v>21000000</v>
      </c>
      <c r="H54" s="227">
        <v>0</v>
      </c>
      <c r="I54" s="227">
        <v>21000000</v>
      </c>
      <c r="J54" s="227">
        <v>0</v>
      </c>
      <c r="K54" s="227">
        <v>0</v>
      </c>
      <c r="L54" s="227">
        <v>0</v>
      </c>
      <c r="M54" s="227">
        <v>0</v>
      </c>
      <c r="N54" s="227">
        <v>0</v>
      </c>
      <c r="O54" s="227">
        <v>0</v>
      </c>
      <c r="P54" s="227">
        <v>0</v>
      </c>
      <c r="Q54" s="227">
        <v>0</v>
      </c>
      <c r="R54" s="227"/>
    </row>
  </sheetData>
  <mergeCells count="2">
    <mergeCell ref="B6:C6"/>
    <mergeCell ref="A39:B39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A2B25-F037-473F-BC9D-761466EBF1BE}">
  <dimension ref="A1:AB60"/>
  <sheetViews>
    <sheetView topLeftCell="A3" workbookViewId="0">
      <selection activeCell="A3" sqref="A3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7">
      <c r="A2" s="187" t="s">
        <v>670</v>
      </c>
      <c r="B2" s="187" t="s">
        <v>613</v>
      </c>
      <c r="C2" s="187" t="s">
        <v>614</v>
      </c>
      <c r="D2" s="187" t="s">
        <v>671</v>
      </c>
      <c r="E2" s="187" t="s">
        <v>672</v>
      </c>
      <c r="F2" s="187" t="s">
        <v>673</v>
      </c>
      <c r="G2" s="187" t="s">
        <v>617</v>
      </c>
      <c r="H2" s="188">
        <v>2100000000</v>
      </c>
      <c r="I2" s="188">
        <v>0</v>
      </c>
      <c r="J2" s="188">
        <v>0</v>
      </c>
      <c r="K2" s="188">
        <v>0</v>
      </c>
      <c r="L2" s="188">
        <v>0</v>
      </c>
      <c r="M2" s="188">
        <v>2100000000</v>
      </c>
    </row>
    <row r="4" spans="1:27">
      <c r="A4" s="195" t="s">
        <v>1906</v>
      </c>
      <c r="B4" s="195"/>
      <c r="C4" s="195"/>
    </row>
    <row r="5" spans="1:27">
      <c r="A5" s="195"/>
      <c r="B5" s="195"/>
      <c r="C5" s="195"/>
    </row>
    <row r="6" spans="1:27">
      <c r="A6" s="144" t="s">
        <v>1907</v>
      </c>
      <c r="B6" s="316" t="s">
        <v>47</v>
      </c>
      <c r="C6" s="317"/>
      <c r="D6" s="144" t="s">
        <v>115</v>
      </c>
      <c r="E6" s="144" t="s">
        <v>235</v>
      </c>
      <c r="F6" s="144" t="s">
        <v>290</v>
      </c>
    </row>
    <row r="7" spans="1:27">
      <c r="A7" s="196" t="s">
        <v>13</v>
      </c>
      <c r="B7" s="197" t="s">
        <v>62</v>
      </c>
      <c r="C7" s="197" t="s">
        <v>50</v>
      </c>
      <c r="D7" s="197" t="s">
        <v>117</v>
      </c>
      <c r="E7" s="197"/>
      <c r="F7" s="197"/>
    </row>
    <row r="8" spans="1:27">
      <c r="A8" s="198" t="s">
        <v>1908</v>
      </c>
      <c r="B8" s="199">
        <v>330000000</v>
      </c>
      <c r="C8" s="199">
        <v>330000000</v>
      </c>
      <c r="D8" s="199">
        <v>30000000</v>
      </c>
      <c r="E8" s="199"/>
      <c r="F8" s="199"/>
    </row>
    <row r="9" spans="1:27">
      <c r="A9" s="198" t="s">
        <v>1940</v>
      </c>
      <c r="B9" s="200">
        <f>SUM(K16:K17)</f>
        <v>35000000</v>
      </c>
      <c r="C9" s="199">
        <f>SUM(M35:M42)</f>
        <v>0</v>
      </c>
      <c r="D9" s="200">
        <v>0</v>
      </c>
      <c r="E9" s="199">
        <f>SUM(M50:M53)</f>
        <v>0</v>
      </c>
      <c r="F9" s="199">
        <f>SUM(N50:N53)</f>
        <v>0</v>
      </c>
    </row>
    <row r="10" spans="1:27">
      <c r="A10" s="206" t="s">
        <v>1909</v>
      </c>
      <c r="B10" s="207">
        <f>MAX(1,SQRT(ABS(B9)/B8))</f>
        <v>1</v>
      </c>
      <c r="C10" s="207">
        <f t="shared" ref="C10:F10" si="0">MAX(1,SQRT(ABS(C9)/C8))</f>
        <v>1</v>
      </c>
      <c r="D10" s="207">
        <f t="shared" si="0"/>
        <v>1</v>
      </c>
      <c r="E10" s="207" t="e">
        <f t="shared" si="0"/>
        <v>#DIV/0!</v>
      </c>
      <c r="F10" s="207" t="e">
        <f t="shared" si="0"/>
        <v>#DIV/0!</v>
      </c>
    </row>
    <row r="13" spans="1:27">
      <c r="A13" s="195" t="s">
        <v>1910</v>
      </c>
    </row>
    <row r="14" spans="1:27">
      <c r="P14" s="190" t="s">
        <v>1902</v>
      </c>
      <c r="Q14" s="190"/>
      <c r="R14" s="190"/>
      <c r="S14" s="190"/>
    </row>
    <row r="15" spans="1:27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1919</v>
      </c>
      <c r="M15" s="144" t="s">
        <v>1901</v>
      </c>
      <c r="N15" s="144" t="s">
        <v>1905</v>
      </c>
      <c r="P15" s="202" t="s">
        <v>51</v>
      </c>
      <c r="Q15" s="202" t="s">
        <v>75</v>
      </c>
      <c r="R15" s="202" t="s">
        <v>54</v>
      </c>
      <c r="S15" s="202" t="s">
        <v>77</v>
      </c>
      <c r="T15" s="202" t="s">
        <v>57</v>
      </c>
      <c r="U15" s="202" t="s">
        <v>79</v>
      </c>
      <c r="V15" s="202" t="s">
        <v>63</v>
      </c>
      <c r="W15" s="202" t="s">
        <v>68</v>
      </c>
      <c r="X15" s="202" t="s">
        <v>72</v>
      </c>
      <c r="Y15" s="202" t="s">
        <v>82</v>
      </c>
      <c r="Z15" s="202" t="s">
        <v>84</v>
      </c>
      <c r="AA15" s="202" t="s">
        <v>86</v>
      </c>
    </row>
    <row r="16" spans="1:27">
      <c r="A16" s="193" t="s">
        <v>47</v>
      </c>
      <c r="B16" s="189" t="s">
        <v>67</v>
      </c>
      <c r="C16" s="189" t="s">
        <v>49</v>
      </c>
      <c r="D16" s="193" t="s">
        <v>5</v>
      </c>
      <c r="E16" s="193" t="s">
        <v>62</v>
      </c>
      <c r="F16" s="193">
        <v>1</v>
      </c>
      <c r="G16" s="193" t="s">
        <v>68</v>
      </c>
      <c r="H16" s="193" t="s">
        <v>69</v>
      </c>
      <c r="I16" s="193">
        <v>10000000</v>
      </c>
      <c r="J16" s="189" t="s">
        <v>50</v>
      </c>
      <c r="K16" s="193">
        <v>10000000</v>
      </c>
      <c r="L16" s="191" t="str">
        <f>H16&amp;"-"&amp;G16</f>
        <v>Libor12m-5y</v>
      </c>
      <c r="M16" s="191" cm="1">
        <f t="array" ref="M16">VLOOKUP(G16,TRANSPOSE($P$15:$AA$16),2,FALSE)</f>
        <v>60</v>
      </c>
      <c r="N16" s="191">
        <f>K16*M16*$B$10</f>
        <v>600000000</v>
      </c>
      <c r="P16" s="191">
        <v>109</v>
      </c>
      <c r="Q16" s="191">
        <v>105</v>
      </c>
      <c r="R16" s="191">
        <v>90</v>
      </c>
      <c r="S16" s="191">
        <v>71</v>
      </c>
      <c r="T16" s="191">
        <v>66</v>
      </c>
      <c r="U16" s="191">
        <v>66</v>
      </c>
      <c r="V16" s="191">
        <v>64</v>
      </c>
      <c r="W16" s="191">
        <v>60</v>
      </c>
      <c r="X16" s="191">
        <v>60</v>
      </c>
      <c r="Y16" s="191">
        <v>61</v>
      </c>
      <c r="Z16" s="191">
        <v>61</v>
      </c>
      <c r="AA16" s="191">
        <v>67</v>
      </c>
    </row>
    <row r="17" spans="1:28">
      <c r="A17" s="193" t="s">
        <v>47</v>
      </c>
      <c r="B17" s="189" t="s">
        <v>70</v>
      </c>
      <c r="C17" s="189" t="s">
        <v>49</v>
      </c>
      <c r="D17" s="193" t="s">
        <v>5</v>
      </c>
      <c r="E17" s="193" t="s">
        <v>62</v>
      </c>
      <c r="F17" s="193">
        <v>1</v>
      </c>
      <c r="G17" s="193" t="s">
        <v>68</v>
      </c>
      <c r="H17" s="193" t="s">
        <v>69</v>
      </c>
      <c r="I17" s="193">
        <v>25000000</v>
      </c>
      <c r="J17" s="189" t="s">
        <v>50</v>
      </c>
      <c r="K17" s="193">
        <v>25000000</v>
      </c>
      <c r="L17" s="191" t="str">
        <f>H17&amp;"-"&amp;G17</f>
        <v>Libor12m-5y</v>
      </c>
      <c r="M17" s="191" cm="1">
        <f t="array" ref="M17">VLOOKUP(G17,TRANSPOSE($P$15:$AA$16),2,FALSE)</f>
        <v>60</v>
      </c>
      <c r="N17" s="191">
        <f>K17*M17*$B$10</f>
        <v>1500000000</v>
      </c>
    </row>
    <row r="18" spans="1:28">
      <c r="P18" s="190" t="s">
        <v>1903</v>
      </c>
      <c r="Q18" s="190"/>
      <c r="R18" s="190"/>
      <c r="S18" s="190"/>
    </row>
    <row r="19" spans="1:28">
      <c r="A19" s="201" t="s">
        <v>1941</v>
      </c>
      <c r="P19" s="202" t="s">
        <v>51</v>
      </c>
      <c r="Q19" s="202" t="s">
        <v>75</v>
      </c>
      <c r="R19" s="202" t="s">
        <v>54</v>
      </c>
      <c r="S19" s="202" t="s">
        <v>77</v>
      </c>
      <c r="T19" s="202" t="s">
        <v>57</v>
      </c>
      <c r="U19" s="202" t="s">
        <v>79</v>
      </c>
      <c r="V19" s="202" t="s">
        <v>63</v>
      </c>
      <c r="W19" s="202" t="s">
        <v>68</v>
      </c>
      <c r="X19" s="202" t="s">
        <v>72</v>
      </c>
      <c r="Y19" s="202" t="s">
        <v>82</v>
      </c>
      <c r="Z19" s="202" t="s">
        <v>84</v>
      </c>
      <c r="AA19" s="202" t="s">
        <v>86</v>
      </c>
    </row>
    <row r="20" spans="1:28">
      <c r="A20" s="144" t="s">
        <v>41</v>
      </c>
      <c r="B20" s="144" t="s">
        <v>42</v>
      </c>
      <c r="C20" s="144" t="s">
        <v>43</v>
      </c>
      <c r="D20" s="144" t="s">
        <v>0</v>
      </c>
      <c r="E20" s="144" t="s">
        <v>1</v>
      </c>
      <c r="F20" s="144" t="s">
        <v>2</v>
      </c>
      <c r="G20" s="144" t="s">
        <v>3</v>
      </c>
      <c r="H20" s="144" t="s">
        <v>4</v>
      </c>
      <c r="I20" s="144" t="s">
        <v>44</v>
      </c>
      <c r="J20" s="144" t="s">
        <v>45</v>
      </c>
      <c r="K20" s="144" t="s">
        <v>46</v>
      </c>
      <c r="L20" s="144" t="s">
        <v>1919</v>
      </c>
      <c r="M20" s="144" t="s">
        <v>1901</v>
      </c>
      <c r="N20" s="144" t="s">
        <v>1905</v>
      </c>
      <c r="P20" s="191">
        <v>15</v>
      </c>
      <c r="Q20" s="191">
        <v>18</v>
      </c>
      <c r="R20" s="191">
        <v>9</v>
      </c>
      <c r="S20" s="191">
        <v>11</v>
      </c>
      <c r="T20" s="191">
        <v>13</v>
      </c>
      <c r="U20" s="191">
        <v>15</v>
      </c>
      <c r="V20" s="191">
        <v>19</v>
      </c>
      <c r="W20" s="191">
        <v>23</v>
      </c>
      <c r="X20" s="191">
        <v>23</v>
      </c>
      <c r="Y20" s="191">
        <v>22</v>
      </c>
      <c r="Z20" s="191">
        <v>22</v>
      </c>
      <c r="AA20" s="191">
        <v>23</v>
      </c>
    </row>
    <row r="21" spans="1:28">
      <c r="A21" s="193" t="s">
        <v>47</v>
      </c>
      <c r="B21" s="189" t="s">
        <v>67</v>
      </c>
      <c r="C21" s="189" t="s">
        <v>49</v>
      </c>
      <c r="D21" s="193" t="s">
        <v>5</v>
      </c>
      <c r="E21" s="193" t="s">
        <v>62</v>
      </c>
      <c r="F21" s="193">
        <v>1</v>
      </c>
      <c r="G21" s="193" t="s">
        <v>68</v>
      </c>
      <c r="H21" s="193" t="s">
        <v>69</v>
      </c>
      <c r="I21" s="193">
        <f>SUM(I16:I17)</f>
        <v>35000000</v>
      </c>
      <c r="J21" s="189" t="s">
        <v>50</v>
      </c>
      <c r="K21" s="193">
        <f>SUM(K16:K17)</f>
        <v>35000000</v>
      </c>
      <c r="L21" s="191" t="str">
        <f>H21&amp;"-"&amp;G21</f>
        <v>Libor12m-5y</v>
      </c>
      <c r="M21" s="191" cm="1">
        <f t="array" ref="M21">VLOOKUP(G21,TRANSPOSE($P$15:$AA$16),2,FALSE)</f>
        <v>60</v>
      </c>
      <c r="N21" s="191">
        <f>K21*M21*$B$10</f>
        <v>2100000000</v>
      </c>
    </row>
    <row r="22" spans="1:28">
      <c r="P22" s="190" t="s">
        <v>1904</v>
      </c>
      <c r="Q22" s="190"/>
      <c r="R22" s="190"/>
      <c r="S22" s="190"/>
    </row>
    <row r="23" spans="1:28">
      <c r="P23" s="202" t="s">
        <v>51</v>
      </c>
      <c r="Q23" s="202" t="s">
        <v>75</v>
      </c>
      <c r="R23" s="202" t="s">
        <v>54</v>
      </c>
      <c r="S23" s="202" t="s">
        <v>77</v>
      </c>
      <c r="T23" s="202" t="s">
        <v>57</v>
      </c>
      <c r="U23" s="202" t="s">
        <v>79</v>
      </c>
      <c r="V23" s="202" t="s">
        <v>63</v>
      </c>
      <c r="W23" s="202" t="s">
        <v>68</v>
      </c>
      <c r="X23" s="202" t="s">
        <v>72</v>
      </c>
      <c r="Y23" s="202" t="s">
        <v>82</v>
      </c>
      <c r="Z23" s="202" t="s">
        <v>84</v>
      </c>
      <c r="AA23" s="202" t="s">
        <v>86</v>
      </c>
    </row>
    <row r="24" spans="1:28">
      <c r="P24" s="191">
        <v>163</v>
      </c>
      <c r="Q24" s="191">
        <v>109</v>
      </c>
      <c r="R24" s="191">
        <v>87</v>
      </c>
      <c r="S24" s="191">
        <v>89</v>
      </c>
      <c r="T24" s="191">
        <v>102</v>
      </c>
      <c r="U24" s="191">
        <v>96</v>
      </c>
      <c r="V24" s="191">
        <v>101</v>
      </c>
      <c r="W24" s="191">
        <v>97</v>
      </c>
      <c r="X24" s="191">
        <v>97</v>
      </c>
      <c r="Y24" s="191">
        <v>102</v>
      </c>
      <c r="Z24" s="191">
        <v>106</v>
      </c>
      <c r="AA24" s="191">
        <v>101</v>
      </c>
    </row>
    <row r="25" spans="1:28"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8">
      <c r="A26" s="195" t="s">
        <v>1927</v>
      </c>
      <c r="P26" s="198" t="s">
        <v>1937</v>
      </c>
      <c r="Q26" s="198"/>
      <c r="R26" s="198"/>
      <c r="S26" s="198"/>
      <c r="T26" s="198"/>
      <c r="U26" s="151">
        <v>61</v>
      </c>
      <c r="V26" s="6"/>
      <c r="W26" s="6"/>
      <c r="X26" s="6"/>
      <c r="Y26" s="6"/>
      <c r="Z26" s="6"/>
      <c r="AA26" s="6"/>
    </row>
    <row r="27" spans="1:28">
      <c r="P27" s="198" t="s">
        <v>1938</v>
      </c>
      <c r="Q27" s="198"/>
      <c r="R27" s="198"/>
      <c r="S27" s="198"/>
      <c r="T27" s="198"/>
      <c r="U27" s="151">
        <v>21</v>
      </c>
      <c r="V27" s="6"/>
      <c r="W27" s="6"/>
      <c r="X27" s="6"/>
      <c r="Y27" s="6"/>
      <c r="Z27" s="6"/>
      <c r="AA27" s="6"/>
    </row>
    <row r="28" spans="1:28">
      <c r="A28" s="201" t="s">
        <v>1928</v>
      </c>
      <c r="B28" s="201"/>
      <c r="C28" s="201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8">
      <c r="A29" s="145" t="s">
        <v>41</v>
      </c>
      <c r="B29" s="145" t="s">
        <v>13</v>
      </c>
      <c r="C29" s="144" t="s">
        <v>1924</v>
      </c>
      <c r="D29" s="144" t="s">
        <v>1925</v>
      </c>
      <c r="E29" s="145" t="s">
        <v>1920</v>
      </c>
      <c r="F29" s="145" t="s">
        <v>1921</v>
      </c>
      <c r="G29" s="144" t="s">
        <v>1922</v>
      </c>
      <c r="H29" s="144" t="s">
        <v>1923</v>
      </c>
      <c r="I29" s="146" t="s">
        <v>1932</v>
      </c>
      <c r="P29" s="190" t="s">
        <v>1926</v>
      </c>
    </row>
    <row r="30" spans="1:28">
      <c r="A30" s="192" t="s">
        <v>47</v>
      </c>
      <c r="B30" s="154" t="s">
        <v>50</v>
      </c>
      <c r="C30" s="154" t="str">
        <f>L16</f>
        <v>Libor12m-5y</v>
      </c>
      <c r="D30" s="154" t="str">
        <f>L16</f>
        <v>Libor12m-5y</v>
      </c>
      <c r="E30" s="192">
        <f>VLOOKUP(C30,($L$20:$N$21),3,FALSE)</f>
        <v>2100000000</v>
      </c>
      <c r="F30" s="192">
        <f>VLOOKUP(D30,($L$20:$N$21),3,FALSE)</f>
        <v>2100000000</v>
      </c>
      <c r="G30" s="203">
        <v>1</v>
      </c>
      <c r="H30" s="193">
        <v>1</v>
      </c>
      <c r="I30" s="194">
        <f>E30*F30*G30*H30</f>
        <v>4.41E+18</v>
      </c>
      <c r="P30" s="217"/>
      <c r="Q30" s="222" t="s">
        <v>51</v>
      </c>
      <c r="R30" s="222" t="s">
        <v>75</v>
      </c>
      <c r="S30" s="222" t="s">
        <v>54</v>
      </c>
      <c r="T30" s="222" t="s">
        <v>77</v>
      </c>
      <c r="U30" s="222" t="s">
        <v>57</v>
      </c>
      <c r="V30" s="222" t="s">
        <v>79</v>
      </c>
      <c r="W30" s="222" t="s">
        <v>63</v>
      </c>
      <c r="X30" s="222" t="s">
        <v>68</v>
      </c>
      <c r="Y30" s="222" t="s">
        <v>72</v>
      </c>
      <c r="Z30" s="222" t="s">
        <v>82</v>
      </c>
      <c r="AA30" s="222" t="s">
        <v>84</v>
      </c>
      <c r="AB30" s="222" t="s">
        <v>86</v>
      </c>
    </row>
    <row r="31" spans="1:28">
      <c r="A31" s="192"/>
      <c r="B31" s="154"/>
      <c r="C31" s="154"/>
      <c r="D31" s="192"/>
      <c r="E31" s="192"/>
      <c r="F31" s="193"/>
      <c r="G31" s="193"/>
      <c r="H31" s="193"/>
      <c r="I31" s="194"/>
      <c r="L31" s="1" t="s">
        <v>2109</v>
      </c>
      <c r="P31" s="222" t="s">
        <v>51</v>
      </c>
      <c r="Q31" s="226">
        <v>1</v>
      </c>
      <c r="R31" s="226">
        <v>0.77</v>
      </c>
      <c r="S31" s="226">
        <v>0.67</v>
      </c>
      <c r="T31" s="226">
        <v>0.59</v>
      </c>
      <c r="U31" s="226">
        <v>0.48</v>
      </c>
      <c r="V31" s="226">
        <v>0.39</v>
      </c>
      <c r="W31" s="226">
        <v>0.34</v>
      </c>
      <c r="X31" s="226">
        <v>0.3</v>
      </c>
      <c r="Y31" s="226">
        <v>0.25</v>
      </c>
      <c r="Z31" s="226">
        <v>0.23</v>
      </c>
      <c r="AA31" s="226">
        <v>0.21</v>
      </c>
      <c r="AB31" s="226">
        <v>0.2</v>
      </c>
    </row>
    <row r="32" spans="1:28">
      <c r="A32" s="192"/>
      <c r="B32" s="154"/>
      <c r="C32" s="154"/>
      <c r="D32" s="192"/>
      <c r="E32" s="192"/>
      <c r="F32" s="193"/>
      <c r="G32" s="193"/>
      <c r="H32" s="193"/>
      <c r="I32" s="194"/>
      <c r="P32" s="222" t="s">
        <v>75</v>
      </c>
      <c r="Q32" s="226">
        <v>0.77</v>
      </c>
      <c r="R32" s="226">
        <v>1</v>
      </c>
      <c r="S32" s="226">
        <v>0.84</v>
      </c>
      <c r="T32" s="226">
        <v>0.74</v>
      </c>
      <c r="U32" s="226">
        <v>0.56000000000000005</v>
      </c>
      <c r="V32" s="226">
        <v>0.43</v>
      </c>
      <c r="W32" s="226">
        <v>0.36</v>
      </c>
      <c r="X32" s="226">
        <v>0.31</v>
      </c>
      <c r="Y32" s="226">
        <v>0.26</v>
      </c>
      <c r="Z32" s="226">
        <v>0.21</v>
      </c>
      <c r="AA32" s="226">
        <v>0.19</v>
      </c>
      <c r="AB32" s="226">
        <v>0.19</v>
      </c>
    </row>
    <row r="33" spans="1:28">
      <c r="A33" s="192"/>
      <c r="B33" s="154"/>
      <c r="C33" s="154"/>
      <c r="D33" s="192"/>
      <c r="E33" s="192"/>
      <c r="F33" s="193"/>
      <c r="G33" s="193"/>
      <c r="H33" s="193"/>
      <c r="I33" s="194"/>
      <c r="P33" s="222" t="s">
        <v>54</v>
      </c>
      <c r="Q33" s="226">
        <v>0.67</v>
      </c>
      <c r="R33" s="226">
        <v>0.84</v>
      </c>
      <c r="S33" s="226">
        <v>1</v>
      </c>
      <c r="T33" s="226">
        <v>0.88</v>
      </c>
      <c r="U33" s="226">
        <v>0.69</v>
      </c>
      <c r="V33" s="226">
        <v>0.55000000000000004</v>
      </c>
      <c r="W33" s="226">
        <v>0.47</v>
      </c>
      <c r="X33" s="226">
        <v>0.4</v>
      </c>
      <c r="Y33" s="226">
        <v>0.34</v>
      </c>
      <c r="Z33" s="226">
        <v>0.27</v>
      </c>
      <c r="AA33" s="226">
        <v>0.25</v>
      </c>
      <c r="AB33" s="226">
        <v>0.25</v>
      </c>
    </row>
    <row r="34" spans="1:28">
      <c r="A34" s="201"/>
      <c r="B34" s="201"/>
      <c r="C34" s="201"/>
      <c r="H34" s="204" t="s">
        <v>1929</v>
      </c>
      <c r="I34" s="204">
        <f>SQRT(SUM(I30))</f>
        <v>2100000000</v>
      </c>
      <c r="P34" s="222" t="s">
        <v>77</v>
      </c>
      <c r="Q34" s="226">
        <v>0.59</v>
      </c>
      <c r="R34" s="226">
        <v>0.74</v>
      </c>
      <c r="S34" s="226">
        <v>0.88</v>
      </c>
      <c r="T34" s="226">
        <v>1</v>
      </c>
      <c r="U34" s="226">
        <v>0.86</v>
      </c>
      <c r="V34" s="226">
        <v>0.73</v>
      </c>
      <c r="W34" s="226">
        <v>0.65</v>
      </c>
      <c r="X34" s="226">
        <v>0.56999999999999995</v>
      </c>
      <c r="Y34" s="226">
        <v>0.49</v>
      </c>
      <c r="Z34" s="226">
        <v>0.4</v>
      </c>
      <c r="AA34" s="226">
        <v>0.38</v>
      </c>
      <c r="AB34" s="226">
        <v>0.37</v>
      </c>
    </row>
    <row r="35" spans="1:28">
      <c r="A35" s="201" t="s">
        <v>1930</v>
      </c>
      <c r="B35" s="201"/>
      <c r="C35" s="201"/>
      <c r="P35" s="222" t="s">
        <v>57</v>
      </c>
      <c r="Q35" s="226">
        <v>0.48</v>
      </c>
      <c r="R35" s="226">
        <v>0.56000000000000005</v>
      </c>
      <c r="S35" s="226">
        <v>0.69</v>
      </c>
      <c r="T35" s="226">
        <v>0.86</v>
      </c>
      <c r="U35" s="226">
        <v>1</v>
      </c>
      <c r="V35" s="226">
        <v>0.94</v>
      </c>
      <c r="W35" s="226">
        <v>0.87</v>
      </c>
      <c r="X35" s="226">
        <v>0.79</v>
      </c>
      <c r="Y35" s="226">
        <v>0.68</v>
      </c>
      <c r="Z35" s="226">
        <v>0.6</v>
      </c>
      <c r="AA35" s="226">
        <v>0.56999999999999995</v>
      </c>
      <c r="AB35" s="226">
        <v>0.55000000000000004</v>
      </c>
    </row>
    <row r="36" spans="1:28">
      <c r="A36" s="145" t="s">
        <v>41</v>
      </c>
      <c r="B36" s="145" t="s">
        <v>13</v>
      </c>
      <c r="C36" s="144" t="s">
        <v>1911</v>
      </c>
      <c r="D36" s="144" t="s">
        <v>1912</v>
      </c>
      <c r="E36" s="145" t="s">
        <v>1913</v>
      </c>
      <c r="F36" s="145" t="s">
        <v>1914</v>
      </c>
      <c r="P36" s="222" t="s">
        <v>79</v>
      </c>
      <c r="Q36" s="226">
        <v>0.39</v>
      </c>
      <c r="R36" s="226">
        <v>0.43</v>
      </c>
      <c r="S36" s="226">
        <v>0.55000000000000004</v>
      </c>
      <c r="T36" s="226">
        <v>0.73</v>
      </c>
      <c r="U36" s="226">
        <v>0.94</v>
      </c>
      <c r="V36" s="226">
        <v>1</v>
      </c>
      <c r="W36" s="226">
        <v>0.96</v>
      </c>
      <c r="X36" s="226">
        <v>0.91</v>
      </c>
      <c r="Y36" s="226">
        <v>0.8</v>
      </c>
      <c r="Z36" s="226">
        <v>0.74</v>
      </c>
      <c r="AA36" s="226">
        <v>0.7</v>
      </c>
      <c r="AB36" s="226">
        <v>0.69</v>
      </c>
    </row>
    <row r="37" spans="1:28">
      <c r="A37" s="151" t="s">
        <v>47</v>
      </c>
      <c r="B37" s="151" t="s">
        <v>50</v>
      </c>
      <c r="C37" s="151">
        <f>I34</f>
        <v>2100000000</v>
      </c>
      <c r="D37" s="151">
        <f>C37^2</f>
        <v>4.41E+18</v>
      </c>
      <c r="E37" s="151">
        <f>SUM(N16)</f>
        <v>600000000</v>
      </c>
      <c r="F37" s="151">
        <f>MAX(MIN(E37,C37),-C37)</f>
        <v>600000000</v>
      </c>
      <c r="P37" s="222" t="s">
        <v>63</v>
      </c>
      <c r="Q37" s="226">
        <v>0.34</v>
      </c>
      <c r="R37" s="226">
        <v>0.36</v>
      </c>
      <c r="S37" s="226">
        <v>0.47</v>
      </c>
      <c r="T37" s="226">
        <v>0.65</v>
      </c>
      <c r="U37" s="226">
        <v>0.87</v>
      </c>
      <c r="V37" s="226">
        <v>0.96</v>
      </c>
      <c r="W37" s="226">
        <v>1</v>
      </c>
      <c r="X37" s="226">
        <v>0.97</v>
      </c>
      <c r="Y37" s="226">
        <v>0.88</v>
      </c>
      <c r="Z37" s="226">
        <v>0.81</v>
      </c>
      <c r="AA37" s="226">
        <v>0.77</v>
      </c>
      <c r="AB37" s="226">
        <v>0.76</v>
      </c>
    </row>
    <row r="38" spans="1:28">
      <c r="A38" s="151"/>
      <c r="B38" s="151"/>
      <c r="C38" s="151"/>
      <c r="D38" s="151"/>
      <c r="E38" s="151"/>
      <c r="F38" s="151"/>
      <c r="P38" s="222" t="s">
        <v>68</v>
      </c>
      <c r="Q38" s="226">
        <v>0.3</v>
      </c>
      <c r="R38" s="226">
        <v>0.31</v>
      </c>
      <c r="S38" s="226">
        <v>0.4</v>
      </c>
      <c r="T38" s="226">
        <v>0.56999999999999995</v>
      </c>
      <c r="U38" s="226">
        <v>0.79</v>
      </c>
      <c r="V38" s="226">
        <v>0.91</v>
      </c>
      <c r="W38" s="226">
        <v>0.97</v>
      </c>
      <c r="X38" s="226">
        <v>1</v>
      </c>
      <c r="Y38" s="226">
        <v>0.95</v>
      </c>
      <c r="Z38" s="226">
        <v>0.9</v>
      </c>
      <c r="AA38" s="226">
        <v>0.86</v>
      </c>
      <c r="AB38" s="226">
        <v>0.85</v>
      </c>
    </row>
    <row r="39" spans="1:28">
      <c r="A39" s="151"/>
      <c r="B39" s="151"/>
      <c r="C39" s="151"/>
      <c r="D39" s="151"/>
      <c r="E39" s="151"/>
      <c r="F39" s="151"/>
      <c r="P39" s="222" t="s">
        <v>72</v>
      </c>
      <c r="Q39" s="226">
        <v>0.25</v>
      </c>
      <c r="R39" s="226">
        <v>0.26</v>
      </c>
      <c r="S39" s="226">
        <v>0.34</v>
      </c>
      <c r="T39" s="226">
        <v>0.49</v>
      </c>
      <c r="U39" s="226">
        <v>0.68</v>
      </c>
      <c r="V39" s="226">
        <v>0.8</v>
      </c>
      <c r="W39" s="226">
        <v>0.88</v>
      </c>
      <c r="X39" s="226">
        <v>0.95</v>
      </c>
      <c r="Y39" s="226">
        <v>1</v>
      </c>
      <c r="Z39" s="226">
        <v>0.97</v>
      </c>
      <c r="AA39" s="226">
        <v>0.94</v>
      </c>
      <c r="AB39" s="226">
        <v>0.94</v>
      </c>
    </row>
    <row r="40" spans="1:28">
      <c r="A40" s="151"/>
      <c r="B40" s="151"/>
      <c r="C40" s="151"/>
      <c r="D40" s="151"/>
      <c r="E40" s="151"/>
      <c r="F40" s="151"/>
      <c r="P40" s="222" t="s">
        <v>82</v>
      </c>
      <c r="Q40" s="226">
        <v>0.23</v>
      </c>
      <c r="R40" s="226">
        <v>0.21</v>
      </c>
      <c r="S40" s="226">
        <v>0.27</v>
      </c>
      <c r="T40" s="226">
        <v>0.4</v>
      </c>
      <c r="U40" s="226">
        <v>0.6</v>
      </c>
      <c r="V40" s="226">
        <v>0.74</v>
      </c>
      <c r="W40" s="226">
        <v>0.81</v>
      </c>
      <c r="X40" s="226">
        <v>0.9</v>
      </c>
      <c r="Y40" s="226">
        <v>0.97</v>
      </c>
      <c r="Z40" s="226">
        <v>1</v>
      </c>
      <c r="AA40" s="226">
        <v>0.98</v>
      </c>
      <c r="AB40" s="226">
        <v>0.97</v>
      </c>
    </row>
    <row r="41" spans="1:28">
      <c r="A41" s="201"/>
      <c r="B41" s="201"/>
      <c r="C41" s="201"/>
      <c r="P41" s="222" t="s">
        <v>84</v>
      </c>
      <c r="Q41" s="226">
        <v>0.21</v>
      </c>
      <c r="R41" s="226">
        <v>0.19</v>
      </c>
      <c r="S41" s="226">
        <v>0.25</v>
      </c>
      <c r="T41" s="226">
        <v>0.38</v>
      </c>
      <c r="U41" s="226">
        <v>0.56999999999999995</v>
      </c>
      <c r="V41" s="226">
        <v>0.7</v>
      </c>
      <c r="W41" s="226">
        <v>0.77</v>
      </c>
      <c r="X41" s="226">
        <v>0.86</v>
      </c>
      <c r="Y41" s="226">
        <v>0.94</v>
      </c>
      <c r="Z41" s="226">
        <v>0.98</v>
      </c>
      <c r="AA41" s="226">
        <v>1</v>
      </c>
      <c r="AB41" s="226">
        <v>0.99</v>
      </c>
    </row>
    <row r="42" spans="1:28">
      <c r="A42" s="201"/>
      <c r="B42" s="201"/>
      <c r="C42" s="201"/>
      <c r="P42" s="222" t="s">
        <v>86</v>
      </c>
      <c r="Q42" s="226">
        <v>0.2</v>
      </c>
      <c r="R42" s="226">
        <v>0.19</v>
      </c>
      <c r="S42" s="226">
        <v>0.25</v>
      </c>
      <c r="T42" s="226">
        <v>0.37</v>
      </c>
      <c r="U42" s="226">
        <v>0.55000000000000004</v>
      </c>
      <c r="V42" s="226">
        <v>0.69</v>
      </c>
      <c r="W42" s="226">
        <v>0.76</v>
      </c>
      <c r="X42" s="226">
        <v>0.85</v>
      </c>
      <c r="Y42" s="226">
        <v>0.94</v>
      </c>
      <c r="Z42" s="226">
        <v>0.97</v>
      </c>
      <c r="AA42" s="226">
        <v>0.99</v>
      </c>
      <c r="AB42" s="226">
        <v>1</v>
      </c>
    </row>
    <row r="43" spans="1:28">
      <c r="A43" s="195" t="s">
        <v>1915</v>
      </c>
    </row>
    <row r="44" spans="1:28">
      <c r="P44" s="230" t="s">
        <v>2066</v>
      </c>
      <c r="Q44" s="231"/>
      <c r="R44" s="232"/>
      <c r="S44" s="232"/>
      <c r="T44" s="232"/>
      <c r="U44" s="233"/>
      <c r="V44" s="229">
        <v>0.99299999999999999</v>
      </c>
    </row>
    <row r="45" spans="1:28">
      <c r="A45" s="316" t="s">
        <v>47</v>
      </c>
      <c r="B45" s="317"/>
      <c r="C45" s="144" t="s">
        <v>1916</v>
      </c>
      <c r="D45" s="144" t="s">
        <v>1917</v>
      </c>
      <c r="E45" s="145" t="s">
        <v>1918</v>
      </c>
      <c r="F45" s="145" t="s">
        <v>1932</v>
      </c>
      <c r="P45" s="231" t="s">
        <v>2067</v>
      </c>
      <c r="Q45" s="232"/>
      <c r="R45" s="232"/>
      <c r="S45" s="232"/>
      <c r="T45" s="232"/>
      <c r="U45" s="233"/>
      <c r="V45" s="229">
        <v>0.24</v>
      </c>
    </row>
    <row r="46" spans="1:28">
      <c r="A46" s="151" t="s">
        <v>50</v>
      </c>
      <c r="B46" s="170" t="s">
        <v>50</v>
      </c>
      <c r="C46" s="151">
        <f>VLOOKUP(A46,$B$37:$F$37,5,FALSE)</f>
        <v>600000000</v>
      </c>
      <c r="D46" s="151">
        <f>VLOOKUP(B46,$B$37:$F$37,5,FALSE)</f>
        <v>600000000</v>
      </c>
      <c r="E46" s="151">
        <v>1</v>
      </c>
      <c r="F46" s="151">
        <f>IF(C46=D46,0,C46*D46*E46)</f>
        <v>0</v>
      </c>
      <c r="P46" s="231" t="s">
        <v>2068</v>
      </c>
      <c r="Q46" s="232"/>
      <c r="R46" s="232"/>
      <c r="S46" s="232"/>
      <c r="T46" s="232"/>
      <c r="U46" s="233"/>
      <c r="V46" s="229">
        <v>0.04</v>
      </c>
    </row>
    <row r="47" spans="1:28">
      <c r="A47" s="151"/>
      <c r="B47" s="170"/>
      <c r="C47" s="151"/>
      <c r="D47" s="151"/>
      <c r="E47" s="151"/>
      <c r="F47" s="151"/>
      <c r="P47" s="231" t="s">
        <v>2069</v>
      </c>
      <c r="Q47" s="232"/>
      <c r="R47" s="232"/>
      <c r="S47" s="232"/>
      <c r="T47" s="232"/>
      <c r="U47" s="233"/>
      <c r="V47" s="229">
        <v>0.32</v>
      </c>
    </row>
    <row r="48" spans="1:28">
      <c r="A48" s="151"/>
      <c r="B48" s="170"/>
      <c r="C48" s="151"/>
      <c r="D48" s="151"/>
      <c r="E48" s="151"/>
      <c r="F48" s="151"/>
    </row>
    <row r="49" spans="1:18">
      <c r="A49" s="151"/>
      <c r="B49" s="170"/>
      <c r="C49" s="151"/>
      <c r="D49" s="151"/>
      <c r="E49" s="151"/>
      <c r="F49" s="151"/>
    </row>
    <row r="50" spans="1:18">
      <c r="A50" s="151"/>
      <c r="B50" s="170"/>
      <c r="C50" s="151"/>
      <c r="D50" s="151"/>
      <c r="E50" s="151"/>
      <c r="F50" s="151"/>
    </row>
    <row r="51" spans="1:18">
      <c r="A51" s="201"/>
      <c r="B51" s="201"/>
      <c r="C51" s="201"/>
      <c r="E51" s="1" t="s">
        <v>1931</v>
      </c>
      <c r="F51" s="1">
        <f>SUM(F46:F50)</f>
        <v>0</v>
      </c>
    </row>
    <row r="52" spans="1:18">
      <c r="A52" s="201"/>
      <c r="B52" s="201"/>
      <c r="C52" s="201"/>
      <c r="E52" s="1" t="s">
        <v>1933</v>
      </c>
      <c r="F52" s="1">
        <f>SUM(D37)</f>
        <v>4.41E+18</v>
      </c>
    </row>
    <row r="53" spans="1:18">
      <c r="A53" s="201"/>
      <c r="B53" s="201"/>
      <c r="C53" s="201"/>
      <c r="E53" s="204" t="s">
        <v>1934</v>
      </c>
      <c r="F53" s="204">
        <f>SQRT(SUM(F51:F52))</f>
        <v>2100000000</v>
      </c>
    </row>
    <row r="54" spans="1:18">
      <c r="A54" s="201"/>
      <c r="B54" s="201"/>
      <c r="C54" s="201"/>
    </row>
    <row r="55" spans="1:18">
      <c r="A55" s="201"/>
      <c r="B55" s="201"/>
      <c r="C55" s="201"/>
    </row>
    <row r="57" spans="1:18">
      <c r="A57" s="205" t="s">
        <v>1935</v>
      </c>
    </row>
    <row r="59" spans="1:18">
      <c r="A59" s="227" t="s">
        <v>2043</v>
      </c>
      <c r="B59" s="227" t="s">
        <v>2044</v>
      </c>
      <c r="C59" s="227" t="s">
        <v>2045</v>
      </c>
      <c r="D59" s="227" t="s">
        <v>2046</v>
      </c>
      <c r="E59" s="227" t="s">
        <v>2047</v>
      </c>
      <c r="F59" s="227" t="s">
        <v>2048</v>
      </c>
      <c r="G59" s="227" t="s">
        <v>2049</v>
      </c>
      <c r="H59" s="227" t="s">
        <v>2050</v>
      </c>
      <c r="I59" s="227" t="s">
        <v>2051</v>
      </c>
      <c r="J59" s="227" t="s">
        <v>2052</v>
      </c>
      <c r="K59" s="227" t="s">
        <v>2053</v>
      </c>
      <c r="L59" s="227" t="s">
        <v>2054</v>
      </c>
      <c r="M59" s="227" t="s">
        <v>2055</v>
      </c>
      <c r="N59" s="227" t="s">
        <v>2056</v>
      </c>
      <c r="O59" s="227" t="s">
        <v>2057</v>
      </c>
      <c r="P59" s="227" t="s">
        <v>2058</v>
      </c>
      <c r="Q59" s="227" t="s">
        <v>2059</v>
      </c>
      <c r="R59" s="227"/>
    </row>
    <row r="60" spans="1:18">
      <c r="A60" s="228">
        <v>45169</v>
      </c>
      <c r="B60" s="227" t="s">
        <v>2064</v>
      </c>
      <c r="C60" s="227" t="s">
        <v>2061</v>
      </c>
      <c r="D60" s="227" t="s">
        <v>50</v>
      </c>
      <c r="E60" s="227">
        <v>2100000000</v>
      </c>
      <c r="F60" s="227">
        <v>0</v>
      </c>
      <c r="G60" s="227">
        <v>2100000000</v>
      </c>
      <c r="H60" s="227">
        <v>2100000000</v>
      </c>
      <c r="I60" s="227">
        <v>0</v>
      </c>
      <c r="J60" s="227">
        <v>0</v>
      </c>
      <c r="K60" s="227">
        <v>0</v>
      </c>
      <c r="L60" s="227">
        <v>0</v>
      </c>
      <c r="M60" s="227">
        <v>2100000000</v>
      </c>
      <c r="N60" s="227">
        <v>0</v>
      </c>
      <c r="O60" s="227">
        <v>0</v>
      </c>
      <c r="P60" s="227">
        <v>0</v>
      </c>
      <c r="Q60" s="227">
        <v>0</v>
      </c>
      <c r="R60" s="227"/>
    </row>
  </sheetData>
  <mergeCells count="2">
    <mergeCell ref="B6:C6"/>
    <mergeCell ref="A45:B4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D7BD4-D43A-443F-93DD-673BB570400A}">
  <dimension ref="A1:AB117"/>
  <sheetViews>
    <sheetView workbookViewId="0">
      <selection activeCell="A3" sqref="A3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7">
      <c r="A2" s="187" t="s">
        <v>686</v>
      </c>
      <c r="B2" s="187" t="s">
        <v>613</v>
      </c>
      <c r="C2" s="187" t="s">
        <v>614</v>
      </c>
      <c r="D2" s="187" t="s">
        <v>687</v>
      </c>
      <c r="E2" s="187" t="s">
        <v>2035</v>
      </c>
      <c r="F2" s="187" t="s">
        <v>689</v>
      </c>
      <c r="G2" s="187" t="s">
        <v>617</v>
      </c>
      <c r="H2" s="188">
        <v>16740149225.5697</v>
      </c>
      <c r="I2" s="188">
        <v>0</v>
      </c>
      <c r="J2" s="188">
        <v>0</v>
      </c>
      <c r="K2" s="188">
        <v>0</v>
      </c>
      <c r="L2" s="188">
        <v>0</v>
      </c>
      <c r="M2" s="188">
        <v>16740149225.5697</v>
      </c>
    </row>
    <row r="4" spans="1:27">
      <c r="A4" s="195" t="s">
        <v>1906</v>
      </c>
      <c r="B4" s="195"/>
      <c r="C4" s="195"/>
    </row>
    <row r="5" spans="1:27">
      <c r="A5" s="195"/>
      <c r="B5" s="195"/>
      <c r="C5" s="195"/>
    </row>
    <row r="6" spans="1:27">
      <c r="A6" s="144" t="s">
        <v>1907</v>
      </c>
      <c r="B6" s="316" t="s">
        <v>47</v>
      </c>
      <c r="C6" s="317"/>
      <c r="D6" s="144" t="s">
        <v>115</v>
      </c>
      <c r="E6" s="144" t="s">
        <v>235</v>
      </c>
      <c r="F6" s="144" t="s">
        <v>290</v>
      </c>
    </row>
    <row r="7" spans="1:27">
      <c r="A7" s="196" t="s">
        <v>13</v>
      </c>
      <c r="B7" s="197" t="s">
        <v>50</v>
      </c>
      <c r="C7" s="197" t="s">
        <v>81</v>
      </c>
      <c r="D7" s="197" t="s">
        <v>117</v>
      </c>
      <c r="E7" s="197"/>
      <c r="F7" s="197"/>
    </row>
    <row r="8" spans="1:27">
      <c r="A8" s="198" t="s">
        <v>1908</v>
      </c>
      <c r="B8" s="199">
        <v>0</v>
      </c>
      <c r="C8" s="208">
        <v>130000000</v>
      </c>
      <c r="D8" s="199">
        <v>0</v>
      </c>
      <c r="E8" s="199"/>
      <c r="F8" s="199"/>
    </row>
    <row r="9" spans="1:27">
      <c r="A9" s="198" t="s">
        <v>1940</v>
      </c>
      <c r="B9" s="200">
        <v>0</v>
      </c>
      <c r="C9" s="200">
        <f>SUM(K16:K25,K27:K36,K38:K47)</f>
        <v>186000000</v>
      </c>
      <c r="D9" s="200">
        <v>0</v>
      </c>
      <c r="E9" s="199">
        <f>SUM(M86:M89)</f>
        <v>0</v>
      </c>
      <c r="F9" s="199">
        <f>SUM(N86:N89)</f>
        <v>0</v>
      </c>
    </row>
    <row r="10" spans="1:27">
      <c r="A10" s="206" t="s">
        <v>1909</v>
      </c>
      <c r="B10" s="207" t="e">
        <f>MAX(1,SQRT(ABS(B9)/B8))</f>
        <v>#DIV/0!</v>
      </c>
      <c r="C10" s="207">
        <f>MAX(1,SQRT(ABS(C9)/C8))</f>
        <v>1.1961476626107794</v>
      </c>
      <c r="D10" s="207" t="e">
        <f t="shared" ref="D10:F10" si="0">MAX(1,SQRT(ABS(D9)/D8))</f>
        <v>#DIV/0!</v>
      </c>
      <c r="E10" s="207" t="e">
        <f t="shared" si="0"/>
        <v>#DIV/0!</v>
      </c>
      <c r="F10" s="207" t="e">
        <f t="shared" si="0"/>
        <v>#DIV/0!</v>
      </c>
    </row>
    <row r="13" spans="1:27">
      <c r="A13" s="195" t="s">
        <v>1910</v>
      </c>
    </row>
    <row r="14" spans="1:27">
      <c r="P14" s="190" t="s">
        <v>1902</v>
      </c>
      <c r="Q14" s="190"/>
      <c r="R14" s="190"/>
      <c r="S14" s="190"/>
    </row>
    <row r="15" spans="1:27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1919</v>
      </c>
      <c r="M15" s="144" t="s">
        <v>1901</v>
      </c>
      <c r="N15" s="144" t="s">
        <v>1905</v>
      </c>
      <c r="P15" s="202" t="s">
        <v>51</v>
      </c>
      <c r="Q15" s="202" t="s">
        <v>75</v>
      </c>
      <c r="R15" s="202" t="s">
        <v>54</v>
      </c>
      <c r="S15" s="202" t="s">
        <v>77</v>
      </c>
      <c r="T15" s="202" t="s">
        <v>57</v>
      </c>
      <c r="U15" s="202" t="s">
        <v>79</v>
      </c>
      <c r="V15" s="202" t="s">
        <v>63</v>
      </c>
      <c r="W15" s="202" t="s">
        <v>68</v>
      </c>
      <c r="X15" s="202" t="s">
        <v>72</v>
      </c>
      <c r="Y15" s="202" t="s">
        <v>82</v>
      </c>
      <c r="Z15" s="202" t="s">
        <v>84</v>
      </c>
      <c r="AA15" s="202" t="s">
        <v>86</v>
      </c>
    </row>
    <row r="16" spans="1:27">
      <c r="A16" s="193" t="s">
        <v>47</v>
      </c>
      <c r="B16" s="189" t="s">
        <v>80</v>
      </c>
      <c r="C16" s="189" t="s">
        <v>49</v>
      </c>
      <c r="D16" s="193" t="s">
        <v>5</v>
      </c>
      <c r="E16" s="193" t="s">
        <v>81</v>
      </c>
      <c r="F16" s="193">
        <v>1</v>
      </c>
      <c r="G16" s="193" t="s">
        <v>82</v>
      </c>
      <c r="H16" s="193" t="s">
        <v>66</v>
      </c>
      <c r="I16" s="193">
        <v>-4000000</v>
      </c>
      <c r="J16" s="189" t="s">
        <v>50</v>
      </c>
      <c r="K16" s="193">
        <v>-4000000</v>
      </c>
      <c r="L16" s="191" t="str">
        <f>H16&amp;"-"&amp;G16</f>
        <v>Libor6m-15y</v>
      </c>
      <c r="M16" s="191" cm="1">
        <f t="array" ref="M16">VLOOKUP(G16,TRANSPOSE($P$15:$AA$16),2,FALSE)</f>
        <v>61</v>
      </c>
      <c r="N16" s="191">
        <f>K16*M16*$C$10</f>
        <v>-291860029.67703021</v>
      </c>
      <c r="P16" s="191">
        <v>109</v>
      </c>
      <c r="Q16" s="191">
        <v>105</v>
      </c>
      <c r="R16" s="191">
        <v>90</v>
      </c>
      <c r="S16" s="191">
        <v>71</v>
      </c>
      <c r="T16" s="191">
        <v>66</v>
      </c>
      <c r="U16" s="191">
        <v>66</v>
      </c>
      <c r="V16" s="191">
        <v>64</v>
      </c>
      <c r="W16" s="191">
        <v>60</v>
      </c>
      <c r="X16" s="191">
        <v>60</v>
      </c>
      <c r="Y16" s="191">
        <v>61</v>
      </c>
      <c r="Z16" s="191">
        <v>61</v>
      </c>
      <c r="AA16" s="191">
        <v>67</v>
      </c>
    </row>
    <row r="17" spans="1:28">
      <c r="A17" s="193" t="s">
        <v>47</v>
      </c>
      <c r="B17" s="189" t="s">
        <v>83</v>
      </c>
      <c r="C17" s="189" t="s">
        <v>49</v>
      </c>
      <c r="D17" s="193" t="s">
        <v>5</v>
      </c>
      <c r="E17" s="193" t="s">
        <v>81</v>
      </c>
      <c r="F17" s="193">
        <v>1</v>
      </c>
      <c r="G17" s="193" t="s">
        <v>84</v>
      </c>
      <c r="H17" s="193" t="s">
        <v>66</v>
      </c>
      <c r="I17" s="193">
        <v>10000000</v>
      </c>
      <c r="J17" s="189" t="s">
        <v>50</v>
      </c>
      <c r="K17" s="193">
        <v>10000000</v>
      </c>
      <c r="L17" s="191" t="str">
        <f t="shared" ref="L17:L24" si="1">H17&amp;"-"&amp;G17</f>
        <v>Libor6m-20y</v>
      </c>
      <c r="M17" s="191" cm="1">
        <f t="array" ref="M17">VLOOKUP(G17,TRANSPOSE($P$15:$AA$16),2,FALSE)</f>
        <v>61</v>
      </c>
      <c r="N17" s="191">
        <f t="shared" ref="N17:N25" si="2">K17*M17*$C$10</f>
        <v>729650074.19257545</v>
      </c>
    </row>
    <row r="18" spans="1:28">
      <c r="A18" s="193" t="s">
        <v>47</v>
      </c>
      <c r="B18" s="189" t="s">
        <v>85</v>
      </c>
      <c r="C18" s="189" t="s">
        <v>49</v>
      </c>
      <c r="D18" s="193" t="s">
        <v>5</v>
      </c>
      <c r="E18" s="193" t="s">
        <v>81</v>
      </c>
      <c r="F18" s="193">
        <v>1</v>
      </c>
      <c r="G18" s="193" t="s">
        <v>86</v>
      </c>
      <c r="H18" s="193" t="s">
        <v>66</v>
      </c>
      <c r="I18" s="193">
        <v>18000000</v>
      </c>
      <c r="J18" s="189" t="s">
        <v>50</v>
      </c>
      <c r="K18" s="193">
        <v>18000000</v>
      </c>
      <c r="L18" s="191" t="str">
        <f t="shared" si="1"/>
        <v>Libor6m-30y</v>
      </c>
      <c r="M18" s="191" cm="1">
        <f t="array" ref="M18">VLOOKUP(G18,TRANSPOSE($P$15:$AA$16),2,FALSE)</f>
        <v>67</v>
      </c>
      <c r="N18" s="191">
        <f t="shared" si="2"/>
        <v>1442554081.1085999</v>
      </c>
      <c r="P18" s="190" t="s">
        <v>1903</v>
      </c>
      <c r="Q18" s="190"/>
      <c r="R18" s="190"/>
      <c r="S18" s="190"/>
    </row>
    <row r="19" spans="1:28">
      <c r="A19" s="193" t="s">
        <v>47</v>
      </c>
      <c r="B19" s="189" t="s">
        <v>80</v>
      </c>
      <c r="C19" s="189" t="s">
        <v>49</v>
      </c>
      <c r="D19" s="193" t="s">
        <v>5</v>
      </c>
      <c r="E19" s="193" t="s">
        <v>81</v>
      </c>
      <c r="F19" s="193">
        <v>1</v>
      </c>
      <c r="G19" s="193" t="s">
        <v>82</v>
      </c>
      <c r="H19" s="193" t="s">
        <v>66</v>
      </c>
      <c r="I19" s="193">
        <v>-4000000</v>
      </c>
      <c r="J19" s="189" t="s">
        <v>50</v>
      </c>
      <c r="K19" s="193">
        <v>-4000000</v>
      </c>
      <c r="L19" s="191" t="str">
        <f t="shared" si="1"/>
        <v>Libor6m-15y</v>
      </c>
      <c r="M19" s="191" cm="1">
        <f t="array" ref="M19">VLOOKUP(G19,TRANSPOSE($P$15:$AA$16),2,FALSE)</f>
        <v>61</v>
      </c>
      <c r="N19" s="191">
        <f t="shared" si="2"/>
        <v>-291860029.67703021</v>
      </c>
      <c r="P19" s="202" t="s">
        <v>51</v>
      </c>
      <c r="Q19" s="202" t="s">
        <v>75</v>
      </c>
      <c r="R19" s="202" t="s">
        <v>54</v>
      </c>
      <c r="S19" s="202" t="s">
        <v>77</v>
      </c>
      <c r="T19" s="202" t="s">
        <v>57</v>
      </c>
      <c r="U19" s="202" t="s">
        <v>79</v>
      </c>
      <c r="V19" s="202" t="s">
        <v>63</v>
      </c>
      <c r="W19" s="202" t="s">
        <v>68</v>
      </c>
      <c r="X19" s="202" t="s">
        <v>72</v>
      </c>
      <c r="Y19" s="202" t="s">
        <v>82</v>
      </c>
      <c r="Z19" s="202" t="s">
        <v>84</v>
      </c>
      <c r="AA19" s="202" t="s">
        <v>86</v>
      </c>
    </row>
    <row r="20" spans="1:28">
      <c r="A20" s="193" t="s">
        <v>47</v>
      </c>
      <c r="B20" s="189" t="s">
        <v>83</v>
      </c>
      <c r="C20" s="189" t="s">
        <v>49</v>
      </c>
      <c r="D20" s="193" t="s">
        <v>5</v>
      </c>
      <c r="E20" s="193" t="s">
        <v>81</v>
      </c>
      <c r="F20" s="193">
        <v>1</v>
      </c>
      <c r="G20" s="193" t="s">
        <v>84</v>
      </c>
      <c r="H20" s="193" t="s">
        <v>66</v>
      </c>
      <c r="I20" s="193">
        <v>10000000</v>
      </c>
      <c r="J20" s="189" t="s">
        <v>50</v>
      </c>
      <c r="K20" s="193">
        <v>10000000</v>
      </c>
      <c r="L20" s="191" t="str">
        <f t="shared" si="1"/>
        <v>Libor6m-20y</v>
      </c>
      <c r="M20" s="191" cm="1">
        <f t="array" ref="M20">VLOOKUP(G20,TRANSPOSE($P$15:$AA$16),2,FALSE)</f>
        <v>61</v>
      </c>
      <c r="N20" s="191">
        <f t="shared" si="2"/>
        <v>729650074.19257545</v>
      </c>
      <c r="P20" s="191">
        <v>15</v>
      </c>
      <c r="Q20" s="191">
        <v>18</v>
      </c>
      <c r="R20" s="191">
        <v>9</v>
      </c>
      <c r="S20" s="191">
        <v>11</v>
      </c>
      <c r="T20" s="191">
        <v>13</v>
      </c>
      <c r="U20" s="191">
        <v>15</v>
      </c>
      <c r="V20" s="191">
        <v>19</v>
      </c>
      <c r="W20" s="191">
        <v>23</v>
      </c>
      <c r="X20" s="191">
        <v>23</v>
      </c>
      <c r="Y20" s="191">
        <v>22</v>
      </c>
      <c r="Z20" s="191">
        <v>22</v>
      </c>
      <c r="AA20" s="191">
        <v>23</v>
      </c>
    </row>
    <row r="21" spans="1:28">
      <c r="A21" s="193" t="s">
        <v>47</v>
      </c>
      <c r="B21" s="189" t="s">
        <v>85</v>
      </c>
      <c r="C21" s="189" t="s">
        <v>49</v>
      </c>
      <c r="D21" s="193" t="s">
        <v>5</v>
      </c>
      <c r="E21" s="193" t="s">
        <v>81</v>
      </c>
      <c r="F21" s="193">
        <v>1</v>
      </c>
      <c r="G21" s="193" t="s">
        <v>86</v>
      </c>
      <c r="H21" s="193" t="s">
        <v>66</v>
      </c>
      <c r="I21" s="193">
        <v>18000000</v>
      </c>
      <c r="J21" s="189" t="s">
        <v>50</v>
      </c>
      <c r="K21" s="193">
        <v>18000000</v>
      </c>
      <c r="L21" s="191" t="str">
        <f t="shared" si="1"/>
        <v>Libor6m-30y</v>
      </c>
      <c r="M21" s="191" cm="1">
        <f t="array" ref="M21">VLOOKUP(G21,TRANSPOSE($P$15:$AA$16),2,FALSE)</f>
        <v>67</v>
      </c>
      <c r="N21" s="191">
        <f t="shared" si="2"/>
        <v>1442554081.1085999</v>
      </c>
    </row>
    <row r="22" spans="1:28">
      <c r="A22" s="193" t="s">
        <v>47</v>
      </c>
      <c r="B22" s="189" t="s">
        <v>80</v>
      </c>
      <c r="C22" s="189" t="s">
        <v>49</v>
      </c>
      <c r="D22" s="193" t="s">
        <v>5</v>
      </c>
      <c r="E22" s="193" t="s">
        <v>81</v>
      </c>
      <c r="F22" s="193">
        <v>1</v>
      </c>
      <c r="G22" s="193" t="s">
        <v>82</v>
      </c>
      <c r="H22" s="193" t="s">
        <v>66</v>
      </c>
      <c r="I22" s="193">
        <v>-4000000</v>
      </c>
      <c r="J22" s="189" t="s">
        <v>50</v>
      </c>
      <c r="K22" s="193">
        <v>-4000000</v>
      </c>
      <c r="L22" s="191" t="str">
        <f t="shared" si="1"/>
        <v>Libor6m-15y</v>
      </c>
      <c r="M22" s="191" cm="1">
        <f t="array" ref="M22">VLOOKUP(G22,TRANSPOSE($P$15:$AA$16),2,FALSE)</f>
        <v>61</v>
      </c>
      <c r="N22" s="191">
        <f t="shared" si="2"/>
        <v>-291860029.67703021</v>
      </c>
      <c r="P22" s="190" t="s">
        <v>1904</v>
      </c>
      <c r="Q22" s="190"/>
      <c r="R22" s="190"/>
      <c r="S22" s="190"/>
    </row>
    <row r="23" spans="1:28">
      <c r="A23" s="193" t="s">
        <v>47</v>
      </c>
      <c r="B23" s="189" t="s">
        <v>83</v>
      </c>
      <c r="C23" s="189" t="s">
        <v>49</v>
      </c>
      <c r="D23" s="193" t="s">
        <v>5</v>
      </c>
      <c r="E23" s="193" t="s">
        <v>81</v>
      </c>
      <c r="F23" s="193">
        <v>1</v>
      </c>
      <c r="G23" s="193" t="s">
        <v>84</v>
      </c>
      <c r="H23" s="193" t="s">
        <v>66</v>
      </c>
      <c r="I23" s="193">
        <v>10000000</v>
      </c>
      <c r="J23" s="189" t="s">
        <v>50</v>
      </c>
      <c r="K23" s="193">
        <v>10000000</v>
      </c>
      <c r="L23" s="191" t="str">
        <f t="shared" si="1"/>
        <v>Libor6m-20y</v>
      </c>
      <c r="M23" s="191" cm="1">
        <f t="array" ref="M23">VLOOKUP(G23,TRANSPOSE($P$15:$AA$16),2,FALSE)</f>
        <v>61</v>
      </c>
      <c r="N23" s="191">
        <f t="shared" si="2"/>
        <v>729650074.19257545</v>
      </c>
      <c r="P23" s="202" t="s">
        <v>51</v>
      </c>
      <c r="Q23" s="202" t="s">
        <v>75</v>
      </c>
      <c r="R23" s="202" t="s">
        <v>54</v>
      </c>
      <c r="S23" s="202" t="s">
        <v>77</v>
      </c>
      <c r="T23" s="202" t="s">
        <v>57</v>
      </c>
      <c r="U23" s="202" t="s">
        <v>79</v>
      </c>
      <c r="V23" s="202" t="s">
        <v>63</v>
      </c>
      <c r="W23" s="202" t="s">
        <v>68</v>
      </c>
      <c r="X23" s="202" t="s">
        <v>72</v>
      </c>
      <c r="Y23" s="202" t="s">
        <v>82</v>
      </c>
      <c r="Z23" s="202" t="s">
        <v>84</v>
      </c>
      <c r="AA23" s="202" t="s">
        <v>86</v>
      </c>
    </row>
    <row r="24" spans="1:28">
      <c r="A24" s="193" t="s">
        <v>47</v>
      </c>
      <c r="B24" s="189" t="s">
        <v>85</v>
      </c>
      <c r="C24" s="189" t="s">
        <v>49</v>
      </c>
      <c r="D24" s="193" t="s">
        <v>5</v>
      </c>
      <c r="E24" s="193" t="s">
        <v>81</v>
      </c>
      <c r="F24" s="193">
        <v>1</v>
      </c>
      <c r="G24" s="193" t="s">
        <v>86</v>
      </c>
      <c r="H24" s="193" t="s">
        <v>66</v>
      </c>
      <c r="I24" s="193">
        <v>18000000</v>
      </c>
      <c r="J24" s="189" t="s">
        <v>50</v>
      </c>
      <c r="K24" s="193">
        <v>18000000</v>
      </c>
      <c r="L24" s="191" t="str">
        <f t="shared" si="1"/>
        <v>Libor6m-30y</v>
      </c>
      <c r="M24" s="191" cm="1">
        <f t="array" ref="M24">VLOOKUP(G24,TRANSPOSE($P$15:$AA$16),2,FALSE)</f>
        <v>67</v>
      </c>
      <c r="N24" s="191">
        <f t="shared" si="2"/>
        <v>1442554081.1085999</v>
      </c>
      <c r="P24" s="191">
        <v>163</v>
      </c>
      <c r="Q24" s="191">
        <v>109</v>
      </c>
      <c r="R24" s="191">
        <v>87</v>
      </c>
      <c r="S24" s="191">
        <v>89</v>
      </c>
      <c r="T24" s="191">
        <v>102</v>
      </c>
      <c r="U24" s="191">
        <v>96</v>
      </c>
      <c r="V24" s="191">
        <v>101</v>
      </c>
      <c r="W24" s="191">
        <v>97</v>
      </c>
      <c r="X24" s="191">
        <v>97</v>
      </c>
      <c r="Y24" s="191">
        <v>102</v>
      </c>
      <c r="Z24" s="191">
        <v>106</v>
      </c>
      <c r="AA24" s="191">
        <v>101</v>
      </c>
    </row>
    <row r="25" spans="1:28">
      <c r="A25" s="193" t="s">
        <v>47</v>
      </c>
      <c r="B25" s="189" t="s">
        <v>87</v>
      </c>
      <c r="C25" s="189" t="s">
        <v>49</v>
      </c>
      <c r="D25" s="193" t="s">
        <v>10</v>
      </c>
      <c r="E25" s="193" t="s">
        <v>81</v>
      </c>
      <c r="F25" s="193"/>
      <c r="G25" s="193"/>
      <c r="H25" s="193"/>
      <c r="I25" s="193">
        <v>-10000000</v>
      </c>
      <c r="J25" s="189" t="s">
        <v>50</v>
      </c>
      <c r="K25" s="193">
        <v>-10000000</v>
      </c>
      <c r="L25" s="191" t="s">
        <v>1936</v>
      </c>
      <c r="M25" s="191">
        <f>$U$26</f>
        <v>61</v>
      </c>
      <c r="N25" s="191">
        <f t="shared" si="2"/>
        <v>-729650074.19257545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8">
      <c r="A26" s="193" t="s">
        <v>47</v>
      </c>
      <c r="B26" s="189" t="s">
        <v>88</v>
      </c>
      <c r="C26" s="189" t="s">
        <v>49</v>
      </c>
      <c r="D26" s="193" t="s">
        <v>32</v>
      </c>
      <c r="E26" s="193" t="s">
        <v>81</v>
      </c>
      <c r="F26" s="193"/>
      <c r="G26" s="193"/>
      <c r="H26" s="193"/>
      <c r="I26" s="193">
        <v>30000000</v>
      </c>
      <c r="J26" s="189" t="s">
        <v>50</v>
      </c>
      <c r="K26" s="193">
        <v>30000000</v>
      </c>
      <c r="L26" s="191" t="s">
        <v>1942</v>
      </c>
      <c r="M26" s="191">
        <f>$U$27</f>
        <v>21</v>
      </c>
      <c r="N26" s="191">
        <f>K26*M26</f>
        <v>630000000</v>
      </c>
      <c r="P26" s="198" t="s">
        <v>1937</v>
      </c>
      <c r="Q26" s="198"/>
      <c r="R26" s="198"/>
      <c r="S26" s="198"/>
      <c r="T26" s="198"/>
      <c r="U26" s="151">
        <v>61</v>
      </c>
      <c r="V26" s="6"/>
      <c r="W26" s="6"/>
      <c r="X26" s="6"/>
      <c r="Y26" s="6"/>
      <c r="Z26" s="6"/>
      <c r="AA26" s="6"/>
    </row>
    <row r="27" spans="1:28">
      <c r="A27" s="193" t="s">
        <v>47</v>
      </c>
      <c r="B27" s="189" t="s">
        <v>80</v>
      </c>
      <c r="C27" s="189" t="s">
        <v>49</v>
      </c>
      <c r="D27" s="193" t="s">
        <v>5</v>
      </c>
      <c r="E27" s="193" t="s">
        <v>81</v>
      </c>
      <c r="F27" s="193">
        <v>1</v>
      </c>
      <c r="G27" s="193" t="s">
        <v>82</v>
      </c>
      <c r="H27" s="193" t="s">
        <v>66</v>
      </c>
      <c r="I27" s="193">
        <v>-4000000</v>
      </c>
      <c r="J27" s="189" t="s">
        <v>50</v>
      </c>
      <c r="K27" s="193">
        <v>-4000000</v>
      </c>
      <c r="L27" s="191" t="str">
        <f>H27&amp;"-"&amp;G27</f>
        <v>Libor6m-15y</v>
      </c>
      <c r="M27" s="191" cm="1">
        <f t="array" ref="M27">VLOOKUP(G27,TRANSPOSE($P$15:$AA$16),2,FALSE)</f>
        <v>61</v>
      </c>
      <c r="N27" s="191">
        <f>K27*M27*$C$10</f>
        <v>-291860029.67703021</v>
      </c>
      <c r="P27" s="198" t="s">
        <v>1938</v>
      </c>
      <c r="Q27" s="198"/>
      <c r="R27" s="198"/>
      <c r="S27" s="198"/>
      <c r="T27" s="198"/>
      <c r="U27" s="151">
        <v>21</v>
      </c>
      <c r="V27" s="6"/>
      <c r="W27" s="6"/>
      <c r="X27" s="6"/>
      <c r="Y27" s="6"/>
      <c r="Z27" s="6"/>
      <c r="AA27" s="6"/>
    </row>
    <row r="28" spans="1:28">
      <c r="A28" s="193" t="s">
        <v>47</v>
      </c>
      <c r="B28" s="189" t="s">
        <v>83</v>
      </c>
      <c r="C28" s="189" t="s">
        <v>49</v>
      </c>
      <c r="D28" s="193" t="s">
        <v>5</v>
      </c>
      <c r="E28" s="193" t="s">
        <v>81</v>
      </c>
      <c r="F28" s="193">
        <v>1</v>
      </c>
      <c r="G28" s="193" t="s">
        <v>84</v>
      </c>
      <c r="H28" s="193" t="s">
        <v>66</v>
      </c>
      <c r="I28" s="193">
        <v>10000000</v>
      </c>
      <c r="J28" s="189" t="s">
        <v>50</v>
      </c>
      <c r="K28" s="193">
        <v>10000000</v>
      </c>
      <c r="L28" s="191" t="str">
        <f t="shared" ref="L28:L35" si="3">H28&amp;"-"&amp;G28</f>
        <v>Libor6m-20y</v>
      </c>
      <c r="M28" s="191" cm="1">
        <f t="array" ref="M28">VLOOKUP(G28,TRANSPOSE($P$15:$AA$16),2,FALSE)</f>
        <v>61</v>
      </c>
      <c r="N28" s="191">
        <f t="shared" ref="N28:N36" si="4">K28*M28*$C$10</f>
        <v>729650074.19257545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8">
      <c r="A29" s="193" t="s">
        <v>47</v>
      </c>
      <c r="B29" s="189" t="s">
        <v>85</v>
      </c>
      <c r="C29" s="189" t="s">
        <v>49</v>
      </c>
      <c r="D29" s="193" t="s">
        <v>5</v>
      </c>
      <c r="E29" s="193" t="s">
        <v>81</v>
      </c>
      <c r="F29" s="193">
        <v>1</v>
      </c>
      <c r="G29" s="193" t="s">
        <v>86</v>
      </c>
      <c r="H29" s="193" t="s">
        <v>66</v>
      </c>
      <c r="I29" s="193">
        <v>18000000</v>
      </c>
      <c r="J29" s="189" t="s">
        <v>50</v>
      </c>
      <c r="K29" s="193">
        <v>18000000</v>
      </c>
      <c r="L29" s="191" t="str">
        <f t="shared" si="3"/>
        <v>Libor6m-30y</v>
      </c>
      <c r="M29" s="191" cm="1">
        <f t="array" ref="M29">VLOOKUP(G29,TRANSPOSE($P$15:$AA$16),2,FALSE)</f>
        <v>67</v>
      </c>
      <c r="N29" s="191">
        <f t="shared" si="4"/>
        <v>1442554081.1085999</v>
      </c>
      <c r="P29" s="190" t="s">
        <v>1926</v>
      </c>
    </row>
    <row r="30" spans="1:28">
      <c r="A30" s="193" t="s">
        <v>47</v>
      </c>
      <c r="B30" s="189" t="s">
        <v>80</v>
      </c>
      <c r="C30" s="189" t="s">
        <v>49</v>
      </c>
      <c r="D30" s="193" t="s">
        <v>5</v>
      </c>
      <c r="E30" s="193" t="s">
        <v>81</v>
      </c>
      <c r="F30" s="193">
        <v>1</v>
      </c>
      <c r="G30" s="193" t="s">
        <v>82</v>
      </c>
      <c r="H30" s="193" t="s">
        <v>66</v>
      </c>
      <c r="I30" s="193">
        <v>-4000000</v>
      </c>
      <c r="J30" s="189" t="s">
        <v>50</v>
      </c>
      <c r="K30" s="193">
        <v>-4000000</v>
      </c>
      <c r="L30" s="191" t="str">
        <f t="shared" si="3"/>
        <v>Libor6m-15y</v>
      </c>
      <c r="M30" s="191" cm="1">
        <f t="array" ref="M30">VLOOKUP(G30,TRANSPOSE($P$15:$AA$16),2,FALSE)</f>
        <v>61</v>
      </c>
      <c r="N30" s="191">
        <f t="shared" si="4"/>
        <v>-291860029.67703021</v>
      </c>
      <c r="P30" s="217"/>
      <c r="Q30" s="222" t="s">
        <v>51</v>
      </c>
      <c r="R30" s="222" t="s">
        <v>75</v>
      </c>
      <c r="S30" s="222" t="s">
        <v>54</v>
      </c>
      <c r="T30" s="222" t="s">
        <v>77</v>
      </c>
      <c r="U30" s="222" t="s">
        <v>57</v>
      </c>
      <c r="V30" s="222" t="s">
        <v>79</v>
      </c>
      <c r="W30" s="222" t="s">
        <v>63</v>
      </c>
      <c r="X30" s="222" t="s">
        <v>68</v>
      </c>
      <c r="Y30" s="222" t="s">
        <v>72</v>
      </c>
      <c r="Z30" s="222" t="s">
        <v>82</v>
      </c>
      <c r="AA30" s="222" t="s">
        <v>84</v>
      </c>
      <c r="AB30" s="222" t="s">
        <v>86</v>
      </c>
    </row>
    <row r="31" spans="1:28">
      <c r="A31" s="193" t="s">
        <v>47</v>
      </c>
      <c r="B31" s="189" t="s">
        <v>83</v>
      </c>
      <c r="C31" s="189" t="s">
        <v>49</v>
      </c>
      <c r="D31" s="193" t="s">
        <v>5</v>
      </c>
      <c r="E31" s="193" t="s">
        <v>81</v>
      </c>
      <c r="F31" s="193">
        <v>1</v>
      </c>
      <c r="G31" s="193" t="s">
        <v>84</v>
      </c>
      <c r="H31" s="193" t="s">
        <v>66</v>
      </c>
      <c r="I31" s="193">
        <v>10000000</v>
      </c>
      <c r="J31" s="189" t="s">
        <v>50</v>
      </c>
      <c r="K31" s="193">
        <v>10000000</v>
      </c>
      <c r="L31" s="191" t="s">
        <v>2109</v>
      </c>
      <c r="M31" s="191" cm="1">
        <f t="array" ref="M31">VLOOKUP(G31,TRANSPOSE($P$15:$AA$16),2,FALSE)</f>
        <v>61</v>
      </c>
      <c r="N31" s="191">
        <f t="shared" si="4"/>
        <v>729650074.19257545</v>
      </c>
      <c r="P31" s="222" t="s">
        <v>51</v>
      </c>
      <c r="Q31" s="226">
        <v>1</v>
      </c>
      <c r="R31" s="226">
        <v>0.77</v>
      </c>
      <c r="S31" s="226">
        <v>0.67</v>
      </c>
      <c r="T31" s="226">
        <v>0.59</v>
      </c>
      <c r="U31" s="226">
        <v>0.48</v>
      </c>
      <c r="V31" s="226">
        <v>0.39</v>
      </c>
      <c r="W31" s="226">
        <v>0.34</v>
      </c>
      <c r="X31" s="226">
        <v>0.3</v>
      </c>
      <c r="Y31" s="226">
        <v>0.25</v>
      </c>
      <c r="Z31" s="226">
        <v>0.23</v>
      </c>
      <c r="AA31" s="226">
        <v>0.21</v>
      </c>
      <c r="AB31" s="226">
        <v>0.2</v>
      </c>
    </row>
    <row r="32" spans="1:28">
      <c r="A32" s="193" t="s">
        <v>47</v>
      </c>
      <c r="B32" s="189" t="s">
        <v>85</v>
      </c>
      <c r="C32" s="189" t="s">
        <v>49</v>
      </c>
      <c r="D32" s="193" t="s">
        <v>5</v>
      </c>
      <c r="E32" s="193" t="s">
        <v>81</v>
      </c>
      <c r="F32" s="193">
        <v>1</v>
      </c>
      <c r="G32" s="193" t="s">
        <v>86</v>
      </c>
      <c r="H32" s="193" t="s">
        <v>66</v>
      </c>
      <c r="I32" s="193">
        <v>18000000</v>
      </c>
      <c r="J32" s="189" t="s">
        <v>50</v>
      </c>
      <c r="K32" s="193">
        <v>18000000</v>
      </c>
      <c r="L32" s="191" t="str">
        <f t="shared" si="3"/>
        <v>Libor6m-30y</v>
      </c>
      <c r="M32" s="191" cm="1">
        <f t="array" ref="M32">VLOOKUP(G32,TRANSPOSE($P$15:$AA$16),2,FALSE)</f>
        <v>67</v>
      </c>
      <c r="N32" s="191">
        <f t="shared" si="4"/>
        <v>1442554081.1085999</v>
      </c>
      <c r="P32" s="222" t="s">
        <v>75</v>
      </c>
      <c r="Q32" s="226">
        <v>0.77</v>
      </c>
      <c r="R32" s="226">
        <v>1</v>
      </c>
      <c r="S32" s="226">
        <v>0.84</v>
      </c>
      <c r="T32" s="226">
        <v>0.74</v>
      </c>
      <c r="U32" s="226">
        <v>0.56000000000000005</v>
      </c>
      <c r="V32" s="226">
        <v>0.43</v>
      </c>
      <c r="W32" s="226">
        <v>0.36</v>
      </c>
      <c r="X32" s="226">
        <v>0.31</v>
      </c>
      <c r="Y32" s="226">
        <v>0.26</v>
      </c>
      <c r="Z32" s="226">
        <v>0.21</v>
      </c>
      <c r="AA32" s="226">
        <v>0.19</v>
      </c>
      <c r="AB32" s="226">
        <v>0.19</v>
      </c>
    </row>
    <row r="33" spans="1:28">
      <c r="A33" s="193" t="s">
        <v>47</v>
      </c>
      <c r="B33" s="189" t="s">
        <v>80</v>
      </c>
      <c r="C33" s="189" t="s">
        <v>49</v>
      </c>
      <c r="D33" s="193" t="s">
        <v>5</v>
      </c>
      <c r="E33" s="193" t="s">
        <v>81</v>
      </c>
      <c r="F33" s="193">
        <v>1</v>
      </c>
      <c r="G33" s="193" t="s">
        <v>82</v>
      </c>
      <c r="H33" s="193" t="s">
        <v>66</v>
      </c>
      <c r="I33" s="193">
        <v>-4000000</v>
      </c>
      <c r="J33" s="189" t="s">
        <v>50</v>
      </c>
      <c r="K33" s="193">
        <v>-4000000</v>
      </c>
      <c r="L33" s="191" t="str">
        <f t="shared" si="3"/>
        <v>Libor6m-15y</v>
      </c>
      <c r="M33" s="191" cm="1">
        <f t="array" ref="M33">VLOOKUP(G33,TRANSPOSE($P$15:$AA$16),2,FALSE)</f>
        <v>61</v>
      </c>
      <c r="N33" s="191">
        <f t="shared" si="4"/>
        <v>-291860029.67703021</v>
      </c>
      <c r="P33" s="222" t="s">
        <v>54</v>
      </c>
      <c r="Q33" s="226">
        <v>0.67</v>
      </c>
      <c r="R33" s="226">
        <v>0.84</v>
      </c>
      <c r="S33" s="226">
        <v>1</v>
      </c>
      <c r="T33" s="226">
        <v>0.88</v>
      </c>
      <c r="U33" s="226">
        <v>0.69</v>
      </c>
      <c r="V33" s="226">
        <v>0.55000000000000004</v>
      </c>
      <c r="W33" s="226">
        <v>0.47</v>
      </c>
      <c r="X33" s="226">
        <v>0.4</v>
      </c>
      <c r="Y33" s="226">
        <v>0.34</v>
      </c>
      <c r="Z33" s="226">
        <v>0.27</v>
      </c>
      <c r="AA33" s="226">
        <v>0.25</v>
      </c>
      <c r="AB33" s="226">
        <v>0.25</v>
      </c>
    </row>
    <row r="34" spans="1:28">
      <c r="A34" s="193" t="s">
        <v>47</v>
      </c>
      <c r="B34" s="189" t="s">
        <v>83</v>
      </c>
      <c r="C34" s="189" t="s">
        <v>49</v>
      </c>
      <c r="D34" s="193" t="s">
        <v>5</v>
      </c>
      <c r="E34" s="193" t="s">
        <v>81</v>
      </c>
      <c r="F34" s="193">
        <v>1</v>
      </c>
      <c r="G34" s="193" t="s">
        <v>84</v>
      </c>
      <c r="H34" s="193" t="s">
        <v>66</v>
      </c>
      <c r="I34" s="193">
        <v>10000000</v>
      </c>
      <c r="J34" s="189" t="s">
        <v>50</v>
      </c>
      <c r="K34" s="193">
        <v>10000000</v>
      </c>
      <c r="L34" s="191" t="str">
        <f t="shared" si="3"/>
        <v>Libor6m-20y</v>
      </c>
      <c r="M34" s="191" cm="1">
        <f t="array" ref="M34">VLOOKUP(G34,TRANSPOSE($P$15:$AA$16),2,FALSE)</f>
        <v>61</v>
      </c>
      <c r="N34" s="191">
        <f t="shared" si="4"/>
        <v>729650074.19257545</v>
      </c>
      <c r="P34" s="222" t="s">
        <v>77</v>
      </c>
      <c r="Q34" s="226">
        <v>0.59</v>
      </c>
      <c r="R34" s="226">
        <v>0.74</v>
      </c>
      <c r="S34" s="226">
        <v>0.88</v>
      </c>
      <c r="T34" s="226">
        <v>1</v>
      </c>
      <c r="U34" s="226">
        <v>0.86</v>
      </c>
      <c r="V34" s="226">
        <v>0.73</v>
      </c>
      <c r="W34" s="226">
        <v>0.65</v>
      </c>
      <c r="X34" s="226">
        <v>0.56999999999999995</v>
      </c>
      <c r="Y34" s="226">
        <v>0.49</v>
      </c>
      <c r="Z34" s="226">
        <v>0.4</v>
      </c>
      <c r="AA34" s="226">
        <v>0.38</v>
      </c>
      <c r="AB34" s="226">
        <v>0.37</v>
      </c>
    </row>
    <row r="35" spans="1:28">
      <c r="A35" s="193" t="s">
        <v>47</v>
      </c>
      <c r="B35" s="189" t="s">
        <v>85</v>
      </c>
      <c r="C35" s="189" t="s">
        <v>49</v>
      </c>
      <c r="D35" s="193" t="s">
        <v>5</v>
      </c>
      <c r="E35" s="193" t="s">
        <v>81</v>
      </c>
      <c r="F35" s="193">
        <v>1</v>
      </c>
      <c r="G35" s="193" t="s">
        <v>86</v>
      </c>
      <c r="H35" s="193" t="s">
        <v>66</v>
      </c>
      <c r="I35" s="193">
        <v>18000000</v>
      </c>
      <c r="J35" s="189" t="s">
        <v>50</v>
      </c>
      <c r="K35" s="193">
        <v>18000000</v>
      </c>
      <c r="L35" s="191" t="str">
        <f t="shared" si="3"/>
        <v>Libor6m-30y</v>
      </c>
      <c r="M35" s="191" cm="1">
        <f t="array" ref="M35">VLOOKUP(G35,TRANSPOSE($P$15:$AA$16),2,FALSE)</f>
        <v>67</v>
      </c>
      <c r="N35" s="191">
        <f t="shared" si="4"/>
        <v>1442554081.1085999</v>
      </c>
      <c r="P35" s="222" t="s">
        <v>57</v>
      </c>
      <c r="Q35" s="226">
        <v>0.48</v>
      </c>
      <c r="R35" s="226">
        <v>0.56000000000000005</v>
      </c>
      <c r="S35" s="226">
        <v>0.69</v>
      </c>
      <c r="T35" s="226">
        <v>0.86</v>
      </c>
      <c r="U35" s="226">
        <v>1</v>
      </c>
      <c r="V35" s="226">
        <v>0.94</v>
      </c>
      <c r="W35" s="226">
        <v>0.87</v>
      </c>
      <c r="X35" s="226">
        <v>0.79</v>
      </c>
      <c r="Y35" s="226">
        <v>0.68</v>
      </c>
      <c r="Z35" s="226">
        <v>0.6</v>
      </c>
      <c r="AA35" s="226">
        <v>0.56999999999999995</v>
      </c>
      <c r="AB35" s="226">
        <v>0.55000000000000004</v>
      </c>
    </row>
    <row r="36" spans="1:28">
      <c r="A36" s="193" t="s">
        <v>47</v>
      </c>
      <c r="B36" s="189" t="s">
        <v>87</v>
      </c>
      <c r="C36" s="189" t="s">
        <v>49</v>
      </c>
      <c r="D36" s="193" t="s">
        <v>10</v>
      </c>
      <c r="E36" s="193" t="s">
        <v>81</v>
      </c>
      <c r="F36" s="193"/>
      <c r="G36" s="193"/>
      <c r="H36" s="193"/>
      <c r="I36" s="193">
        <v>-10000000</v>
      </c>
      <c r="J36" s="189" t="s">
        <v>50</v>
      </c>
      <c r="K36" s="193">
        <v>-10000000</v>
      </c>
      <c r="L36" s="191" t="s">
        <v>1936</v>
      </c>
      <c r="M36" s="191">
        <f>$U$26</f>
        <v>61</v>
      </c>
      <c r="N36" s="191">
        <f t="shared" si="4"/>
        <v>-729650074.19257545</v>
      </c>
      <c r="P36" s="222" t="s">
        <v>79</v>
      </c>
      <c r="Q36" s="226">
        <v>0.39</v>
      </c>
      <c r="R36" s="226">
        <v>0.43</v>
      </c>
      <c r="S36" s="226">
        <v>0.55000000000000004</v>
      </c>
      <c r="T36" s="226">
        <v>0.73</v>
      </c>
      <c r="U36" s="226">
        <v>0.94</v>
      </c>
      <c r="V36" s="226">
        <v>1</v>
      </c>
      <c r="W36" s="226">
        <v>0.96</v>
      </c>
      <c r="X36" s="226">
        <v>0.91</v>
      </c>
      <c r="Y36" s="226">
        <v>0.8</v>
      </c>
      <c r="Z36" s="226">
        <v>0.74</v>
      </c>
      <c r="AA36" s="226">
        <v>0.7</v>
      </c>
      <c r="AB36" s="226">
        <v>0.69</v>
      </c>
    </row>
    <row r="37" spans="1:28">
      <c r="A37" s="193" t="s">
        <v>47</v>
      </c>
      <c r="B37" s="189" t="s">
        <v>88</v>
      </c>
      <c r="C37" s="189" t="s">
        <v>49</v>
      </c>
      <c r="D37" s="193" t="s">
        <v>32</v>
      </c>
      <c r="E37" s="193" t="s">
        <v>81</v>
      </c>
      <c r="F37" s="193"/>
      <c r="G37" s="193"/>
      <c r="H37" s="193"/>
      <c r="I37" s="193">
        <v>30000000</v>
      </c>
      <c r="J37" s="189" t="s">
        <v>50</v>
      </c>
      <c r="K37" s="193">
        <v>30000000</v>
      </c>
      <c r="L37" s="191" t="s">
        <v>1942</v>
      </c>
      <c r="M37" s="191">
        <f>$U$27</f>
        <v>21</v>
      </c>
      <c r="N37" s="191">
        <f>K37*M37</f>
        <v>630000000</v>
      </c>
      <c r="P37" s="222" t="s">
        <v>63</v>
      </c>
      <c r="Q37" s="226">
        <v>0.34</v>
      </c>
      <c r="R37" s="226">
        <v>0.36</v>
      </c>
      <c r="S37" s="226">
        <v>0.47</v>
      </c>
      <c r="T37" s="226">
        <v>0.65</v>
      </c>
      <c r="U37" s="226">
        <v>0.87</v>
      </c>
      <c r="V37" s="226">
        <v>0.96</v>
      </c>
      <c r="W37" s="226">
        <v>1</v>
      </c>
      <c r="X37" s="226">
        <v>0.97</v>
      </c>
      <c r="Y37" s="226">
        <v>0.88</v>
      </c>
      <c r="Z37" s="226">
        <v>0.81</v>
      </c>
      <c r="AA37" s="226">
        <v>0.77</v>
      </c>
      <c r="AB37" s="226">
        <v>0.76</v>
      </c>
    </row>
    <row r="38" spans="1:28">
      <c r="A38" s="193" t="s">
        <v>47</v>
      </c>
      <c r="B38" s="189" t="s">
        <v>80</v>
      </c>
      <c r="C38" s="189" t="s">
        <v>49</v>
      </c>
      <c r="D38" s="193" t="s">
        <v>5</v>
      </c>
      <c r="E38" s="193" t="s">
        <v>81</v>
      </c>
      <c r="F38" s="193">
        <v>1</v>
      </c>
      <c r="G38" s="193" t="s">
        <v>82</v>
      </c>
      <c r="H38" s="193" t="s">
        <v>66</v>
      </c>
      <c r="I38" s="193">
        <v>-4000000</v>
      </c>
      <c r="J38" s="189" t="s">
        <v>50</v>
      </c>
      <c r="K38" s="193">
        <v>-4000000</v>
      </c>
      <c r="L38" s="191" t="str">
        <f>H38&amp;"-"&amp;G38</f>
        <v>Libor6m-15y</v>
      </c>
      <c r="M38" s="191" cm="1">
        <f t="array" ref="M38">VLOOKUP(G38,TRANSPOSE($P$15:$AA$16),2,FALSE)</f>
        <v>61</v>
      </c>
      <c r="N38" s="191">
        <f>K38*M38*$C$10</f>
        <v>-291860029.67703021</v>
      </c>
      <c r="P38" s="222" t="s">
        <v>68</v>
      </c>
      <c r="Q38" s="226">
        <v>0.3</v>
      </c>
      <c r="R38" s="226">
        <v>0.31</v>
      </c>
      <c r="S38" s="226">
        <v>0.4</v>
      </c>
      <c r="T38" s="226">
        <v>0.56999999999999995</v>
      </c>
      <c r="U38" s="226">
        <v>0.79</v>
      </c>
      <c r="V38" s="226">
        <v>0.91</v>
      </c>
      <c r="W38" s="226">
        <v>0.97</v>
      </c>
      <c r="X38" s="226">
        <v>1</v>
      </c>
      <c r="Y38" s="226">
        <v>0.95</v>
      </c>
      <c r="Z38" s="226">
        <v>0.9</v>
      </c>
      <c r="AA38" s="226">
        <v>0.86</v>
      </c>
      <c r="AB38" s="226">
        <v>0.85</v>
      </c>
    </row>
    <row r="39" spans="1:28">
      <c r="A39" s="193" t="s">
        <v>47</v>
      </c>
      <c r="B39" s="189" t="s">
        <v>83</v>
      </c>
      <c r="C39" s="189" t="s">
        <v>49</v>
      </c>
      <c r="D39" s="193" t="s">
        <v>5</v>
      </c>
      <c r="E39" s="193" t="s">
        <v>81</v>
      </c>
      <c r="F39" s="193">
        <v>1</v>
      </c>
      <c r="G39" s="193" t="s">
        <v>84</v>
      </c>
      <c r="H39" s="193" t="s">
        <v>66</v>
      </c>
      <c r="I39" s="193">
        <v>10000000</v>
      </c>
      <c r="J39" s="189" t="s">
        <v>50</v>
      </c>
      <c r="K39" s="193">
        <v>10000000</v>
      </c>
      <c r="L39" s="191" t="str">
        <f t="shared" ref="L39:L46" si="5">H39&amp;"-"&amp;G39</f>
        <v>Libor6m-20y</v>
      </c>
      <c r="M39" s="191" cm="1">
        <f t="array" ref="M39">VLOOKUP(G39,TRANSPOSE($P$15:$AA$16),2,FALSE)</f>
        <v>61</v>
      </c>
      <c r="N39" s="191">
        <f t="shared" ref="N39:N47" si="6">K39*M39*$C$10</f>
        <v>729650074.19257545</v>
      </c>
      <c r="P39" s="222" t="s">
        <v>72</v>
      </c>
      <c r="Q39" s="226">
        <v>0.25</v>
      </c>
      <c r="R39" s="226">
        <v>0.26</v>
      </c>
      <c r="S39" s="226">
        <v>0.34</v>
      </c>
      <c r="T39" s="226">
        <v>0.49</v>
      </c>
      <c r="U39" s="226">
        <v>0.68</v>
      </c>
      <c r="V39" s="226">
        <v>0.8</v>
      </c>
      <c r="W39" s="226">
        <v>0.88</v>
      </c>
      <c r="X39" s="226">
        <v>0.95</v>
      </c>
      <c r="Y39" s="226">
        <v>1</v>
      </c>
      <c r="Z39" s="226">
        <v>0.97</v>
      </c>
      <c r="AA39" s="226">
        <v>0.94</v>
      </c>
      <c r="AB39" s="226">
        <v>0.94</v>
      </c>
    </row>
    <row r="40" spans="1:28">
      <c r="A40" s="193" t="s">
        <v>47</v>
      </c>
      <c r="B40" s="189" t="s">
        <v>85</v>
      </c>
      <c r="C40" s="189" t="s">
        <v>49</v>
      </c>
      <c r="D40" s="193" t="s">
        <v>5</v>
      </c>
      <c r="E40" s="193" t="s">
        <v>81</v>
      </c>
      <c r="F40" s="193">
        <v>1</v>
      </c>
      <c r="G40" s="193" t="s">
        <v>86</v>
      </c>
      <c r="H40" s="193" t="s">
        <v>66</v>
      </c>
      <c r="I40" s="193">
        <v>18000000</v>
      </c>
      <c r="J40" s="189" t="s">
        <v>50</v>
      </c>
      <c r="K40" s="193">
        <v>18000000</v>
      </c>
      <c r="L40" s="191" t="str">
        <f t="shared" si="5"/>
        <v>Libor6m-30y</v>
      </c>
      <c r="M40" s="191" cm="1">
        <f t="array" ref="M40">VLOOKUP(G40,TRANSPOSE($P$15:$AA$16),2,FALSE)</f>
        <v>67</v>
      </c>
      <c r="N40" s="191">
        <f t="shared" si="6"/>
        <v>1442554081.1085999</v>
      </c>
      <c r="P40" s="222" t="s">
        <v>82</v>
      </c>
      <c r="Q40" s="226">
        <v>0.23</v>
      </c>
      <c r="R40" s="226">
        <v>0.21</v>
      </c>
      <c r="S40" s="226">
        <v>0.27</v>
      </c>
      <c r="T40" s="226">
        <v>0.4</v>
      </c>
      <c r="U40" s="226">
        <v>0.6</v>
      </c>
      <c r="V40" s="226">
        <v>0.74</v>
      </c>
      <c r="W40" s="226">
        <v>0.81</v>
      </c>
      <c r="X40" s="226">
        <v>0.9</v>
      </c>
      <c r="Y40" s="226">
        <v>0.97</v>
      </c>
      <c r="Z40" s="226">
        <v>1</v>
      </c>
      <c r="AA40" s="226">
        <v>0.98</v>
      </c>
      <c r="AB40" s="226">
        <v>0.97</v>
      </c>
    </row>
    <row r="41" spans="1:28">
      <c r="A41" s="193" t="s">
        <v>47</v>
      </c>
      <c r="B41" s="189" t="s">
        <v>80</v>
      </c>
      <c r="C41" s="189" t="s">
        <v>49</v>
      </c>
      <c r="D41" s="193" t="s">
        <v>5</v>
      </c>
      <c r="E41" s="193" t="s">
        <v>81</v>
      </c>
      <c r="F41" s="193">
        <v>1</v>
      </c>
      <c r="G41" s="193" t="s">
        <v>82</v>
      </c>
      <c r="H41" s="193" t="s">
        <v>66</v>
      </c>
      <c r="I41" s="193">
        <v>-4000000</v>
      </c>
      <c r="J41" s="189" t="s">
        <v>50</v>
      </c>
      <c r="K41" s="193">
        <v>-4000000</v>
      </c>
      <c r="L41" s="191" t="str">
        <f t="shared" si="5"/>
        <v>Libor6m-15y</v>
      </c>
      <c r="M41" s="191" cm="1">
        <f t="array" ref="M41">VLOOKUP(G41,TRANSPOSE($P$15:$AA$16),2,FALSE)</f>
        <v>61</v>
      </c>
      <c r="N41" s="191">
        <f t="shared" si="6"/>
        <v>-291860029.67703021</v>
      </c>
      <c r="P41" s="222" t="s">
        <v>84</v>
      </c>
      <c r="Q41" s="226">
        <v>0.21</v>
      </c>
      <c r="R41" s="226">
        <v>0.19</v>
      </c>
      <c r="S41" s="226">
        <v>0.25</v>
      </c>
      <c r="T41" s="226">
        <v>0.38</v>
      </c>
      <c r="U41" s="226">
        <v>0.56999999999999995</v>
      </c>
      <c r="V41" s="226">
        <v>0.7</v>
      </c>
      <c r="W41" s="226">
        <v>0.77</v>
      </c>
      <c r="X41" s="226">
        <v>0.86</v>
      </c>
      <c r="Y41" s="226">
        <v>0.94</v>
      </c>
      <c r="Z41" s="226">
        <v>0.98</v>
      </c>
      <c r="AA41" s="226">
        <v>1</v>
      </c>
      <c r="AB41" s="226">
        <v>0.99</v>
      </c>
    </row>
    <row r="42" spans="1:28">
      <c r="A42" s="193" t="s">
        <v>47</v>
      </c>
      <c r="B42" s="189" t="s">
        <v>83</v>
      </c>
      <c r="C42" s="189" t="s">
        <v>49</v>
      </c>
      <c r="D42" s="193" t="s">
        <v>5</v>
      </c>
      <c r="E42" s="193" t="s">
        <v>81</v>
      </c>
      <c r="F42" s="193">
        <v>1</v>
      </c>
      <c r="G42" s="193" t="s">
        <v>84</v>
      </c>
      <c r="H42" s="193" t="s">
        <v>66</v>
      </c>
      <c r="I42" s="193">
        <v>10000000</v>
      </c>
      <c r="J42" s="189" t="s">
        <v>50</v>
      </c>
      <c r="K42" s="193">
        <v>10000000</v>
      </c>
      <c r="L42" s="191" t="str">
        <f t="shared" si="5"/>
        <v>Libor6m-20y</v>
      </c>
      <c r="M42" s="191" cm="1">
        <f t="array" ref="M42">VLOOKUP(G42,TRANSPOSE($P$15:$AA$16),2,FALSE)</f>
        <v>61</v>
      </c>
      <c r="N42" s="191">
        <f t="shared" si="6"/>
        <v>729650074.19257545</v>
      </c>
      <c r="P42" s="222" t="s">
        <v>86</v>
      </c>
      <c r="Q42" s="226">
        <v>0.2</v>
      </c>
      <c r="R42" s="226">
        <v>0.19</v>
      </c>
      <c r="S42" s="226">
        <v>0.25</v>
      </c>
      <c r="T42" s="226">
        <v>0.37</v>
      </c>
      <c r="U42" s="226">
        <v>0.55000000000000004</v>
      </c>
      <c r="V42" s="226">
        <v>0.69</v>
      </c>
      <c r="W42" s="226">
        <v>0.76</v>
      </c>
      <c r="X42" s="226">
        <v>0.85</v>
      </c>
      <c r="Y42" s="226">
        <v>0.94</v>
      </c>
      <c r="Z42" s="226">
        <v>0.97</v>
      </c>
      <c r="AA42" s="226">
        <v>0.99</v>
      </c>
      <c r="AB42" s="226">
        <v>1</v>
      </c>
    </row>
    <row r="43" spans="1:28">
      <c r="A43" s="193" t="s">
        <v>47</v>
      </c>
      <c r="B43" s="189" t="s">
        <v>85</v>
      </c>
      <c r="C43" s="189" t="s">
        <v>49</v>
      </c>
      <c r="D43" s="193" t="s">
        <v>5</v>
      </c>
      <c r="E43" s="193" t="s">
        <v>81</v>
      </c>
      <c r="F43" s="193">
        <v>1</v>
      </c>
      <c r="G43" s="193" t="s">
        <v>86</v>
      </c>
      <c r="H43" s="193" t="s">
        <v>66</v>
      </c>
      <c r="I43" s="193">
        <v>18000000</v>
      </c>
      <c r="J43" s="189" t="s">
        <v>50</v>
      </c>
      <c r="K43" s="193">
        <v>18000000</v>
      </c>
      <c r="L43" s="191" t="str">
        <f t="shared" si="5"/>
        <v>Libor6m-30y</v>
      </c>
      <c r="M43" s="191" cm="1">
        <f t="array" ref="M43">VLOOKUP(G43,TRANSPOSE($P$15:$AA$16),2,FALSE)</f>
        <v>67</v>
      </c>
      <c r="N43" s="191">
        <f t="shared" si="6"/>
        <v>1442554081.1085999</v>
      </c>
    </row>
    <row r="44" spans="1:28">
      <c r="A44" s="193" t="s">
        <v>47</v>
      </c>
      <c r="B44" s="189" t="s">
        <v>80</v>
      </c>
      <c r="C44" s="189" t="s">
        <v>49</v>
      </c>
      <c r="D44" s="193" t="s">
        <v>5</v>
      </c>
      <c r="E44" s="193" t="s">
        <v>81</v>
      </c>
      <c r="F44" s="193">
        <v>1</v>
      </c>
      <c r="G44" s="193" t="s">
        <v>82</v>
      </c>
      <c r="H44" s="193" t="s">
        <v>66</v>
      </c>
      <c r="I44" s="193">
        <v>-4000000</v>
      </c>
      <c r="J44" s="189" t="s">
        <v>50</v>
      </c>
      <c r="K44" s="193">
        <v>-4000000</v>
      </c>
      <c r="L44" s="191" t="str">
        <f t="shared" si="5"/>
        <v>Libor6m-15y</v>
      </c>
      <c r="M44" s="191" cm="1">
        <f t="array" ref="M44">VLOOKUP(G44,TRANSPOSE($P$15:$AA$16),2,FALSE)</f>
        <v>61</v>
      </c>
      <c r="N44" s="191">
        <f t="shared" si="6"/>
        <v>-291860029.67703021</v>
      </c>
      <c r="P44" s="230" t="s">
        <v>2066</v>
      </c>
      <c r="Q44" s="231"/>
      <c r="R44" s="232"/>
      <c r="S44" s="232"/>
      <c r="T44" s="232"/>
      <c r="U44" s="233"/>
      <c r="V44" s="229">
        <v>0.99299999999999999</v>
      </c>
    </row>
    <row r="45" spans="1:28">
      <c r="A45" s="193" t="s">
        <v>47</v>
      </c>
      <c r="B45" s="189" t="s">
        <v>83</v>
      </c>
      <c r="C45" s="189" t="s">
        <v>49</v>
      </c>
      <c r="D45" s="193" t="s">
        <v>5</v>
      </c>
      <c r="E45" s="193" t="s">
        <v>81</v>
      </c>
      <c r="F45" s="193">
        <v>1</v>
      </c>
      <c r="G45" s="193" t="s">
        <v>84</v>
      </c>
      <c r="H45" s="193" t="s">
        <v>66</v>
      </c>
      <c r="I45" s="193">
        <v>10000000</v>
      </c>
      <c r="J45" s="189" t="s">
        <v>50</v>
      </c>
      <c r="K45" s="193">
        <v>10000000</v>
      </c>
      <c r="L45" s="191" t="str">
        <f t="shared" si="5"/>
        <v>Libor6m-20y</v>
      </c>
      <c r="M45" s="191" cm="1">
        <f t="array" ref="M45">VLOOKUP(G45,TRANSPOSE($P$15:$AA$16),2,FALSE)</f>
        <v>61</v>
      </c>
      <c r="N45" s="191">
        <f t="shared" si="6"/>
        <v>729650074.19257545</v>
      </c>
      <c r="P45" s="318" t="s">
        <v>2067</v>
      </c>
      <c r="Q45" s="319"/>
      <c r="R45" s="319"/>
      <c r="S45" s="319"/>
      <c r="T45" s="319"/>
      <c r="U45" s="320"/>
      <c r="V45" s="229">
        <v>0.24</v>
      </c>
    </row>
    <row r="46" spans="1:28">
      <c r="A46" s="193" t="s">
        <v>47</v>
      </c>
      <c r="B46" s="189" t="s">
        <v>85</v>
      </c>
      <c r="C46" s="189" t="s">
        <v>49</v>
      </c>
      <c r="D46" s="193" t="s">
        <v>5</v>
      </c>
      <c r="E46" s="193" t="s">
        <v>81</v>
      </c>
      <c r="F46" s="193">
        <v>1</v>
      </c>
      <c r="G46" s="193" t="s">
        <v>86</v>
      </c>
      <c r="H46" s="193" t="s">
        <v>66</v>
      </c>
      <c r="I46" s="193">
        <v>18000000</v>
      </c>
      <c r="J46" s="189" t="s">
        <v>50</v>
      </c>
      <c r="K46" s="193">
        <v>18000000</v>
      </c>
      <c r="L46" s="191" t="str">
        <f t="shared" si="5"/>
        <v>Libor6m-30y</v>
      </c>
      <c r="M46" s="191" cm="1">
        <f t="array" ref="M46">VLOOKUP(G46,TRANSPOSE($P$15:$AA$16),2,FALSE)</f>
        <v>67</v>
      </c>
      <c r="N46" s="191">
        <f t="shared" si="6"/>
        <v>1442554081.1085999</v>
      </c>
      <c r="P46" s="318" t="s">
        <v>2068</v>
      </c>
      <c r="Q46" s="319"/>
      <c r="R46" s="319"/>
      <c r="S46" s="319"/>
      <c r="T46" s="319"/>
      <c r="U46" s="320"/>
      <c r="V46" s="229">
        <v>0.04</v>
      </c>
    </row>
    <row r="47" spans="1:28">
      <c r="A47" s="193" t="s">
        <v>47</v>
      </c>
      <c r="B47" s="189" t="s">
        <v>87</v>
      </c>
      <c r="C47" s="189" t="s">
        <v>49</v>
      </c>
      <c r="D47" s="193" t="s">
        <v>10</v>
      </c>
      <c r="E47" s="193" t="s">
        <v>81</v>
      </c>
      <c r="F47" s="193"/>
      <c r="G47" s="193"/>
      <c r="H47" s="193"/>
      <c r="I47" s="193">
        <v>-10000000</v>
      </c>
      <c r="J47" s="189" t="s">
        <v>50</v>
      </c>
      <c r="K47" s="193">
        <v>-10000000</v>
      </c>
      <c r="L47" s="191" t="s">
        <v>1936</v>
      </c>
      <c r="M47" s="191">
        <f>$U$26</f>
        <v>61</v>
      </c>
      <c r="N47" s="191">
        <f t="shared" si="6"/>
        <v>-729650074.19257545</v>
      </c>
      <c r="P47" s="318" t="s">
        <v>2069</v>
      </c>
      <c r="Q47" s="319"/>
      <c r="R47" s="319"/>
      <c r="S47" s="319"/>
      <c r="T47" s="319"/>
      <c r="U47" s="320"/>
      <c r="V47" s="229">
        <v>0.32</v>
      </c>
    </row>
    <row r="48" spans="1:28">
      <c r="A48" s="193" t="s">
        <v>47</v>
      </c>
      <c r="B48" s="189" t="s">
        <v>88</v>
      </c>
      <c r="C48" s="189" t="s">
        <v>49</v>
      </c>
      <c r="D48" s="193" t="s">
        <v>32</v>
      </c>
      <c r="E48" s="193" t="s">
        <v>81</v>
      </c>
      <c r="F48" s="193"/>
      <c r="G48" s="193"/>
      <c r="H48" s="193"/>
      <c r="I48" s="193">
        <v>30000000</v>
      </c>
      <c r="J48" s="189" t="s">
        <v>50</v>
      </c>
      <c r="K48" s="193">
        <v>30000000</v>
      </c>
      <c r="L48" s="191" t="s">
        <v>1942</v>
      </c>
      <c r="M48" s="191">
        <f>$U$27</f>
        <v>21</v>
      </c>
      <c r="N48" s="191">
        <f>K48*M48</f>
        <v>630000000</v>
      </c>
    </row>
    <row r="49" spans="1:14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N49" s="1" t="s">
        <v>1947</v>
      </c>
    </row>
    <row r="51" spans="1:14">
      <c r="A51" s="201" t="s">
        <v>1941</v>
      </c>
    </row>
    <row r="52" spans="1:14">
      <c r="A52" s="144" t="s">
        <v>41</v>
      </c>
      <c r="B52" s="144" t="s">
        <v>42</v>
      </c>
      <c r="C52" s="144" t="s">
        <v>43</v>
      </c>
      <c r="D52" s="144" t="s">
        <v>0</v>
      </c>
      <c r="E52" s="144" t="s">
        <v>1</v>
      </c>
      <c r="F52" s="144" t="s">
        <v>2</v>
      </c>
      <c r="G52" s="144" t="s">
        <v>3</v>
      </c>
      <c r="H52" s="144" t="s">
        <v>4</v>
      </c>
      <c r="I52" s="144" t="s">
        <v>44</v>
      </c>
      <c r="J52" s="144" t="s">
        <v>45</v>
      </c>
      <c r="K52" s="144" t="s">
        <v>46</v>
      </c>
      <c r="L52" s="144" t="s">
        <v>1919</v>
      </c>
      <c r="M52" s="144" t="s">
        <v>1901</v>
      </c>
      <c r="N52" s="144" t="s">
        <v>1905</v>
      </c>
    </row>
    <row r="53" spans="1:14">
      <c r="A53" s="193" t="s">
        <v>47</v>
      </c>
      <c r="B53" s="189" t="s">
        <v>80</v>
      </c>
      <c r="C53" s="189" t="s">
        <v>49</v>
      </c>
      <c r="D53" s="193" t="s">
        <v>5</v>
      </c>
      <c r="E53" s="193" t="s">
        <v>81</v>
      </c>
      <c r="F53" s="193">
        <v>1</v>
      </c>
      <c r="G53" s="193" t="s">
        <v>82</v>
      </c>
      <c r="H53" s="193" t="s">
        <v>66</v>
      </c>
      <c r="I53" s="193">
        <f>I16+I19+I22</f>
        <v>-12000000</v>
      </c>
      <c r="J53" s="189" t="s">
        <v>50</v>
      </c>
      <c r="K53" s="193">
        <f>K16+K19+K2+K27+K30+K33+K38+K41+K44+K22</f>
        <v>-36000000</v>
      </c>
      <c r="L53" s="191" t="str">
        <f t="shared" ref="L53:L55" si="7">H53&amp;"-"&amp;G53</f>
        <v>Libor6m-15y</v>
      </c>
      <c r="M53" s="191" cm="1">
        <f t="array" ref="M53">VLOOKUP(G53,TRANSPOSE($P$15:$AA$16),2,FALSE)</f>
        <v>61</v>
      </c>
      <c r="N53" s="191">
        <f t="shared" ref="N53:N56" si="8">K53*M53*$C$10</f>
        <v>-2626740267.0932717</v>
      </c>
    </row>
    <row r="54" spans="1:14">
      <c r="A54" s="193" t="s">
        <v>47</v>
      </c>
      <c r="B54" s="189" t="s">
        <v>83</v>
      </c>
      <c r="C54" s="189" t="s">
        <v>49</v>
      </c>
      <c r="D54" s="193" t="s">
        <v>5</v>
      </c>
      <c r="E54" s="193" t="s">
        <v>81</v>
      </c>
      <c r="F54" s="193">
        <v>1</v>
      </c>
      <c r="G54" s="193" t="s">
        <v>84</v>
      </c>
      <c r="H54" s="193" t="s">
        <v>66</v>
      </c>
      <c r="I54" s="193">
        <f>I17+I20+I23</f>
        <v>30000000</v>
      </c>
      <c r="J54" s="189" t="s">
        <v>50</v>
      </c>
      <c r="K54" s="193">
        <f>K17+K20+K23+K28+K31+K34+K39+K42+K45</f>
        <v>90000000</v>
      </c>
      <c r="L54" s="191" t="str">
        <f t="shared" si="7"/>
        <v>Libor6m-20y</v>
      </c>
      <c r="M54" s="191" cm="1">
        <f t="array" ref="M54">VLOOKUP(G54,TRANSPOSE($P$15:$AA$16),2,FALSE)</f>
        <v>61</v>
      </c>
      <c r="N54" s="191">
        <f t="shared" si="8"/>
        <v>6566850667.7331791</v>
      </c>
    </row>
    <row r="55" spans="1:14">
      <c r="A55" s="193" t="s">
        <v>47</v>
      </c>
      <c r="B55" s="189" t="s">
        <v>85</v>
      </c>
      <c r="C55" s="189" t="s">
        <v>49</v>
      </c>
      <c r="D55" s="193" t="s">
        <v>5</v>
      </c>
      <c r="E55" s="193" t="s">
        <v>81</v>
      </c>
      <c r="F55" s="193">
        <v>1</v>
      </c>
      <c r="G55" s="193" t="s">
        <v>86</v>
      </c>
      <c r="H55" s="193" t="s">
        <v>66</v>
      </c>
      <c r="I55" s="193">
        <f>I18+I21+I24</f>
        <v>54000000</v>
      </c>
      <c r="J55" s="189" t="s">
        <v>50</v>
      </c>
      <c r="K55" s="193">
        <f>K18+K21+K24+K29+K32+K35+K40+K43+K46</f>
        <v>162000000</v>
      </c>
      <c r="L55" s="191" t="str">
        <f t="shared" si="7"/>
        <v>Libor6m-30y</v>
      </c>
      <c r="M55" s="191" cm="1">
        <f t="array" ref="M55">VLOOKUP(G55,TRANSPOSE($P$15:$AA$16),2,FALSE)</f>
        <v>67</v>
      </c>
      <c r="N55" s="191">
        <f t="shared" si="8"/>
        <v>12982986729.9774</v>
      </c>
    </row>
    <row r="56" spans="1:14">
      <c r="A56" s="193" t="s">
        <v>47</v>
      </c>
      <c r="B56" s="189" t="s">
        <v>87</v>
      </c>
      <c r="C56" s="189" t="s">
        <v>49</v>
      </c>
      <c r="D56" s="193" t="s">
        <v>10</v>
      </c>
      <c r="E56" s="193" t="s">
        <v>81</v>
      </c>
      <c r="F56" s="193"/>
      <c r="G56" s="193"/>
      <c r="H56" s="193"/>
      <c r="I56" s="193">
        <v>-10000000</v>
      </c>
      <c r="J56" s="189" t="s">
        <v>50</v>
      </c>
      <c r="K56" s="193">
        <f>K25+K36+K47</f>
        <v>-30000000</v>
      </c>
      <c r="L56" s="191" t="s">
        <v>1936</v>
      </c>
      <c r="M56" s="191">
        <f>$U$26</f>
        <v>61</v>
      </c>
      <c r="N56" s="191">
        <f t="shared" si="8"/>
        <v>-2188950222.5777264</v>
      </c>
    </row>
    <row r="57" spans="1:14">
      <c r="A57" s="193" t="s">
        <v>47</v>
      </c>
      <c r="B57" s="189" t="s">
        <v>88</v>
      </c>
      <c r="C57" s="189" t="s">
        <v>49</v>
      </c>
      <c r="D57" s="193" t="s">
        <v>32</v>
      </c>
      <c r="E57" s="193" t="s">
        <v>81</v>
      </c>
      <c r="F57" s="193"/>
      <c r="G57" s="193"/>
      <c r="H57" s="193"/>
      <c r="I57" s="193">
        <v>30000000</v>
      </c>
      <c r="J57" s="189" t="s">
        <v>50</v>
      </c>
      <c r="K57" s="193">
        <f>K26+K37+K48</f>
        <v>90000000</v>
      </c>
      <c r="L57" s="191" t="s">
        <v>1942</v>
      </c>
      <c r="M57" s="191">
        <f>$U$27</f>
        <v>21</v>
      </c>
      <c r="N57" s="191">
        <f>K57*M57</f>
        <v>1890000000</v>
      </c>
    </row>
    <row r="62" spans="1:14">
      <c r="A62" s="195" t="s">
        <v>1927</v>
      </c>
    </row>
    <row r="64" spans="1:14">
      <c r="A64" s="201" t="s">
        <v>1928</v>
      </c>
      <c r="B64" s="201"/>
      <c r="C64" s="201"/>
    </row>
    <row r="65" spans="1:9">
      <c r="A65" s="145" t="s">
        <v>41</v>
      </c>
      <c r="B65" s="145" t="s">
        <v>13</v>
      </c>
      <c r="C65" s="144" t="s">
        <v>1924</v>
      </c>
      <c r="D65" s="144" t="s">
        <v>1925</v>
      </c>
      <c r="E65" s="145" t="s">
        <v>1920</v>
      </c>
      <c r="F65" s="145" t="s">
        <v>1921</v>
      </c>
      <c r="G65" s="144" t="s">
        <v>1922</v>
      </c>
      <c r="H65" s="144" t="s">
        <v>1923</v>
      </c>
      <c r="I65" s="146" t="s">
        <v>1932</v>
      </c>
    </row>
    <row r="66" spans="1:9">
      <c r="A66" s="192" t="s">
        <v>47</v>
      </c>
      <c r="B66" s="154" t="s">
        <v>81</v>
      </c>
      <c r="C66" s="154" t="str">
        <f>L16</f>
        <v>Libor6m-15y</v>
      </c>
      <c r="D66" s="154" t="s">
        <v>1944</v>
      </c>
      <c r="E66" s="192">
        <f>VLOOKUP(C66,($L$52:$N$57),3,FALSE)</f>
        <v>-2626740267.0932717</v>
      </c>
      <c r="F66" s="192">
        <f>VLOOKUP(D66,($L$52:$N$57),3,FALSE)</f>
        <v>-2626740267.0932717</v>
      </c>
      <c r="G66" s="203">
        <v>1</v>
      </c>
      <c r="H66" s="209">
        <v>1</v>
      </c>
      <c r="I66" s="210">
        <f>E66*F66*G66*H66</f>
        <v>6.8997644307692329E+18</v>
      </c>
    </row>
    <row r="67" spans="1:9">
      <c r="A67" s="192" t="s">
        <v>47</v>
      </c>
      <c r="B67" s="154" t="s">
        <v>81</v>
      </c>
      <c r="C67" s="154" t="s">
        <v>1944</v>
      </c>
      <c r="D67" s="154" t="s">
        <v>1945</v>
      </c>
      <c r="E67" s="192">
        <f t="shared" ref="E67:E90" si="9">VLOOKUP(C67,($L$52:$N$57),3,FALSE)</f>
        <v>-2626740267.0932717</v>
      </c>
      <c r="F67" s="192">
        <f t="shared" ref="F67:F90" si="10">VLOOKUP(D67,($L$52:$N$57),3,FALSE)</f>
        <v>6566850667.7331791</v>
      </c>
      <c r="G67" s="203">
        <v>0.98</v>
      </c>
      <c r="H67" s="209">
        <v>1</v>
      </c>
      <c r="I67" s="210">
        <f t="shared" ref="I67:I90" si="11">E67*F67*G67*H67</f>
        <v>-1.6904422855384619E+19</v>
      </c>
    </row>
    <row r="68" spans="1:9">
      <c r="A68" s="192" t="s">
        <v>47</v>
      </c>
      <c r="B68" s="154" t="s">
        <v>81</v>
      </c>
      <c r="C68" s="154" t="s">
        <v>1944</v>
      </c>
      <c r="D68" s="154" t="s">
        <v>1946</v>
      </c>
      <c r="E68" s="192">
        <f t="shared" si="9"/>
        <v>-2626740267.0932717</v>
      </c>
      <c r="F68" s="192">
        <f t="shared" si="10"/>
        <v>12982986729.9774</v>
      </c>
      <c r="G68" s="203">
        <v>0.97</v>
      </c>
      <c r="H68" s="209">
        <v>1</v>
      </c>
      <c r="I68" s="210">
        <f t="shared" si="11"/>
        <v>-3.3079846009846161E+19</v>
      </c>
    </row>
    <row r="69" spans="1:9">
      <c r="A69" s="192" t="s">
        <v>47</v>
      </c>
      <c r="B69" s="154" t="s">
        <v>81</v>
      </c>
      <c r="C69" s="154" t="s">
        <v>1944</v>
      </c>
      <c r="D69" s="154" t="s">
        <v>1936</v>
      </c>
      <c r="E69" s="192">
        <f t="shared" si="9"/>
        <v>-2626740267.0932717</v>
      </c>
      <c r="F69" s="192">
        <f t="shared" si="10"/>
        <v>-2188950222.5777264</v>
      </c>
      <c r="G69" s="203">
        <v>0.24</v>
      </c>
      <c r="H69" s="209">
        <v>1</v>
      </c>
      <c r="I69" s="210">
        <f t="shared" si="11"/>
        <v>1.3799528861538465E+18</v>
      </c>
    </row>
    <row r="70" spans="1:9">
      <c r="A70" s="192" t="s">
        <v>47</v>
      </c>
      <c r="B70" s="154" t="s">
        <v>81</v>
      </c>
      <c r="C70" s="154" t="s">
        <v>1944</v>
      </c>
      <c r="D70" s="154" t="s">
        <v>1942</v>
      </c>
      <c r="E70" s="192">
        <f t="shared" si="9"/>
        <v>-2626740267.0932717</v>
      </c>
      <c r="F70" s="192">
        <f t="shared" si="10"/>
        <v>1890000000</v>
      </c>
      <c r="G70" s="203">
        <v>0.04</v>
      </c>
      <c r="H70" s="209">
        <v>1</v>
      </c>
      <c r="I70" s="210">
        <f t="shared" si="11"/>
        <v>-1.9858156419225133E+17</v>
      </c>
    </row>
    <row r="71" spans="1:9">
      <c r="A71" s="192" t="s">
        <v>47</v>
      </c>
      <c r="B71" s="154" t="s">
        <v>81</v>
      </c>
      <c r="C71" s="154" t="s">
        <v>1945</v>
      </c>
      <c r="D71" s="154" t="s">
        <v>1944</v>
      </c>
      <c r="E71" s="192">
        <f t="shared" si="9"/>
        <v>6566850667.7331791</v>
      </c>
      <c r="F71" s="192">
        <f t="shared" si="10"/>
        <v>-2626740267.0932717</v>
      </c>
      <c r="G71" s="203">
        <v>0.98</v>
      </c>
      <c r="H71" s="209">
        <v>1</v>
      </c>
      <c r="I71" s="210">
        <f t="shared" si="11"/>
        <v>-1.6904422855384619E+19</v>
      </c>
    </row>
    <row r="72" spans="1:9">
      <c r="A72" s="192" t="s">
        <v>47</v>
      </c>
      <c r="B72" s="154" t="s">
        <v>81</v>
      </c>
      <c r="C72" s="154" t="s">
        <v>1945</v>
      </c>
      <c r="D72" s="154" t="s">
        <v>1945</v>
      </c>
      <c r="E72" s="192">
        <f t="shared" si="9"/>
        <v>6566850667.7331791</v>
      </c>
      <c r="F72" s="192">
        <f t="shared" si="10"/>
        <v>6566850667.7331791</v>
      </c>
      <c r="G72" s="203">
        <v>1</v>
      </c>
      <c r="H72" s="209">
        <v>1</v>
      </c>
      <c r="I72" s="210">
        <f t="shared" si="11"/>
        <v>4.3123527692307702E+19</v>
      </c>
    </row>
    <row r="73" spans="1:9">
      <c r="A73" s="192" t="s">
        <v>47</v>
      </c>
      <c r="B73" s="154" t="s">
        <v>81</v>
      </c>
      <c r="C73" s="154" t="s">
        <v>1945</v>
      </c>
      <c r="D73" s="154" t="s">
        <v>1946</v>
      </c>
      <c r="E73" s="192">
        <f t="shared" si="9"/>
        <v>6566850667.7331791</v>
      </c>
      <c r="F73" s="192">
        <f t="shared" si="10"/>
        <v>12982986729.9774</v>
      </c>
      <c r="G73" s="203">
        <v>0.99</v>
      </c>
      <c r="H73" s="209">
        <v>1</v>
      </c>
      <c r="I73" s="210">
        <f t="shared" si="11"/>
        <v>8.4404761726153867E+19</v>
      </c>
    </row>
    <row r="74" spans="1:9">
      <c r="A74" s="192" t="s">
        <v>47</v>
      </c>
      <c r="B74" s="154" t="s">
        <v>81</v>
      </c>
      <c r="C74" s="154" t="s">
        <v>1945</v>
      </c>
      <c r="D74" s="154" t="s">
        <v>1936</v>
      </c>
      <c r="E74" s="192">
        <f t="shared" si="9"/>
        <v>6566850667.7331791</v>
      </c>
      <c r="F74" s="192">
        <f t="shared" si="10"/>
        <v>-2188950222.5777264</v>
      </c>
      <c r="G74" s="203">
        <v>0.24</v>
      </c>
      <c r="H74" s="209">
        <v>1</v>
      </c>
      <c r="I74" s="210">
        <f t="shared" si="11"/>
        <v>-3.4498822153846159E+18</v>
      </c>
    </row>
    <row r="75" spans="1:9">
      <c r="A75" s="192" t="s">
        <v>47</v>
      </c>
      <c r="B75" s="154" t="s">
        <v>81</v>
      </c>
      <c r="C75" s="154" t="s">
        <v>1945</v>
      </c>
      <c r="D75" s="154" t="s">
        <v>1942</v>
      </c>
      <c r="E75" s="192">
        <f t="shared" si="9"/>
        <v>6566850667.7331791</v>
      </c>
      <c r="F75" s="192">
        <f t="shared" si="10"/>
        <v>1890000000</v>
      </c>
      <c r="G75" s="203">
        <v>0.04</v>
      </c>
      <c r="H75" s="209">
        <v>1</v>
      </c>
      <c r="I75" s="210">
        <f t="shared" si="11"/>
        <v>4.9645391048062835E+17</v>
      </c>
    </row>
    <row r="76" spans="1:9">
      <c r="A76" s="192" t="s">
        <v>47</v>
      </c>
      <c r="B76" s="154" t="s">
        <v>81</v>
      </c>
      <c r="C76" s="154" t="s">
        <v>1946</v>
      </c>
      <c r="D76" s="154" t="s">
        <v>1944</v>
      </c>
      <c r="E76" s="192">
        <f t="shared" si="9"/>
        <v>12982986729.9774</v>
      </c>
      <c r="F76" s="192">
        <f t="shared" si="10"/>
        <v>-2626740267.0932717</v>
      </c>
      <c r="G76" s="203">
        <v>0.97</v>
      </c>
      <c r="H76" s="209">
        <v>1</v>
      </c>
      <c r="I76" s="210">
        <f t="shared" si="11"/>
        <v>-3.3079846009846161E+19</v>
      </c>
    </row>
    <row r="77" spans="1:9">
      <c r="A77" s="192" t="s">
        <v>47</v>
      </c>
      <c r="B77" s="154" t="s">
        <v>81</v>
      </c>
      <c r="C77" s="154" t="s">
        <v>1946</v>
      </c>
      <c r="D77" s="154" t="s">
        <v>1945</v>
      </c>
      <c r="E77" s="192">
        <f t="shared" si="9"/>
        <v>12982986729.9774</v>
      </c>
      <c r="F77" s="192">
        <f t="shared" si="10"/>
        <v>6566850667.7331791</v>
      </c>
      <c r="G77" s="203">
        <v>0.99</v>
      </c>
      <c r="H77" s="209">
        <v>1</v>
      </c>
      <c r="I77" s="210">
        <f t="shared" si="11"/>
        <v>8.4404761726153867E+19</v>
      </c>
    </row>
    <row r="78" spans="1:9">
      <c r="A78" s="192" t="s">
        <v>47</v>
      </c>
      <c r="B78" s="154" t="s">
        <v>81</v>
      </c>
      <c r="C78" s="154" t="s">
        <v>1946</v>
      </c>
      <c r="D78" s="154" t="s">
        <v>1946</v>
      </c>
      <c r="E78" s="192">
        <f t="shared" si="9"/>
        <v>12982986729.9774</v>
      </c>
      <c r="F78" s="192">
        <f t="shared" si="10"/>
        <v>12982986729.9774</v>
      </c>
      <c r="G78" s="203">
        <v>1</v>
      </c>
      <c r="H78" s="209">
        <v>1</v>
      </c>
      <c r="I78" s="210">
        <f t="shared" si="11"/>
        <v>1.6855794443076924E+20</v>
      </c>
    </row>
    <row r="79" spans="1:9">
      <c r="A79" s="192" t="s">
        <v>47</v>
      </c>
      <c r="B79" s="154" t="s">
        <v>81</v>
      </c>
      <c r="C79" s="154" t="s">
        <v>1946</v>
      </c>
      <c r="D79" s="154" t="s">
        <v>1936</v>
      </c>
      <c r="E79" s="192">
        <f t="shared" si="9"/>
        <v>12982986729.9774</v>
      </c>
      <c r="F79" s="192">
        <f t="shared" si="10"/>
        <v>-2188950222.5777264</v>
      </c>
      <c r="G79" s="203">
        <v>0.24</v>
      </c>
      <c r="H79" s="209">
        <v>1</v>
      </c>
      <c r="I79" s="210">
        <f t="shared" si="11"/>
        <v>-6.8205868061538468E+18</v>
      </c>
    </row>
    <row r="80" spans="1:9">
      <c r="A80" s="192" t="s">
        <v>47</v>
      </c>
      <c r="B80" s="154" t="s">
        <v>81</v>
      </c>
      <c r="C80" s="154" t="s">
        <v>1946</v>
      </c>
      <c r="D80" s="154" t="s">
        <v>1942</v>
      </c>
      <c r="E80" s="192">
        <f t="shared" si="9"/>
        <v>12982986729.9774</v>
      </c>
      <c r="F80" s="192">
        <f t="shared" si="10"/>
        <v>1890000000</v>
      </c>
      <c r="G80" s="203">
        <v>0.04</v>
      </c>
      <c r="H80" s="209">
        <v>1</v>
      </c>
      <c r="I80" s="210">
        <f t="shared" si="11"/>
        <v>9.8151379678629158E+17</v>
      </c>
    </row>
    <row r="81" spans="1:18">
      <c r="A81" s="192" t="s">
        <v>47</v>
      </c>
      <c r="B81" s="154" t="s">
        <v>81</v>
      </c>
      <c r="C81" s="154" t="s">
        <v>1936</v>
      </c>
      <c r="D81" s="154" t="s">
        <v>1944</v>
      </c>
      <c r="E81" s="192">
        <f t="shared" si="9"/>
        <v>-2188950222.5777264</v>
      </c>
      <c r="F81" s="192">
        <f t="shared" si="10"/>
        <v>-2626740267.0932717</v>
      </c>
      <c r="G81" s="203">
        <v>0.24</v>
      </c>
      <c r="H81" s="209">
        <v>1</v>
      </c>
      <c r="I81" s="210">
        <f t="shared" si="11"/>
        <v>1.3799528861538465E+18</v>
      </c>
    </row>
    <row r="82" spans="1:18">
      <c r="A82" s="192" t="s">
        <v>47</v>
      </c>
      <c r="B82" s="154" t="s">
        <v>81</v>
      </c>
      <c r="C82" s="154" t="s">
        <v>1936</v>
      </c>
      <c r="D82" s="154" t="s">
        <v>1945</v>
      </c>
      <c r="E82" s="192">
        <f t="shared" si="9"/>
        <v>-2188950222.5777264</v>
      </c>
      <c r="F82" s="192">
        <f t="shared" si="10"/>
        <v>6566850667.7331791</v>
      </c>
      <c r="G82" s="203">
        <v>0.24</v>
      </c>
      <c r="H82" s="209">
        <v>1</v>
      </c>
      <c r="I82" s="210">
        <f t="shared" si="11"/>
        <v>-3.4498822153846159E+18</v>
      </c>
    </row>
    <row r="83" spans="1:18">
      <c r="A83" s="192" t="s">
        <v>47</v>
      </c>
      <c r="B83" s="154" t="s">
        <v>81</v>
      </c>
      <c r="C83" s="154" t="s">
        <v>1936</v>
      </c>
      <c r="D83" s="154" t="s">
        <v>1946</v>
      </c>
      <c r="E83" s="192">
        <f t="shared" si="9"/>
        <v>-2188950222.5777264</v>
      </c>
      <c r="F83" s="192">
        <f t="shared" si="10"/>
        <v>12982986729.9774</v>
      </c>
      <c r="G83" s="203">
        <v>0.24</v>
      </c>
      <c r="H83" s="209">
        <v>1</v>
      </c>
      <c r="I83" s="210">
        <f t="shared" si="11"/>
        <v>-6.8205868061538468E+18</v>
      </c>
    </row>
    <row r="84" spans="1:18">
      <c r="A84" s="192" t="s">
        <v>47</v>
      </c>
      <c r="B84" s="154" t="s">
        <v>81</v>
      </c>
      <c r="C84" s="154" t="s">
        <v>1936</v>
      </c>
      <c r="D84" s="154" t="s">
        <v>1936</v>
      </c>
      <c r="E84" s="192">
        <f t="shared" si="9"/>
        <v>-2188950222.5777264</v>
      </c>
      <c r="F84" s="192">
        <f t="shared" si="10"/>
        <v>-2188950222.5777264</v>
      </c>
      <c r="G84" s="203">
        <v>1</v>
      </c>
      <c r="H84" s="209">
        <v>1</v>
      </c>
      <c r="I84" s="210">
        <f t="shared" si="11"/>
        <v>4.7915030769230776E+18</v>
      </c>
    </row>
    <row r="85" spans="1:18">
      <c r="A85" s="192" t="s">
        <v>47</v>
      </c>
      <c r="B85" s="154" t="s">
        <v>81</v>
      </c>
      <c r="C85" s="154" t="s">
        <v>1936</v>
      </c>
      <c r="D85" s="154" t="s">
        <v>1942</v>
      </c>
      <c r="E85" s="192">
        <f t="shared" si="9"/>
        <v>-2188950222.5777264</v>
      </c>
      <c r="F85" s="192">
        <f t="shared" si="10"/>
        <v>1890000000</v>
      </c>
      <c r="G85" s="203">
        <v>0.04</v>
      </c>
      <c r="H85" s="209">
        <v>1</v>
      </c>
      <c r="I85" s="210">
        <f t="shared" si="11"/>
        <v>-1.6548463682687613E+17</v>
      </c>
    </row>
    <row r="86" spans="1:18">
      <c r="A86" s="192" t="s">
        <v>47</v>
      </c>
      <c r="B86" s="154" t="s">
        <v>81</v>
      </c>
      <c r="C86" s="154" t="s">
        <v>1942</v>
      </c>
      <c r="D86" s="154" t="s">
        <v>1944</v>
      </c>
      <c r="E86" s="192">
        <f t="shared" si="9"/>
        <v>1890000000</v>
      </c>
      <c r="F86" s="192">
        <f t="shared" si="10"/>
        <v>-2626740267.0932717</v>
      </c>
      <c r="G86" s="203">
        <v>0.04</v>
      </c>
      <c r="H86" s="209">
        <v>1</v>
      </c>
      <c r="I86" s="210">
        <f t="shared" si="11"/>
        <v>-1.9858156419225133E+17</v>
      </c>
    </row>
    <row r="87" spans="1:18">
      <c r="A87" s="192" t="s">
        <v>47</v>
      </c>
      <c r="B87" s="154" t="s">
        <v>81</v>
      </c>
      <c r="C87" s="154" t="s">
        <v>1942</v>
      </c>
      <c r="D87" s="154" t="s">
        <v>1945</v>
      </c>
      <c r="E87" s="192">
        <f t="shared" si="9"/>
        <v>1890000000</v>
      </c>
      <c r="F87" s="192">
        <f t="shared" si="10"/>
        <v>6566850667.7331791</v>
      </c>
      <c r="G87" s="203">
        <v>0.04</v>
      </c>
      <c r="H87" s="209">
        <v>1</v>
      </c>
      <c r="I87" s="210">
        <f t="shared" si="11"/>
        <v>4.9645391048062835E+17</v>
      </c>
    </row>
    <row r="88" spans="1:18">
      <c r="A88" s="192" t="s">
        <v>47</v>
      </c>
      <c r="B88" s="154" t="s">
        <v>81</v>
      </c>
      <c r="C88" s="154" t="s">
        <v>1942</v>
      </c>
      <c r="D88" s="154" t="s">
        <v>1946</v>
      </c>
      <c r="E88" s="192">
        <f t="shared" si="9"/>
        <v>1890000000</v>
      </c>
      <c r="F88" s="192">
        <f t="shared" si="10"/>
        <v>12982986729.9774</v>
      </c>
      <c r="G88" s="203">
        <v>0.04</v>
      </c>
      <c r="H88" s="209">
        <v>1</v>
      </c>
      <c r="I88" s="210">
        <f t="shared" si="11"/>
        <v>9.8151379678629158E+17</v>
      </c>
    </row>
    <row r="89" spans="1:18">
      <c r="A89" s="192" t="s">
        <v>47</v>
      </c>
      <c r="B89" s="154" t="s">
        <v>81</v>
      </c>
      <c r="C89" s="154" t="s">
        <v>1942</v>
      </c>
      <c r="D89" s="154" t="s">
        <v>1936</v>
      </c>
      <c r="E89" s="192">
        <f t="shared" si="9"/>
        <v>1890000000</v>
      </c>
      <c r="F89" s="192">
        <f t="shared" si="10"/>
        <v>-2188950222.5777264</v>
      </c>
      <c r="G89" s="203">
        <v>0.04</v>
      </c>
      <c r="H89" s="209">
        <v>1</v>
      </c>
      <c r="I89" s="210">
        <f t="shared" si="11"/>
        <v>-1.6548463682687613E+17</v>
      </c>
    </row>
    <row r="90" spans="1:18">
      <c r="A90" s="192" t="s">
        <v>47</v>
      </c>
      <c r="B90" s="154" t="s">
        <v>81</v>
      </c>
      <c r="C90" s="154" t="s">
        <v>1942</v>
      </c>
      <c r="D90" s="154" t="s">
        <v>1942</v>
      </c>
      <c r="E90" s="192">
        <f t="shared" si="9"/>
        <v>1890000000</v>
      </c>
      <c r="F90" s="192">
        <f t="shared" si="10"/>
        <v>1890000000</v>
      </c>
      <c r="G90" s="203">
        <v>1</v>
      </c>
      <c r="H90" s="209">
        <v>1</v>
      </c>
      <c r="I90" s="210">
        <f t="shared" si="11"/>
        <v>3.5721E+18</v>
      </c>
    </row>
    <row r="91" spans="1:18">
      <c r="A91" s="201"/>
      <c r="B91" s="201"/>
      <c r="C91" s="201"/>
      <c r="H91" s="204" t="s">
        <v>1943</v>
      </c>
      <c r="I91" s="204">
        <f>SQRT(SUM(I66:I90))</f>
        <v>16740149225.5697</v>
      </c>
    </row>
    <row r="92" spans="1:18">
      <c r="A92" s="201" t="s">
        <v>1930</v>
      </c>
      <c r="B92" s="201"/>
      <c r="C92" s="201"/>
    </row>
    <row r="93" spans="1:18">
      <c r="A93" s="145" t="s">
        <v>41</v>
      </c>
      <c r="B93" s="145" t="s">
        <v>13</v>
      </c>
      <c r="C93" s="144" t="s">
        <v>1911</v>
      </c>
      <c r="D93" s="144" t="s">
        <v>1912</v>
      </c>
      <c r="E93" s="145" t="s">
        <v>1913</v>
      </c>
      <c r="F93" s="145" t="s">
        <v>1914</v>
      </c>
    </row>
    <row r="94" spans="1:18">
      <c r="A94" s="151" t="s">
        <v>47</v>
      </c>
      <c r="B94" s="151" t="s">
        <v>81</v>
      </c>
      <c r="C94" s="151">
        <f>I91</f>
        <v>16740149225.5697</v>
      </c>
      <c r="D94" s="151">
        <f>C94^2</f>
        <v>2.8023259609434184E+20</v>
      </c>
      <c r="E94" s="151">
        <f>SUM(N53:N57)</f>
        <v>16624146908.039581</v>
      </c>
      <c r="F94" s="151">
        <f>MAX(MIN(E94,C94),-C94)</f>
        <v>16624146908.039581</v>
      </c>
      <c r="O94" s="227" t="s">
        <v>2057</v>
      </c>
      <c r="P94" s="227" t="s">
        <v>2058</v>
      </c>
      <c r="Q94" s="227" t="s">
        <v>2059</v>
      </c>
      <c r="R94" s="227"/>
    </row>
    <row r="95" spans="1:18">
      <c r="A95" s="151"/>
      <c r="B95" s="151"/>
      <c r="C95" s="151"/>
      <c r="D95" s="151"/>
      <c r="E95" s="151"/>
      <c r="F95" s="151"/>
      <c r="O95" s="227">
        <v>0</v>
      </c>
      <c r="P95" s="227">
        <v>0</v>
      </c>
      <c r="Q95" s="227">
        <v>0</v>
      </c>
      <c r="R95" s="227"/>
    </row>
    <row r="96" spans="1:18">
      <c r="A96" s="151"/>
      <c r="B96" s="151"/>
      <c r="C96" s="151"/>
      <c r="D96" s="151"/>
      <c r="E96" s="151"/>
      <c r="F96" s="151"/>
    </row>
    <row r="97" spans="1:6">
      <c r="A97" s="151"/>
      <c r="B97" s="151"/>
      <c r="C97" s="151"/>
      <c r="D97" s="151"/>
      <c r="E97" s="151"/>
      <c r="F97" s="151"/>
    </row>
    <row r="98" spans="1:6">
      <c r="A98" s="201"/>
      <c r="B98" s="201"/>
      <c r="C98" s="201"/>
    </row>
    <row r="99" spans="1:6">
      <c r="A99" s="201"/>
      <c r="B99" s="201"/>
      <c r="C99" s="201"/>
    </row>
    <row r="100" spans="1:6">
      <c r="A100" s="195" t="s">
        <v>1915</v>
      </c>
    </row>
    <row r="102" spans="1:6">
      <c r="A102" s="316" t="s">
        <v>47</v>
      </c>
      <c r="B102" s="317"/>
      <c r="C102" s="144" t="s">
        <v>1916</v>
      </c>
      <c r="D102" s="144" t="s">
        <v>1917</v>
      </c>
      <c r="E102" s="145" t="s">
        <v>1918</v>
      </c>
      <c r="F102" s="145" t="s">
        <v>1932</v>
      </c>
    </row>
    <row r="103" spans="1:6">
      <c r="A103" s="151" t="s">
        <v>81</v>
      </c>
      <c r="B103" s="151" t="s">
        <v>81</v>
      </c>
      <c r="C103" s="151">
        <f>VLOOKUP(A103,$B$94:$F$94,5,FALSE)</f>
        <v>16624146908.039581</v>
      </c>
      <c r="D103" s="151">
        <f>VLOOKUP(B103,$B$94:$F$94,5,FALSE)</f>
        <v>16624146908.039581</v>
      </c>
      <c r="E103" s="151">
        <v>1</v>
      </c>
      <c r="F103" s="151">
        <f>IF(C103=D103,0,C103*D103*E103)</f>
        <v>0</v>
      </c>
    </row>
    <row r="104" spans="1:6">
      <c r="A104" s="151"/>
      <c r="B104" s="170"/>
      <c r="C104" s="151"/>
      <c r="D104" s="151"/>
      <c r="E104" s="151"/>
      <c r="F104" s="151"/>
    </row>
    <row r="105" spans="1:6">
      <c r="A105" s="151"/>
      <c r="B105" s="170"/>
      <c r="C105" s="151"/>
      <c r="D105" s="151"/>
      <c r="E105" s="151"/>
      <c r="F105" s="151"/>
    </row>
    <row r="106" spans="1:6">
      <c r="A106" s="151"/>
      <c r="B106" s="170"/>
      <c r="C106" s="151"/>
      <c r="D106" s="151"/>
      <c r="E106" s="151"/>
      <c r="F106" s="151"/>
    </row>
    <row r="107" spans="1:6">
      <c r="A107" s="151"/>
      <c r="B107" s="170"/>
      <c r="C107" s="151"/>
      <c r="D107" s="151"/>
      <c r="E107" s="151"/>
      <c r="F107" s="151"/>
    </row>
    <row r="108" spans="1:6">
      <c r="A108" s="201"/>
      <c r="B108" s="201"/>
      <c r="C108" s="201"/>
      <c r="E108" s="1" t="s">
        <v>1931</v>
      </c>
      <c r="F108" s="1">
        <f>SUM(F103:F107)</f>
        <v>0</v>
      </c>
    </row>
    <row r="109" spans="1:6">
      <c r="A109" s="201"/>
      <c r="B109" s="201"/>
      <c r="C109" s="201"/>
      <c r="E109" s="1" t="s">
        <v>1933</v>
      </c>
      <c r="F109" s="1">
        <f>SUM(D94)</f>
        <v>2.8023259609434184E+20</v>
      </c>
    </row>
    <row r="110" spans="1:6">
      <c r="A110" s="201"/>
      <c r="B110" s="201"/>
      <c r="C110" s="201"/>
      <c r="E110" s="204" t="s">
        <v>1934</v>
      </c>
      <c r="F110" s="204">
        <f>SQRT(SUM(F108:F109))</f>
        <v>16740149225.5697</v>
      </c>
    </row>
    <row r="111" spans="1:6">
      <c r="A111" s="201"/>
      <c r="B111" s="201"/>
      <c r="C111" s="201"/>
    </row>
    <row r="112" spans="1:6">
      <c r="A112" s="201"/>
      <c r="B112" s="201"/>
      <c r="C112" s="201"/>
    </row>
    <row r="114" spans="1:14">
      <c r="A114" s="205" t="s">
        <v>1935</v>
      </c>
    </row>
    <row r="116" spans="1:14">
      <c r="A116" s="227" t="s">
        <v>2043</v>
      </c>
      <c r="B116" s="227" t="s">
        <v>2044</v>
      </c>
      <c r="C116" s="227" t="s">
        <v>2045</v>
      </c>
      <c r="D116" s="227" t="s">
        <v>2046</v>
      </c>
      <c r="E116" s="227" t="s">
        <v>2047</v>
      </c>
      <c r="F116" s="227" t="s">
        <v>2048</v>
      </c>
      <c r="G116" s="227" t="s">
        <v>2049</v>
      </c>
      <c r="H116" s="227" t="s">
        <v>2050</v>
      </c>
      <c r="I116" s="227" t="s">
        <v>2051</v>
      </c>
      <c r="J116" s="227" t="s">
        <v>2052</v>
      </c>
      <c r="K116" s="227" t="s">
        <v>2053</v>
      </c>
      <c r="L116" s="227" t="s">
        <v>2054</v>
      </c>
      <c r="M116" s="227" t="s">
        <v>2055</v>
      </c>
      <c r="N116" s="227" t="s">
        <v>2056</v>
      </c>
    </row>
    <row r="117" spans="1:14">
      <c r="A117" s="228">
        <v>45169</v>
      </c>
      <c r="B117" s="227" t="s">
        <v>2065</v>
      </c>
      <c r="C117" s="227" t="s">
        <v>2061</v>
      </c>
      <c r="D117" s="227" t="s">
        <v>50</v>
      </c>
      <c r="E117" s="227">
        <v>16740149225.5697</v>
      </c>
      <c r="F117" s="227">
        <v>0</v>
      </c>
      <c r="G117" s="227">
        <v>16740149225.5697</v>
      </c>
      <c r="H117" s="227">
        <v>16740149225.5697</v>
      </c>
      <c r="I117" s="227">
        <v>0</v>
      </c>
      <c r="J117" s="227">
        <v>0</v>
      </c>
      <c r="K117" s="227">
        <v>0</v>
      </c>
      <c r="L117" s="227">
        <v>0</v>
      </c>
      <c r="M117" s="227">
        <v>16740149225.5697</v>
      </c>
      <c r="N117" s="227">
        <v>0</v>
      </c>
    </row>
  </sheetData>
  <mergeCells count="5">
    <mergeCell ref="B6:C6"/>
    <mergeCell ref="A102:B102"/>
    <mergeCell ref="P45:U45"/>
    <mergeCell ref="P46:U46"/>
    <mergeCell ref="P47:U47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B26B2-3911-4692-A2C0-55D7F9129971}">
  <dimension ref="A1:AB56"/>
  <sheetViews>
    <sheetView topLeftCell="A24" workbookViewId="0">
      <selection activeCell="A3" sqref="A3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7">
      <c r="A2" s="187" t="s">
        <v>710</v>
      </c>
      <c r="B2" s="187" t="s">
        <v>613</v>
      </c>
      <c r="C2" s="187" t="s">
        <v>614</v>
      </c>
      <c r="D2" s="187" t="s">
        <v>711</v>
      </c>
      <c r="E2" s="187" t="s">
        <v>712</v>
      </c>
      <c r="F2" s="187" t="s">
        <v>713</v>
      </c>
      <c r="G2" s="187" t="s">
        <v>617</v>
      </c>
      <c r="H2" s="188">
        <v>193487570.66023648</v>
      </c>
      <c r="I2" s="188">
        <v>0</v>
      </c>
      <c r="J2" s="188">
        <v>0</v>
      </c>
      <c r="K2" s="188">
        <v>0</v>
      </c>
      <c r="L2" s="188">
        <v>0</v>
      </c>
      <c r="M2" s="188">
        <v>193487570.66023648</v>
      </c>
    </row>
    <row r="4" spans="1:27">
      <c r="A4" s="195" t="s">
        <v>1906</v>
      </c>
      <c r="B4" s="195"/>
      <c r="C4" s="195"/>
    </row>
    <row r="5" spans="1:27">
      <c r="A5" s="195"/>
      <c r="B5" s="195"/>
      <c r="C5" s="195"/>
    </row>
    <row r="6" spans="1:27">
      <c r="A6" s="144" t="s">
        <v>1907</v>
      </c>
      <c r="B6" s="316" t="s">
        <v>47</v>
      </c>
      <c r="C6" s="317"/>
      <c r="D6" s="144" t="s">
        <v>115</v>
      </c>
      <c r="E6" s="144" t="s">
        <v>235</v>
      </c>
      <c r="F6" s="144" t="s">
        <v>290</v>
      </c>
    </row>
    <row r="7" spans="1:27">
      <c r="A7" s="196" t="s">
        <v>13</v>
      </c>
      <c r="B7" s="197" t="s">
        <v>62</v>
      </c>
      <c r="C7" s="197" t="s">
        <v>81</v>
      </c>
      <c r="D7" s="197" t="s">
        <v>117</v>
      </c>
      <c r="E7" s="197"/>
      <c r="F7" s="197"/>
    </row>
    <row r="8" spans="1:27">
      <c r="A8" s="198" t="s">
        <v>1908</v>
      </c>
      <c r="B8" s="199">
        <v>330000000</v>
      </c>
      <c r="C8" s="208">
        <v>44000000</v>
      </c>
      <c r="D8" s="199">
        <v>33000000</v>
      </c>
      <c r="E8" s="199"/>
      <c r="F8" s="199"/>
    </row>
    <row r="9" spans="1:27">
      <c r="A9" s="198" t="s">
        <v>1940</v>
      </c>
      <c r="B9" s="200">
        <f>SUM(K16:K17)</f>
        <v>3000000</v>
      </c>
      <c r="C9" s="200">
        <v>0</v>
      </c>
      <c r="D9" s="200">
        <v>0</v>
      </c>
      <c r="E9" s="199">
        <f>SUM(M46:M49)</f>
        <v>0</v>
      </c>
      <c r="F9" s="199">
        <f>SUM(N46:N49)</f>
        <v>0</v>
      </c>
    </row>
    <row r="10" spans="1:27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F10" si="0">MAX(1,SQRT(ABS(D9)/D8))</f>
        <v>1</v>
      </c>
      <c r="E10" s="207" t="e">
        <f t="shared" si="0"/>
        <v>#DIV/0!</v>
      </c>
      <c r="F10" s="207" t="e">
        <f t="shared" si="0"/>
        <v>#DIV/0!</v>
      </c>
    </row>
    <row r="13" spans="1:27">
      <c r="A13" s="195" t="s">
        <v>1910</v>
      </c>
    </row>
    <row r="14" spans="1:27">
      <c r="P14" s="190" t="s">
        <v>1902</v>
      </c>
      <c r="Q14" s="190"/>
      <c r="R14" s="190"/>
      <c r="S14" s="190"/>
    </row>
    <row r="15" spans="1:27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1919</v>
      </c>
      <c r="M15" s="144" t="s">
        <v>1901</v>
      </c>
      <c r="N15" s="144" t="s">
        <v>1905</v>
      </c>
      <c r="P15" s="202" t="s">
        <v>51</v>
      </c>
      <c r="Q15" s="202" t="s">
        <v>75</v>
      </c>
      <c r="R15" s="202" t="s">
        <v>54</v>
      </c>
      <c r="S15" s="202" t="s">
        <v>77</v>
      </c>
      <c r="T15" s="202" t="s">
        <v>57</v>
      </c>
      <c r="U15" s="202" t="s">
        <v>79</v>
      </c>
      <c r="V15" s="202" t="s">
        <v>63</v>
      </c>
      <c r="W15" s="202" t="s">
        <v>68</v>
      </c>
      <c r="X15" s="202" t="s">
        <v>72</v>
      </c>
      <c r="Y15" s="202" t="s">
        <v>82</v>
      </c>
      <c r="Z15" s="202" t="s">
        <v>84</v>
      </c>
      <c r="AA15" s="202" t="s">
        <v>86</v>
      </c>
    </row>
    <row r="16" spans="1:27">
      <c r="A16" s="193" t="s">
        <v>47</v>
      </c>
      <c r="B16" s="189" t="s">
        <v>61</v>
      </c>
      <c r="C16" s="189" t="s">
        <v>49</v>
      </c>
      <c r="D16" s="193" t="s">
        <v>5</v>
      </c>
      <c r="E16" s="193" t="s">
        <v>62</v>
      </c>
      <c r="F16" s="193">
        <v>1</v>
      </c>
      <c r="G16" s="193" t="s">
        <v>63</v>
      </c>
      <c r="H16" s="193" t="s">
        <v>64</v>
      </c>
      <c r="I16" s="193">
        <v>-2000000</v>
      </c>
      <c r="J16" s="189" t="s">
        <v>50</v>
      </c>
      <c r="K16" s="193">
        <v>-2000000</v>
      </c>
      <c r="L16" s="191" t="str">
        <f>H16&amp;"-"&amp;G16</f>
        <v>Libor3m-3y</v>
      </c>
      <c r="M16" s="191" cm="1">
        <f t="array" ref="M16">VLOOKUP(G16,TRANSPOSE($P$15:$AA$16),2,FALSE)</f>
        <v>64</v>
      </c>
      <c r="N16" s="191">
        <f>K16*M16*$C$10</f>
        <v>-128000000</v>
      </c>
      <c r="P16" s="191">
        <v>109</v>
      </c>
      <c r="Q16" s="191">
        <v>105</v>
      </c>
      <c r="R16" s="191">
        <v>90</v>
      </c>
      <c r="S16" s="191">
        <v>71</v>
      </c>
      <c r="T16" s="191">
        <v>66</v>
      </c>
      <c r="U16" s="191">
        <v>66</v>
      </c>
      <c r="V16" s="191">
        <v>64</v>
      </c>
      <c r="W16" s="191">
        <v>60</v>
      </c>
      <c r="X16" s="191">
        <v>60</v>
      </c>
      <c r="Y16" s="191">
        <v>61</v>
      </c>
      <c r="Z16" s="191">
        <v>61</v>
      </c>
      <c r="AA16" s="191">
        <v>67</v>
      </c>
    </row>
    <row r="17" spans="1:28">
      <c r="A17" s="193" t="s">
        <v>47</v>
      </c>
      <c r="B17" s="189" t="s">
        <v>65</v>
      </c>
      <c r="C17" s="189" t="s">
        <v>49</v>
      </c>
      <c r="D17" s="193" t="s">
        <v>5</v>
      </c>
      <c r="E17" s="193" t="s">
        <v>62</v>
      </c>
      <c r="F17" s="193">
        <v>1</v>
      </c>
      <c r="G17" s="193" t="s">
        <v>63</v>
      </c>
      <c r="H17" s="193" t="s">
        <v>66</v>
      </c>
      <c r="I17" s="193">
        <v>5000000</v>
      </c>
      <c r="J17" s="189" t="s">
        <v>50</v>
      </c>
      <c r="K17" s="193">
        <v>5000000</v>
      </c>
      <c r="L17" s="191" t="str">
        <f t="shared" ref="L17" si="1">H17&amp;"-"&amp;G17</f>
        <v>Libor6m-3y</v>
      </c>
      <c r="M17" s="191" cm="1">
        <f t="array" ref="M17">VLOOKUP(G17,TRANSPOSE($P$15:$AA$16),2,FALSE)</f>
        <v>64</v>
      </c>
      <c r="N17" s="191">
        <f t="shared" ref="N17" si="2">K17*M17*$C$10</f>
        <v>320000000</v>
      </c>
    </row>
    <row r="18" spans="1:28">
      <c r="P18" s="190" t="s">
        <v>1903</v>
      </c>
      <c r="Q18" s="190"/>
      <c r="R18" s="190"/>
      <c r="S18" s="190"/>
    </row>
    <row r="19" spans="1:28">
      <c r="P19" s="202" t="s">
        <v>51</v>
      </c>
      <c r="Q19" s="202" t="s">
        <v>75</v>
      </c>
      <c r="R19" s="202" t="s">
        <v>54</v>
      </c>
      <c r="S19" s="202" t="s">
        <v>77</v>
      </c>
      <c r="T19" s="202" t="s">
        <v>57</v>
      </c>
      <c r="U19" s="202" t="s">
        <v>79</v>
      </c>
      <c r="V19" s="202" t="s">
        <v>63</v>
      </c>
      <c r="W19" s="202" t="s">
        <v>68</v>
      </c>
      <c r="X19" s="202" t="s">
        <v>72</v>
      </c>
      <c r="Y19" s="202" t="s">
        <v>82</v>
      </c>
      <c r="Z19" s="202" t="s">
        <v>84</v>
      </c>
      <c r="AA19" s="202" t="s">
        <v>86</v>
      </c>
    </row>
    <row r="20" spans="1:28">
      <c r="P20" s="191">
        <v>15</v>
      </c>
      <c r="Q20" s="191">
        <v>18</v>
      </c>
      <c r="R20" s="191">
        <v>9</v>
      </c>
      <c r="S20" s="191">
        <v>11</v>
      </c>
      <c r="T20" s="191">
        <v>13</v>
      </c>
      <c r="U20" s="191">
        <v>15</v>
      </c>
      <c r="V20" s="191">
        <v>19</v>
      </c>
      <c r="W20" s="191">
        <v>23</v>
      </c>
      <c r="X20" s="191">
        <v>23</v>
      </c>
      <c r="Y20" s="191">
        <v>22</v>
      </c>
      <c r="Z20" s="191">
        <v>22</v>
      </c>
      <c r="AA20" s="191">
        <v>23</v>
      </c>
    </row>
    <row r="22" spans="1:28">
      <c r="A22" s="195" t="s">
        <v>1927</v>
      </c>
      <c r="P22" s="190" t="s">
        <v>1904</v>
      </c>
      <c r="Q22" s="190"/>
      <c r="R22" s="190"/>
      <c r="S22" s="190"/>
    </row>
    <row r="23" spans="1:28">
      <c r="P23" s="202" t="s">
        <v>51</v>
      </c>
      <c r="Q23" s="202" t="s">
        <v>75</v>
      </c>
      <c r="R23" s="202" t="s">
        <v>54</v>
      </c>
      <c r="S23" s="202" t="s">
        <v>77</v>
      </c>
      <c r="T23" s="202" t="s">
        <v>57</v>
      </c>
      <c r="U23" s="202" t="s">
        <v>79</v>
      </c>
      <c r="V23" s="202" t="s">
        <v>63</v>
      </c>
      <c r="W23" s="202" t="s">
        <v>68</v>
      </c>
      <c r="X23" s="202" t="s">
        <v>72</v>
      </c>
      <c r="Y23" s="202" t="s">
        <v>82</v>
      </c>
      <c r="Z23" s="202" t="s">
        <v>84</v>
      </c>
      <c r="AA23" s="202" t="s">
        <v>86</v>
      </c>
    </row>
    <row r="24" spans="1:28">
      <c r="A24" s="201" t="s">
        <v>1928</v>
      </c>
      <c r="B24" s="201"/>
      <c r="C24" s="201"/>
      <c r="P24" s="191">
        <v>163</v>
      </c>
      <c r="Q24" s="191">
        <v>109</v>
      </c>
      <c r="R24" s="191">
        <v>87</v>
      </c>
      <c r="S24" s="191">
        <v>89</v>
      </c>
      <c r="T24" s="191">
        <v>102</v>
      </c>
      <c r="U24" s="191">
        <v>96</v>
      </c>
      <c r="V24" s="191">
        <v>101</v>
      </c>
      <c r="W24" s="191">
        <v>97</v>
      </c>
      <c r="X24" s="191">
        <v>97</v>
      </c>
      <c r="Y24" s="191">
        <v>102</v>
      </c>
      <c r="Z24" s="191">
        <v>106</v>
      </c>
      <c r="AA24" s="191">
        <v>101</v>
      </c>
    </row>
    <row r="25" spans="1:28">
      <c r="A25" s="145" t="s">
        <v>41</v>
      </c>
      <c r="B25" s="145" t="s">
        <v>13</v>
      </c>
      <c r="C25" s="144" t="s">
        <v>1924</v>
      </c>
      <c r="D25" s="144" t="s">
        <v>1925</v>
      </c>
      <c r="E25" s="145" t="s">
        <v>1920</v>
      </c>
      <c r="F25" s="145" t="s">
        <v>1921</v>
      </c>
      <c r="G25" s="144" t="s">
        <v>1922</v>
      </c>
      <c r="H25" s="144" t="s">
        <v>1923</v>
      </c>
      <c r="I25" s="146" t="s">
        <v>1932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8">
      <c r="A26" s="192" t="s">
        <v>47</v>
      </c>
      <c r="B26" s="193" t="s">
        <v>62</v>
      </c>
      <c r="C26" s="154" t="str">
        <f>L16</f>
        <v>Libor3m-3y</v>
      </c>
      <c r="D26" s="154" t="s">
        <v>1948</v>
      </c>
      <c r="E26" s="192">
        <f>VLOOKUP(C26,($L$15:$N$17),3,FALSE)</f>
        <v>-128000000</v>
      </c>
      <c r="F26" s="192">
        <f>VLOOKUP(D26,($L$15:$N$17),3,FALSE)</f>
        <v>-128000000</v>
      </c>
      <c r="G26" s="203">
        <v>1</v>
      </c>
      <c r="H26" s="209">
        <v>1</v>
      </c>
      <c r="I26" s="210">
        <f>E26*F26*G26*H26</f>
        <v>1.6384E+16</v>
      </c>
      <c r="P26" s="198" t="s">
        <v>1937</v>
      </c>
      <c r="Q26" s="198"/>
      <c r="R26" s="198"/>
      <c r="S26" s="198"/>
      <c r="T26" s="198"/>
      <c r="U26" s="151">
        <v>61</v>
      </c>
      <c r="V26" s="6"/>
      <c r="W26" s="6"/>
      <c r="X26" s="6"/>
      <c r="Y26" s="6"/>
      <c r="Z26" s="6"/>
      <c r="AA26" s="6"/>
    </row>
    <row r="27" spans="1:28">
      <c r="A27" s="192" t="s">
        <v>47</v>
      </c>
      <c r="B27" s="193" t="s">
        <v>62</v>
      </c>
      <c r="C27" s="154" t="s">
        <v>1948</v>
      </c>
      <c r="D27" s="154" t="s">
        <v>1949</v>
      </c>
      <c r="E27" s="192">
        <f t="shared" ref="E27:E29" si="3">VLOOKUP(C27,($L$15:$N$17),3,FALSE)</f>
        <v>-128000000</v>
      </c>
      <c r="F27" s="192">
        <f t="shared" ref="F27:F29" si="4">VLOOKUP(D27,($L$15:$N$17),3,FALSE)</f>
        <v>320000000</v>
      </c>
      <c r="G27" s="203">
        <v>1</v>
      </c>
      <c r="H27" s="238">
        <f>V44</f>
        <v>0.99299999999999999</v>
      </c>
      <c r="I27" s="210">
        <f t="shared" ref="I27:I29" si="5">E27*F27*G27*H27</f>
        <v>-4.067328E+16</v>
      </c>
      <c r="P27" s="198" t="s">
        <v>1938</v>
      </c>
      <c r="Q27" s="198"/>
      <c r="R27" s="198"/>
      <c r="S27" s="198"/>
      <c r="T27" s="198"/>
      <c r="U27" s="151">
        <v>21</v>
      </c>
      <c r="V27" s="6"/>
      <c r="W27" s="6"/>
      <c r="X27" s="6"/>
      <c r="Y27" s="6"/>
      <c r="Z27" s="6"/>
      <c r="AA27" s="6"/>
    </row>
    <row r="28" spans="1:28">
      <c r="A28" s="192" t="s">
        <v>47</v>
      </c>
      <c r="B28" s="193" t="s">
        <v>62</v>
      </c>
      <c r="C28" s="154" t="s">
        <v>1949</v>
      </c>
      <c r="D28" s="154" t="s">
        <v>1948</v>
      </c>
      <c r="E28" s="192">
        <f t="shared" si="3"/>
        <v>320000000</v>
      </c>
      <c r="F28" s="192">
        <f t="shared" si="4"/>
        <v>-128000000</v>
      </c>
      <c r="G28" s="203">
        <v>1</v>
      </c>
      <c r="H28" s="238">
        <f>V44</f>
        <v>0.99299999999999999</v>
      </c>
      <c r="I28" s="210">
        <f t="shared" si="5"/>
        <v>-4.067328E+16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8">
      <c r="A29" s="192" t="s">
        <v>47</v>
      </c>
      <c r="B29" s="193" t="s">
        <v>62</v>
      </c>
      <c r="C29" s="154" t="s">
        <v>1949</v>
      </c>
      <c r="D29" s="154" t="s">
        <v>1949</v>
      </c>
      <c r="E29" s="192">
        <f t="shared" si="3"/>
        <v>320000000</v>
      </c>
      <c r="F29" s="192">
        <f t="shared" si="4"/>
        <v>320000000</v>
      </c>
      <c r="G29" s="203">
        <v>1</v>
      </c>
      <c r="H29" s="209">
        <v>1</v>
      </c>
      <c r="I29" s="210">
        <f t="shared" si="5"/>
        <v>1.024E+17</v>
      </c>
      <c r="P29" s="190" t="s">
        <v>1926</v>
      </c>
    </row>
    <row r="30" spans="1:28">
      <c r="A30" s="201"/>
      <c r="B30" s="201"/>
      <c r="C30" s="201"/>
      <c r="H30" s="204" t="s">
        <v>1943</v>
      </c>
      <c r="I30" s="204">
        <f>SQRT(SUM(I26:I29))</f>
        <v>193487570.66023648</v>
      </c>
      <c r="P30" s="217"/>
      <c r="Q30" s="222" t="s">
        <v>51</v>
      </c>
      <c r="R30" s="222" t="s">
        <v>75</v>
      </c>
      <c r="S30" s="222" t="s">
        <v>54</v>
      </c>
      <c r="T30" s="222" t="s">
        <v>77</v>
      </c>
      <c r="U30" s="222" t="s">
        <v>57</v>
      </c>
      <c r="V30" s="222" t="s">
        <v>79</v>
      </c>
      <c r="W30" s="222" t="s">
        <v>63</v>
      </c>
      <c r="X30" s="222" t="s">
        <v>68</v>
      </c>
      <c r="Y30" s="222" t="s">
        <v>72</v>
      </c>
      <c r="Z30" s="222" t="s">
        <v>82</v>
      </c>
      <c r="AA30" s="222" t="s">
        <v>84</v>
      </c>
      <c r="AB30" s="222" t="s">
        <v>86</v>
      </c>
    </row>
    <row r="31" spans="1:28">
      <c r="A31" s="201" t="s">
        <v>1930</v>
      </c>
      <c r="B31" s="201"/>
      <c r="C31" s="201"/>
      <c r="L31" s="1" t="s">
        <v>2109</v>
      </c>
      <c r="P31" s="222" t="s">
        <v>51</v>
      </c>
      <c r="Q31" s="226">
        <v>1</v>
      </c>
      <c r="R31" s="226">
        <v>0.77</v>
      </c>
      <c r="S31" s="226">
        <v>0.67</v>
      </c>
      <c r="T31" s="226">
        <v>0.59</v>
      </c>
      <c r="U31" s="226">
        <v>0.48</v>
      </c>
      <c r="V31" s="226">
        <v>0.39</v>
      </c>
      <c r="W31" s="226">
        <v>0.34</v>
      </c>
      <c r="X31" s="226">
        <v>0.3</v>
      </c>
      <c r="Y31" s="226">
        <v>0.25</v>
      </c>
      <c r="Z31" s="226">
        <v>0.23</v>
      </c>
      <c r="AA31" s="226">
        <v>0.21</v>
      </c>
      <c r="AB31" s="226">
        <v>0.2</v>
      </c>
    </row>
    <row r="32" spans="1:28">
      <c r="A32" s="145" t="s">
        <v>41</v>
      </c>
      <c r="B32" s="145" t="s">
        <v>13</v>
      </c>
      <c r="C32" s="144" t="s">
        <v>1911</v>
      </c>
      <c r="D32" s="144" t="s">
        <v>1912</v>
      </c>
      <c r="E32" s="145" t="s">
        <v>1913</v>
      </c>
      <c r="F32" s="145" t="s">
        <v>1914</v>
      </c>
      <c r="P32" s="222" t="s">
        <v>75</v>
      </c>
      <c r="Q32" s="226">
        <v>0.77</v>
      </c>
      <c r="R32" s="226">
        <v>1</v>
      </c>
      <c r="S32" s="226">
        <v>0.84</v>
      </c>
      <c r="T32" s="226">
        <v>0.74</v>
      </c>
      <c r="U32" s="226">
        <v>0.56000000000000005</v>
      </c>
      <c r="V32" s="226">
        <v>0.43</v>
      </c>
      <c r="W32" s="226">
        <v>0.36</v>
      </c>
      <c r="X32" s="226">
        <v>0.31</v>
      </c>
      <c r="Y32" s="226">
        <v>0.26</v>
      </c>
      <c r="Z32" s="226">
        <v>0.21</v>
      </c>
      <c r="AA32" s="226">
        <v>0.19</v>
      </c>
      <c r="AB32" s="226">
        <v>0.19</v>
      </c>
    </row>
    <row r="33" spans="1:28">
      <c r="A33" s="151" t="s">
        <v>47</v>
      </c>
      <c r="B33" s="193" t="s">
        <v>62</v>
      </c>
      <c r="C33" s="151">
        <f>I30</f>
        <v>193487570.66023648</v>
      </c>
      <c r="D33" s="151">
        <f>C33^2</f>
        <v>3.743744E+16</v>
      </c>
      <c r="E33" s="151">
        <f>SUM(N16:N17)</f>
        <v>192000000</v>
      </c>
      <c r="F33" s="151">
        <f>MAX(MIN(E33,C33),-C33)</f>
        <v>192000000</v>
      </c>
      <c r="P33" s="222" t="s">
        <v>54</v>
      </c>
      <c r="Q33" s="226">
        <v>0.67</v>
      </c>
      <c r="R33" s="226">
        <v>0.84</v>
      </c>
      <c r="S33" s="226">
        <v>1</v>
      </c>
      <c r="T33" s="226">
        <v>0.88</v>
      </c>
      <c r="U33" s="226">
        <v>0.69</v>
      </c>
      <c r="V33" s="226">
        <v>0.55000000000000004</v>
      </c>
      <c r="W33" s="226">
        <v>0.47</v>
      </c>
      <c r="X33" s="226">
        <v>0.4</v>
      </c>
      <c r="Y33" s="226">
        <v>0.34</v>
      </c>
      <c r="Z33" s="226">
        <v>0.27</v>
      </c>
      <c r="AA33" s="226">
        <v>0.25</v>
      </c>
      <c r="AB33" s="226">
        <v>0.25</v>
      </c>
    </row>
    <row r="34" spans="1:28">
      <c r="A34" s="151"/>
      <c r="B34" s="151"/>
      <c r="C34" s="151"/>
      <c r="D34" s="151"/>
      <c r="E34" s="151"/>
      <c r="F34" s="151"/>
      <c r="P34" s="222" t="s">
        <v>77</v>
      </c>
      <c r="Q34" s="226">
        <v>0.59</v>
      </c>
      <c r="R34" s="226">
        <v>0.74</v>
      </c>
      <c r="S34" s="226">
        <v>0.88</v>
      </c>
      <c r="T34" s="226">
        <v>1</v>
      </c>
      <c r="U34" s="226">
        <v>0.86</v>
      </c>
      <c r="V34" s="226">
        <v>0.73</v>
      </c>
      <c r="W34" s="226">
        <v>0.65</v>
      </c>
      <c r="X34" s="226">
        <v>0.56999999999999995</v>
      </c>
      <c r="Y34" s="226">
        <v>0.49</v>
      </c>
      <c r="Z34" s="226">
        <v>0.4</v>
      </c>
      <c r="AA34" s="226">
        <v>0.38</v>
      </c>
      <c r="AB34" s="226">
        <v>0.37</v>
      </c>
    </row>
    <row r="35" spans="1:28">
      <c r="A35" s="151"/>
      <c r="B35" s="151"/>
      <c r="C35" s="151"/>
      <c r="D35" s="151"/>
      <c r="E35" s="151"/>
      <c r="F35" s="151"/>
      <c r="P35" s="222" t="s">
        <v>57</v>
      </c>
      <c r="Q35" s="226">
        <v>0.48</v>
      </c>
      <c r="R35" s="226">
        <v>0.56000000000000005</v>
      </c>
      <c r="S35" s="226">
        <v>0.69</v>
      </c>
      <c r="T35" s="226">
        <v>0.86</v>
      </c>
      <c r="U35" s="226">
        <v>1</v>
      </c>
      <c r="V35" s="226">
        <v>0.94</v>
      </c>
      <c r="W35" s="226">
        <v>0.87</v>
      </c>
      <c r="X35" s="226">
        <v>0.79</v>
      </c>
      <c r="Y35" s="226">
        <v>0.68</v>
      </c>
      <c r="Z35" s="226">
        <v>0.6</v>
      </c>
      <c r="AA35" s="226">
        <v>0.56999999999999995</v>
      </c>
      <c r="AB35" s="226">
        <v>0.55000000000000004</v>
      </c>
    </row>
    <row r="36" spans="1:28">
      <c r="A36" s="151"/>
      <c r="B36" s="151"/>
      <c r="C36" s="151"/>
      <c r="D36" s="151"/>
      <c r="E36" s="151"/>
      <c r="F36" s="151"/>
      <c r="P36" s="222" t="s">
        <v>79</v>
      </c>
      <c r="Q36" s="226">
        <v>0.39</v>
      </c>
      <c r="R36" s="226">
        <v>0.43</v>
      </c>
      <c r="S36" s="226">
        <v>0.55000000000000004</v>
      </c>
      <c r="T36" s="226">
        <v>0.73</v>
      </c>
      <c r="U36" s="226">
        <v>0.94</v>
      </c>
      <c r="V36" s="226">
        <v>1</v>
      </c>
      <c r="W36" s="226">
        <v>0.96</v>
      </c>
      <c r="X36" s="226">
        <v>0.91</v>
      </c>
      <c r="Y36" s="226">
        <v>0.8</v>
      </c>
      <c r="Z36" s="226">
        <v>0.74</v>
      </c>
      <c r="AA36" s="226">
        <v>0.7</v>
      </c>
      <c r="AB36" s="226">
        <v>0.69</v>
      </c>
    </row>
    <row r="37" spans="1:28">
      <c r="A37" s="201"/>
      <c r="B37" s="201"/>
      <c r="C37" s="201"/>
      <c r="P37" s="222" t="s">
        <v>63</v>
      </c>
      <c r="Q37" s="226">
        <v>0.34</v>
      </c>
      <c r="R37" s="226">
        <v>0.36</v>
      </c>
      <c r="S37" s="226">
        <v>0.47</v>
      </c>
      <c r="T37" s="226">
        <v>0.65</v>
      </c>
      <c r="U37" s="226">
        <v>0.87</v>
      </c>
      <c r="V37" s="226">
        <v>0.96</v>
      </c>
      <c r="W37" s="226">
        <v>1</v>
      </c>
      <c r="X37" s="226">
        <v>0.97</v>
      </c>
      <c r="Y37" s="226">
        <v>0.88</v>
      </c>
      <c r="Z37" s="226">
        <v>0.81</v>
      </c>
      <c r="AA37" s="226">
        <v>0.77</v>
      </c>
      <c r="AB37" s="226">
        <v>0.76</v>
      </c>
    </row>
    <row r="38" spans="1:28">
      <c r="A38" s="201"/>
      <c r="B38" s="201"/>
      <c r="C38" s="201"/>
      <c r="P38" s="222" t="s">
        <v>68</v>
      </c>
      <c r="Q38" s="226">
        <v>0.3</v>
      </c>
      <c r="R38" s="226">
        <v>0.31</v>
      </c>
      <c r="S38" s="226">
        <v>0.4</v>
      </c>
      <c r="T38" s="226">
        <v>0.56999999999999995</v>
      </c>
      <c r="U38" s="226">
        <v>0.79</v>
      </c>
      <c r="V38" s="226">
        <v>0.91</v>
      </c>
      <c r="W38" s="226">
        <v>0.97</v>
      </c>
      <c r="X38" s="226">
        <v>1</v>
      </c>
      <c r="Y38" s="226">
        <v>0.95</v>
      </c>
      <c r="Z38" s="226">
        <v>0.9</v>
      </c>
      <c r="AA38" s="226">
        <v>0.86</v>
      </c>
      <c r="AB38" s="226">
        <v>0.85</v>
      </c>
    </row>
    <row r="39" spans="1:28">
      <c r="A39" s="195" t="s">
        <v>1915</v>
      </c>
      <c r="P39" s="222" t="s">
        <v>72</v>
      </c>
      <c r="Q39" s="226">
        <v>0.25</v>
      </c>
      <c r="R39" s="226">
        <v>0.26</v>
      </c>
      <c r="S39" s="226">
        <v>0.34</v>
      </c>
      <c r="T39" s="226">
        <v>0.49</v>
      </c>
      <c r="U39" s="226">
        <v>0.68</v>
      </c>
      <c r="V39" s="226">
        <v>0.8</v>
      </c>
      <c r="W39" s="226">
        <v>0.88</v>
      </c>
      <c r="X39" s="226">
        <v>0.95</v>
      </c>
      <c r="Y39" s="226">
        <v>1</v>
      </c>
      <c r="Z39" s="226">
        <v>0.97</v>
      </c>
      <c r="AA39" s="226">
        <v>0.94</v>
      </c>
      <c r="AB39" s="226">
        <v>0.94</v>
      </c>
    </row>
    <row r="40" spans="1:28">
      <c r="P40" s="222" t="s">
        <v>82</v>
      </c>
      <c r="Q40" s="226">
        <v>0.23</v>
      </c>
      <c r="R40" s="226">
        <v>0.21</v>
      </c>
      <c r="S40" s="226">
        <v>0.27</v>
      </c>
      <c r="T40" s="226">
        <v>0.4</v>
      </c>
      <c r="U40" s="226">
        <v>0.6</v>
      </c>
      <c r="V40" s="226">
        <v>0.74</v>
      </c>
      <c r="W40" s="226">
        <v>0.81</v>
      </c>
      <c r="X40" s="226">
        <v>0.9</v>
      </c>
      <c r="Y40" s="226">
        <v>0.97</v>
      </c>
      <c r="Z40" s="226">
        <v>1</v>
      </c>
      <c r="AA40" s="226">
        <v>0.98</v>
      </c>
      <c r="AB40" s="226">
        <v>0.97</v>
      </c>
    </row>
    <row r="41" spans="1:28">
      <c r="A41" s="316" t="s">
        <v>47</v>
      </c>
      <c r="B41" s="317"/>
      <c r="C41" s="144" t="s">
        <v>1916</v>
      </c>
      <c r="D41" s="144" t="s">
        <v>1917</v>
      </c>
      <c r="E41" s="145" t="s">
        <v>1918</v>
      </c>
      <c r="F41" s="145" t="s">
        <v>1932</v>
      </c>
      <c r="P41" s="222" t="s">
        <v>84</v>
      </c>
      <c r="Q41" s="226">
        <v>0.21</v>
      </c>
      <c r="R41" s="226">
        <v>0.19</v>
      </c>
      <c r="S41" s="226">
        <v>0.25</v>
      </c>
      <c r="T41" s="226">
        <v>0.38</v>
      </c>
      <c r="U41" s="226">
        <v>0.56999999999999995</v>
      </c>
      <c r="V41" s="226">
        <v>0.7</v>
      </c>
      <c r="W41" s="226">
        <v>0.77</v>
      </c>
      <c r="X41" s="226">
        <v>0.86</v>
      </c>
      <c r="Y41" s="226">
        <v>0.94</v>
      </c>
      <c r="Z41" s="226">
        <v>0.98</v>
      </c>
      <c r="AA41" s="226">
        <v>1</v>
      </c>
      <c r="AB41" s="226">
        <v>0.99</v>
      </c>
    </row>
    <row r="42" spans="1:28">
      <c r="A42" s="193" t="s">
        <v>62</v>
      </c>
      <c r="B42" s="193" t="s">
        <v>62</v>
      </c>
      <c r="C42" s="151">
        <f>VLOOKUP(A42,$B$33:$F$33,5,FALSE)</f>
        <v>192000000</v>
      </c>
      <c r="D42" s="151">
        <f>VLOOKUP(B42,$B$33:$F$33,5,FALSE)</f>
        <v>192000000</v>
      </c>
      <c r="E42" s="151">
        <v>1</v>
      </c>
      <c r="F42" s="151">
        <f>IF(C42=D42,0,C42*D42*E42)</f>
        <v>0</v>
      </c>
      <c r="P42" s="222" t="s">
        <v>86</v>
      </c>
      <c r="Q42" s="226">
        <v>0.2</v>
      </c>
      <c r="R42" s="226">
        <v>0.19</v>
      </c>
      <c r="S42" s="226">
        <v>0.25</v>
      </c>
      <c r="T42" s="226">
        <v>0.37</v>
      </c>
      <c r="U42" s="226">
        <v>0.55000000000000004</v>
      </c>
      <c r="V42" s="226">
        <v>0.69</v>
      </c>
      <c r="W42" s="226">
        <v>0.76</v>
      </c>
      <c r="X42" s="226">
        <v>0.85</v>
      </c>
      <c r="Y42" s="226">
        <v>0.94</v>
      </c>
      <c r="Z42" s="226">
        <v>0.97</v>
      </c>
      <c r="AA42" s="226">
        <v>0.99</v>
      </c>
      <c r="AB42" s="226">
        <v>1</v>
      </c>
    </row>
    <row r="43" spans="1:28">
      <c r="A43" s="151"/>
      <c r="B43" s="170"/>
      <c r="C43" s="151"/>
      <c r="D43" s="151"/>
      <c r="E43" s="151"/>
      <c r="F43" s="151"/>
    </row>
    <row r="44" spans="1:28">
      <c r="A44" s="151"/>
      <c r="B44" s="170"/>
      <c r="C44" s="151"/>
      <c r="D44" s="151"/>
      <c r="E44" s="151"/>
      <c r="F44" s="151"/>
      <c r="P44" s="230" t="s">
        <v>2066</v>
      </c>
      <c r="Q44" s="231"/>
      <c r="R44" s="232"/>
      <c r="S44" s="232"/>
      <c r="T44" s="232"/>
      <c r="U44" s="233"/>
      <c r="V44" s="229">
        <v>0.99299999999999999</v>
      </c>
    </row>
    <row r="45" spans="1:28">
      <c r="A45" s="151"/>
      <c r="B45" s="170"/>
      <c r="C45" s="151"/>
      <c r="D45" s="151"/>
      <c r="E45" s="151"/>
      <c r="F45" s="151"/>
      <c r="P45" s="318" t="s">
        <v>2067</v>
      </c>
      <c r="Q45" s="319"/>
      <c r="R45" s="319"/>
      <c r="S45" s="319"/>
      <c r="T45" s="319"/>
      <c r="U45" s="320"/>
      <c r="V45" s="229">
        <v>0.24</v>
      </c>
    </row>
    <row r="46" spans="1:28">
      <c r="A46" s="151"/>
      <c r="B46" s="170"/>
      <c r="C46" s="151"/>
      <c r="D46" s="151"/>
      <c r="E46" s="151"/>
      <c r="F46" s="151"/>
      <c r="P46" s="318" t="s">
        <v>2068</v>
      </c>
      <c r="Q46" s="319"/>
      <c r="R46" s="319"/>
      <c r="S46" s="319"/>
      <c r="T46" s="319"/>
      <c r="U46" s="320"/>
      <c r="V46" s="229">
        <v>0.04</v>
      </c>
    </row>
    <row r="47" spans="1:28">
      <c r="A47" s="201"/>
      <c r="B47" s="201"/>
      <c r="C47" s="201"/>
      <c r="E47" s="1" t="s">
        <v>1931</v>
      </c>
      <c r="F47" s="1">
        <f>SUM(F42:F46)</f>
        <v>0</v>
      </c>
      <c r="P47" s="318" t="s">
        <v>2069</v>
      </c>
      <c r="Q47" s="319"/>
      <c r="R47" s="319"/>
      <c r="S47" s="319"/>
      <c r="T47" s="319"/>
      <c r="U47" s="320"/>
      <c r="V47" s="229">
        <v>0.32</v>
      </c>
    </row>
    <row r="48" spans="1:28">
      <c r="A48" s="201"/>
      <c r="B48" s="201"/>
      <c r="C48" s="201"/>
      <c r="E48" s="1" t="s">
        <v>1933</v>
      </c>
      <c r="F48" s="1">
        <f>SUM(D33)</f>
        <v>3.743744E+16</v>
      </c>
    </row>
    <row r="49" spans="1:18">
      <c r="A49" s="201"/>
      <c r="B49" s="201"/>
      <c r="C49" s="201"/>
      <c r="E49" s="204" t="s">
        <v>1934</v>
      </c>
      <c r="F49" s="204">
        <f>SQRT(SUM(F47:F48))</f>
        <v>193487570.66023648</v>
      </c>
    </row>
    <row r="50" spans="1:18">
      <c r="A50" s="201"/>
      <c r="B50" s="201"/>
      <c r="C50" s="201"/>
    </row>
    <row r="51" spans="1:18">
      <c r="A51" s="201"/>
      <c r="B51" s="201"/>
      <c r="C51" s="201"/>
    </row>
    <row r="53" spans="1:18">
      <c r="A53" s="205" t="s">
        <v>1935</v>
      </c>
    </row>
    <row r="55" spans="1:18">
      <c r="A55" s="227" t="s">
        <v>2043</v>
      </c>
      <c r="B55" s="227" t="s">
        <v>2044</v>
      </c>
      <c r="C55" s="227" t="s">
        <v>2045</v>
      </c>
      <c r="D55" s="227" t="s">
        <v>2046</v>
      </c>
      <c r="E55" s="227" t="s">
        <v>2047</v>
      </c>
      <c r="F55" s="227" t="s">
        <v>2048</v>
      </c>
      <c r="G55" s="227" t="s">
        <v>2049</v>
      </c>
      <c r="H55" s="227" t="s">
        <v>2050</v>
      </c>
      <c r="I55" s="227" t="s">
        <v>2051</v>
      </c>
      <c r="J55" s="227" t="s">
        <v>2052</v>
      </c>
      <c r="K55" s="227" t="s">
        <v>2053</v>
      </c>
      <c r="L55" s="227" t="s">
        <v>2054</v>
      </c>
      <c r="M55" s="227" t="s">
        <v>2055</v>
      </c>
      <c r="N55" s="227" t="s">
        <v>2056</v>
      </c>
      <c r="O55" s="227" t="s">
        <v>2057</v>
      </c>
      <c r="P55" s="227" t="s">
        <v>2058</v>
      </c>
      <c r="Q55" s="227" t="s">
        <v>2059</v>
      </c>
      <c r="R55" s="227"/>
    </row>
    <row r="56" spans="1:18">
      <c r="A56" s="228">
        <v>45169</v>
      </c>
      <c r="B56" s="227" t="s">
        <v>2070</v>
      </c>
      <c r="C56" s="227" t="s">
        <v>2061</v>
      </c>
      <c r="D56" s="227" t="s">
        <v>50</v>
      </c>
      <c r="E56" s="227">
        <v>193487570.66023701</v>
      </c>
      <c r="F56" s="227">
        <v>0</v>
      </c>
      <c r="G56" s="227">
        <v>193487570.66023701</v>
      </c>
      <c r="H56" s="227">
        <v>193487570.66023701</v>
      </c>
      <c r="I56" s="227">
        <v>0</v>
      </c>
      <c r="J56" s="227">
        <v>0</v>
      </c>
      <c r="K56" s="227">
        <v>0</v>
      </c>
      <c r="L56" s="227">
        <v>0</v>
      </c>
      <c r="M56" s="227">
        <v>193487570.66023701</v>
      </c>
      <c r="N56" s="227">
        <v>0</v>
      </c>
      <c r="O56" s="227">
        <v>0</v>
      </c>
      <c r="P56" s="227">
        <v>0</v>
      </c>
      <c r="Q56" s="227">
        <v>0</v>
      </c>
      <c r="R56" s="227"/>
    </row>
  </sheetData>
  <mergeCells count="5">
    <mergeCell ref="B6:C6"/>
    <mergeCell ref="A41:B41"/>
    <mergeCell ref="P45:U45"/>
    <mergeCell ref="P46:U46"/>
    <mergeCell ref="P47:U47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63CD9-A248-44F6-8C52-81C5808492D7}">
  <dimension ref="A1:AB56"/>
  <sheetViews>
    <sheetView topLeftCell="A27" workbookViewId="0">
      <selection activeCell="A3" sqref="A3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7">
      <c r="A2" s="187" t="s">
        <v>714</v>
      </c>
      <c r="B2" s="187" t="s">
        <v>613</v>
      </c>
      <c r="C2" s="187" t="s">
        <v>614</v>
      </c>
      <c r="D2" s="187" t="s">
        <v>715</v>
      </c>
      <c r="E2" s="187" t="s">
        <v>716</v>
      </c>
      <c r="F2" s="187" t="s">
        <v>717</v>
      </c>
      <c r="G2" s="187" t="s">
        <v>617</v>
      </c>
      <c r="H2" s="188">
        <v>318865894.69556004</v>
      </c>
      <c r="I2" s="188">
        <v>0</v>
      </c>
      <c r="J2" s="188">
        <v>0</v>
      </c>
      <c r="K2" s="188">
        <v>0</v>
      </c>
      <c r="L2" s="188">
        <v>0</v>
      </c>
      <c r="M2" s="188">
        <v>318865894.69556004</v>
      </c>
    </row>
    <row r="4" spans="1:27">
      <c r="A4" s="195" t="s">
        <v>1906</v>
      </c>
      <c r="B4" s="195"/>
      <c r="C4" s="195"/>
    </row>
    <row r="5" spans="1:27">
      <c r="A5" s="195"/>
      <c r="B5" s="195"/>
      <c r="C5" s="195"/>
    </row>
    <row r="6" spans="1:27">
      <c r="A6" s="144" t="s">
        <v>1907</v>
      </c>
      <c r="B6" s="316" t="s">
        <v>47</v>
      </c>
      <c r="C6" s="317"/>
      <c r="D6" s="144" t="s">
        <v>115</v>
      </c>
      <c r="E6" s="144" t="s">
        <v>235</v>
      </c>
      <c r="F6" s="144" t="s">
        <v>290</v>
      </c>
    </row>
    <row r="7" spans="1:27">
      <c r="A7" s="196" t="s">
        <v>13</v>
      </c>
      <c r="B7" s="197" t="s">
        <v>50</v>
      </c>
      <c r="C7" s="197" t="s">
        <v>81</v>
      </c>
      <c r="D7" s="197" t="s">
        <v>117</v>
      </c>
      <c r="E7" s="197"/>
      <c r="F7" s="197"/>
    </row>
    <row r="8" spans="1:27">
      <c r="A8" s="198" t="s">
        <v>1908</v>
      </c>
      <c r="B8" s="199">
        <v>330000000</v>
      </c>
      <c r="C8" s="208">
        <v>44000000</v>
      </c>
      <c r="D8" s="199">
        <v>33000000</v>
      </c>
      <c r="E8" s="199"/>
      <c r="F8" s="199"/>
    </row>
    <row r="9" spans="1:27">
      <c r="A9" s="198" t="s">
        <v>1940</v>
      </c>
      <c r="B9" s="200">
        <f>SUM(K16:K17)</f>
        <v>-4000000</v>
      </c>
      <c r="C9" s="200">
        <v>0</v>
      </c>
      <c r="D9" s="200">
        <v>0</v>
      </c>
      <c r="E9" s="199">
        <f>SUM(M46:M49)</f>
        <v>0</v>
      </c>
      <c r="F9" s="199">
        <f>SUM(N46:N49)</f>
        <v>0</v>
      </c>
    </row>
    <row r="10" spans="1:27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F10" si="0">MAX(1,SQRT(ABS(D9)/D8))</f>
        <v>1</v>
      </c>
      <c r="E10" s="207" t="e">
        <f t="shared" si="0"/>
        <v>#DIV/0!</v>
      </c>
      <c r="F10" s="207" t="e">
        <f t="shared" si="0"/>
        <v>#DIV/0!</v>
      </c>
    </row>
    <row r="13" spans="1:27">
      <c r="A13" s="195" t="s">
        <v>1910</v>
      </c>
    </row>
    <row r="14" spans="1:27">
      <c r="P14" s="190" t="s">
        <v>1902</v>
      </c>
      <c r="Q14" s="190"/>
      <c r="R14" s="190"/>
      <c r="S14" s="190"/>
    </row>
    <row r="15" spans="1:27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1919</v>
      </c>
      <c r="M15" s="144" t="s">
        <v>1901</v>
      </c>
      <c r="N15" s="144" t="s">
        <v>1905</v>
      </c>
      <c r="P15" s="202" t="s">
        <v>51</v>
      </c>
      <c r="Q15" s="202" t="s">
        <v>75</v>
      </c>
      <c r="R15" s="202" t="s">
        <v>54</v>
      </c>
      <c r="S15" s="202" t="s">
        <v>77</v>
      </c>
      <c r="T15" s="202" t="s">
        <v>57</v>
      </c>
      <c r="U15" s="202" t="s">
        <v>79</v>
      </c>
      <c r="V15" s="202" t="s">
        <v>63</v>
      </c>
      <c r="W15" s="202" t="s">
        <v>68</v>
      </c>
      <c r="X15" s="202" t="s">
        <v>72</v>
      </c>
      <c r="Y15" s="202" t="s">
        <v>82</v>
      </c>
      <c r="Z15" s="202" t="s">
        <v>84</v>
      </c>
      <c r="AA15" s="202" t="s">
        <v>86</v>
      </c>
    </row>
    <row r="16" spans="1:27">
      <c r="A16" s="193" t="s">
        <v>47</v>
      </c>
      <c r="B16" s="189" t="s">
        <v>53</v>
      </c>
      <c r="C16" s="189" t="s">
        <v>49</v>
      </c>
      <c r="D16" s="193" t="s">
        <v>5</v>
      </c>
      <c r="E16" s="193" t="s">
        <v>50</v>
      </c>
      <c r="F16" s="193">
        <v>1</v>
      </c>
      <c r="G16" s="193" t="s">
        <v>54</v>
      </c>
      <c r="H16" s="193" t="s">
        <v>55</v>
      </c>
      <c r="I16" s="193">
        <v>-3000000</v>
      </c>
      <c r="J16" s="189" t="s">
        <v>50</v>
      </c>
      <c r="K16" s="193">
        <v>-3000000</v>
      </c>
      <c r="L16" s="191" t="str">
        <f>H16&amp;"-"&amp;G16</f>
        <v>Municipal-3m</v>
      </c>
      <c r="M16" s="191" cm="1">
        <f t="array" ref="M16">VLOOKUP(G16,TRANSPOSE($P$15:$AA$16),2,FALSE)</f>
        <v>90</v>
      </c>
      <c r="N16" s="191">
        <f>K16*M16*$C$10</f>
        <v>-270000000</v>
      </c>
      <c r="P16" s="191">
        <v>109</v>
      </c>
      <c r="Q16" s="191">
        <v>105</v>
      </c>
      <c r="R16" s="191">
        <v>90</v>
      </c>
      <c r="S16" s="191">
        <v>71</v>
      </c>
      <c r="T16" s="191">
        <v>66</v>
      </c>
      <c r="U16" s="191">
        <v>66</v>
      </c>
      <c r="V16" s="191">
        <v>64</v>
      </c>
      <c r="W16" s="191">
        <v>60</v>
      </c>
      <c r="X16" s="191">
        <v>60</v>
      </c>
      <c r="Y16" s="191">
        <v>61</v>
      </c>
      <c r="Z16" s="191">
        <v>61</v>
      </c>
      <c r="AA16" s="191">
        <v>67</v>
      </c>
    </row>
    <row r="17" spans="1:28">
      <c r="A17" s="193" t="s">
        <v>47</v>
      </c>
      <c r="B17" s="189" t="s">
        <v>60</v>
      </c>
      <c r="C17" s="189" t="s">
        <v>49</v>
      </c>
      <c r="D17" s="193" t="s">
        <v>5</v>
      </c>
      <c r="E17" s="193" t="s">
        <v>50</v>
      </c>
      <c r="F17" s="193">
        <v>1</v>
      </c>
      <c r="G17" s="193" t="s">
        <v>57</v>
      </c>
      <c r="H17" s="193" t="s">
        <v>59</v>
      </c>
      <c r="I17" s="193">
        <v>-1000000</v>
      </c>
      <c r="J17" s="189" t="s">
        <v>50</v>
      </c>
      <c r="K17" s="193">
        <v>-1000000</v>
      </c>
      <c r="L17" s="191" t="str">
        <f t="shared" ref="L17" si="1">H17&amp;"-"&amp;G17</f>
        <v>Prime-1y</v>
      </c>
      <c r="M17" s="191" cm="1">
        <f t="array" ref="M17">VLOOKUP(G17,TRANSPOSE($P$15:$AA$16),2,FALSE)</f>
        <v>66</v>
      </c>
      <c r="N17" s="191">
        <f t="shared" ref="N17" si="2">K17*M17*$C$10</f>
        <v>-66000000</v>
      </c>
    </row>
    <row r="18" spans="1:28">
      <c r="P18" s="190" t="s">
        <v>1903</v>
      </c>
      <c r="Q18" s="190"/>
      <c r="R18" s="190"/>
      <c r="S18" s="190"/>
    </row>
    <row r="19" spans="1:28">
      <c r="P19" s="202" t="s">
        <v>51</v>
      </c>
      <c r="Q19" s="202" t="s">
        <v>75</v>
      </c>
      <c r="R19" s="202" t="s">
        <v>54</v>
      </c>
      <c r="S19" s="202" t="s">
        <v>77</v>
      </c>
      <c r="T19" s="202" t="s">
        <v>57</v>
      </c>
      <c r="U19" s="202" t="s">
        <v>79</v>
      </c>
      <c r="V19" s="202" t="s">
        <v>63</v>
      </c>
      <c r="W19" s="202" t="s">
        <v>68</v>
      </c>
      <c r="X19" s="202" t="s">
        <v>72</v>
      </c>
      <c r="Y19" s="202" t="s">
        <v>82</v>
      </c>
      <c r="Z19" s="202" t="s">
        <v>84</v>
      </c>
      <c r="AA19" s="202" t="s">
        <v>86</v>
      </c>
    </row>
    <row r="20" spans="1:28">
      <c r="P20" s="191">
        <v>15</v>
      </c>
      <c r="Q20" s="191">
        <v>18</v>
      </c>
      <c r="R20" s="191">
        <v>9</v>
      </c>
      <c r="S20" s="191">
        <v>11</v>
      </c>
      <c r="T20" s="191">
        <v>13</v>
      </c>
      <c r="U20" s="191">
        <v>15</v>
      </c>
      <c r="V20" s="191">
        <v>19</v>
      </c>
      <c r="W20" s="191">
        <v>23</v>
      </c>
      <c r="X20" s="191">
        <v>23</v>
      </c>
      <c r="Y20" s="191">
        <v>22</v>
      </c>
      <c r="Z20" s="191">
        <v>22</v>
      </c>
      <c r="AA20" s="191">
        <v>23</v>
      </c>
    </row>
    <row r="22" spans="1:28">
      <c r="A22" s="195" t="s">
        <v>1927</v>
      </c>
      <c r="P22" s="190" t="s">
        <v>1904</v>
      </c>
      <c r="Q22" s="190"/>
      <c r="R22" s="190"/>
      <c r="S22" s="190"/>
    </row>
    <row r="23" spans="1:28">
      <c r="P23" s="202" t="s">
        <v>51</v>
      </c>
      <c r="Q23" s="202" t="s">
        <v>75</v>
      </c>
      <c r="R23" s="202" t="s">
        <v>54</v>
      </c>
      <c r="S23" s="202" t="s">
        <v>77</v>
      </c>
      <c r="T23" s="202" t="s">
        <v>57</v>
      </c>
      <c r="U23" s="202" t="s">
        <v>79</v>
      </c>
      <c r="V23" s="202" t="s">
        <v>63</v>
      </c>
      <c r="W23" s="202" t="s">
        <v>68</v>
      </c>
      <c r="X23" s="202" t="s">
        <v>72</v>
      </c>
      <c r="Y23" s="202" t="s">
        <v>82</v>
      </c>
      <c r="Z23" s="202" t="s">
        <v>84</v>
      </c>
      <c r="AA23" s="202" t="s">
        <v>86</v>
      </c>
    </row>
    <row r="24" spans="1:28">
      <c r="A24" s="201" t="s">
        <v>1928</v>
      </c>
      <c r="B24" s="201"/>
      <c r="C24" s="201"/>
      <c r="P24" s="191">
        <v>163</v>
      </c>
      <c r="Q24" s="191">
        <v>109</v>
      </c>
      <c r="R24" s="191">
        <v>87</v>
      </c>
      <c r="S24" s="191">
        <v>89</v>
      </c>
      <c r="T24" s="191">
        <v>102</v>
      </c>
      <c r="U24" s="191">
        <v>96</v>
      </c>
      <c r="V24" s="191">
        <v>101</v>
      </c>
      <c r="W24" s="191">
        <v>97</v>
      </c>
      <c r="X24" s="191">
        <v>97</v>
      </c>
      <c r="Y24" s="191">
        <v>102</v>
      </c>
      <c r="Z24" s="191">
        <v>106</v>
      </c>
      <c r="AA24" s="191">
        <v>101</v>
      </c>
    </row>
    <row r="25" spans="1:28">
      <c r="A25" s="145" t="s">
        <v>41</v>
      </c>
      <c r="B25" s="145" t="s">
        <v>13</v>
      </c>
      <c r="C25" s="144" t="s">
        <v>1924</v>
      </c>
      <c r="D25" s="144" t="s">
        <v>1925</v>
      </c>
      <c r="E25" s="145" t="s">
        <v>1920</v>
      </c>
      <c r="F25" s="145" t="s">
        <v>1921</v>
      </c>
      <c r="G25" s="144" t="s">
        <v>1922</v>
      </c>
      <c r="H25" s="144" t="s">
        <v>1923</v>
      </c>
      <c r="I25" s="146" t="s">
        <v>1932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8">
      <c r="A26" s="192" t="s">
        <v>47</v>
      </c>
      <c r="B26" s="193" t="s">
        <v>62</v>
      </c>
      <c r="C26" s="154" t="s">
        <v>1950</v>
      </c>
      <c r="D26" s="154" t="s">
        <v>1950</v>
      </c>
      <c r="E26" s="192">
        <f>VLOOKUP(C26,($L$15:$N$17),3,FALSE)</f>
        <v>-270000000</v>
      </c>
      <c r="F26" s="192">
        <f>VLOOKUP(D26,($L$15:$N$17),3,FALSE)</f>
        <v>-270000000</v>
      </c>
      <c r="G26" s="203">
        <v>1</v>
      </c>
      <c r="H26" s="209">
        <v>1</v>
      </c>
      <c r="I26" s="210">
        <f>E26*F26*G26*H26</f>
        <v>7.29E+16</v>
      </c>
      <c r="P26" s="198" t="s">
        <v>1937</v>
      </c>
      <c r="Q26" s="198"/>
      <c r="R26" s="198"/>
      <c r="S26" s="198"/>
      <c r="T26" s="198"/>
      <c r="U26" s="151">
        <v>61</v>
      </c>
      <c r="V26" s="6"/>
      <c r="W26" s="6"/>
      <c r="X26" s="6"/>
      <c r="Y26" s="6"/>
      <c r="Z26" s="6"/>
      <c r="AA26" s="6"/>
    </row>
    <row r="27" spans="1:28">
      <c r="A27" s="192" t="s">
        <v>47</v>
      </c>
      <c r="B27" s="193" t="s">
        <v>62</v>
      </c>
      <c r="C27" s="154" t="s">
        <v>1950</v>
      </c>
      <c r="D27" s="154" t="s">
        <v>1951</v>
      </c>
      <c r="E27" s="192">
        <f t="shared" ref="E27:F29" si="3">VLOOKUP(C27,($L$15:$N$17),3,FALSE)</f>
        <v>-270000000</v>
      </c>
      <c r="F27" s="192">
        <f t="shared" si="3"/>
        <v>-66000000</v>
      </c>
      <c r="G27" s="203">
        <f>S35</f>
        <v>0.69</v>
      </c>
      <c r="H27" s="238">
        <f>V45</f>
        <v>0.99299999999999999</v>
      </c>
      <c r="I27" s="210">
        <f t="shared" ref="I27:I29" si="4">E27*F27*G27*H27</f>
        <v>1.22097294E+16</v>
      </c>
      <c r="P27" s="198" t="s">
        <v>1938</v>
      </c>
      <c r="Q27" s="198"/>
      <c r="R27" s="198"/>
      <c r="S27" s="198"/>
      <c r="T27" s="198"/>
      <c r="U27" s="151">
        <v>21</v>
      </c>
      <c r="V27" s="6"/>
      <c r="W27" s="6"/>
      <c r="X27" s="6"/>
      <c r="Y27" s="6"/>
      <c r="Z27" s="6"/>
      <c r="AA27" s="6"/>
    </row>
    <row r="28" spans="1:28">
      <c r="A28" s="192" t="s">
        <v>47</v>
      </c>
      <c r="B28" s="193" t="s">
        <v>62</v>
      </c>
      <c r="C28" s="154" t="s">
        <v>1951</v>
      </c>
      <c r="D28" s="154" t="s">
        <v>1950</v>
      </c>
      <c r="E28" s="192">
        <f t="shared" si="3"/>
        <v>-66000000</v>
      </c>
      <c r="F28" s="192">
        <f t="shared" si="3"/>
        <v>-270000000</v>
      </c>
      <c r="G28" s="203">
        <f>S35</f>
        <v>0.69</v>
      </c>
      <c r="H28" s="238">
        <f>V45</f>
        <v>0.99299999999999999</v>
      </c>
      <c r="I28" s="210">
        <f t="shared" si="4"/>
        <v>1.22097294E+16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8">
      <c r="A29" s="192" t="s">
        <v>47</v>
      </c>
      <c r="B29" s="193" t="s">
        <v>62</v>
      </c>
      <c r="C29" s="154" t="s">
        <v>1951</v>
      </c>
      <c r="D29" s="154" t="s">
        <v>1951</v>
      </c>
      <c r="E29" s="192">
        <f t="shared" si="3"/>
        <v>-66000000</v>
      </c>
      <c r="F29" s="192">
        <f t="shared" si="3"/>
        <v>-66000000</v>
      </c>
      <c r="G29" s="203">
        <v>1</v>
      </c>
      <c r="H29" s="209">
        <v>1</v>
      </c>
      <c r="I29" s="210">
        <f t="shared" si="4"/>
        <v>4356000000000000</v>
      </c>
      <c r="P29" s="190" t="s">
        <v>1926</v>
      </c>
    </row>
    <row r="30" spans="1:28">
      <c r="A30" s="201"/>
      <c r="B30" s="201"/>
      <c r="C30" s="201"/>
      <c r="H30" s="204" t="s">
        <v>1943</v>
      </c>
      <c r="I30" s="204">
        <f>SQRT(SUM(I26:I29))</f>
        <v>318865894.69556004</v>
      </c>
      <c r="P30" s="217"/>
      <c r="Q30" s="222" t="s">
        <v>51</v>
      </c>
      <c r="R30" s="222" t="s">
        <v>75</v>
      </c>
      <c r="S30" s="222" t="s">
        <v>54</v>
      </c>
      <c r="T30" s="222" t="s">
        <v>77</v>
      </c>
      <c r="U30" s="222" t="s">
        <v>57</v>
      </c>
      <c r="V30" s="222" t="s">
        <v>79</v>
      </c>
      <c r="W30" s="222" t="s">
        <v>63</v>
      </c>
      <c r="X30" s="222" t="s">
        <v>68</v>
      </c>
      <c r="Y30" s="222" t="s">
        <v>72</v>
      </c>
      <c r="Z30" s="222" t="s">
        <v>82</v>
      </c>
      <c r="AA30" s="222" t="s">
        <v>84</v>
      </c>
      <c r="AB30" s="222" t="s">
        <v>86</v>
      </c>
    </row>
    <row r="31" spans="1:28">
      <c r="A31" s="201" t="s">
        <v>1930</v>
      </c>
      <c r="B31" s="201"/>
      <c r="C31" s="201"/>
      <c r="L31" s="1" t="s">
        <v>2109</v>
      </c>
      <c r="P31" s="222" t="s">
        <v>51</v>
      </c>
      <c r="Q31" s="226">
        <v>1</v>
      </c>
      <c r="R31" s="226">
        <v>0.77</v>
      </c>
      <c r="S31" s="226">
        <v>0.67</v>
      </c>
      <c r="T31" s="226">
        <v>0.59</v>
      </c>
      <c r="U31" s="226">
        <v>0.48</v>
      </c>
      <c r="V31" s="226">
        <v>0.39</v>
      </c>
      <c r="W31" s="226">
        <v>0.34</v>
      </c>
      <c r="X31" s="226">
        <v>0.3</v>
      </c>
      <c r="Y31" s="226">
        <v>0.25</v>
      </c>
      <c r="Z31" s="226">
        <v>0.23</v>
      </c>
      <c r="AA31" s="226">
        <v>0.21</v>
      </c>
      <c r="AB31" s="226">
        <v>0.2</v>
      </c>
    </row>
    <row r="32" spans="1:28">
      <c r="A32" s="145" t="s">
        <v>41</v>
      </c>
      <c r="B32" s="145" t="s">
        <v>13</v>
      </c>
      <c r="C32" s="144" t="s">
        <v>1911</v>
      </c>
      <c r="D32" s="144" t="s">
        <v>1912</v>
      </c>
      <c r="E32" s="145" t="s">
        <v>1913</v>
      </c>
      <c r="F32" s="145" t="s">
        <v>1914</v>
      </c>
      <c r="P32" s="222" t="s">
        <v>75</v>
      </c>
      <c r="Q32" s="226">
        <v>0.77</v>
      </c>
      <c r="R32" s="226">
        <v>1</v>
      </c>
      <c r="S32" s="226">
        <v>0.84</v>
      </c>
      <c r="T32" s="226">
        <v>0.74</v>
      </c>
      <c r="U32" s="226">
        <v>0.56000000000000005</v>
      </c>
      <c r="V32" s="226">
        <v>0.43</v>
      </c>
      <c r="W32" s="226">
        <v>0.36</v>
      </c>
      <c r="X32" s="226">
        <v>0.31</v>
      </c>
      <c r="Y32" s="226">
        <v>0.26</v>
      </c>
      <c r="Z32" s="226">
        <v>0.21</v>
      </c>
      <c r="AA32" s="226">
        <v>0.19</v>
      </c>
      <c r="AB32" s="226">
        <v>0.19</v>
      </c>
    </row>
    <row r="33" spans="1:28">
      <c r="A33" s="151" t="s">
        <v>47</v>
      </c>
      <c r="B33" s="193" t="s">
        <v>62</v>
      </c>
      <c r="C33" s="151">
        <f>I30</f>
        <v>318865894.69556004</v>
      </c>
      <c r="D33" s="151">
        <f>C33^2</f>
        <v>1.0167545879999998E+17</v>
      </c>
      <c r="E33" s="151">
        <f>SUM(N16:N17)</f>
        <v>-336000000</v>
      </c>
      <c r="F33" s="151">
        <f>MAX(MIN(E33,C33),-C33)</f>
        <v>-318865894.69556004</v>
      </c>
      <c r="P33" s="222" t="s">
        <v>54</v>
      </c>
      <c r="Q33" s="226">
        <v>0.67</v>
      </c>
      <c r="R33" s="226">
        <v>0.84</v>
      </c>
      <c r="S33" s="226">
        <v>1</v>
      </c>
      <c r="T33" s="226">
        <v>0.88</v>
      </c>
      <c r="U33" s="226">
        <v>0.69</v>
      </c>
      <c r="V33" s="226">
        <v>0.55000000000000004</v>
      </c>
      <c r="W33" s="226">
        <v>0.47</v>
      </c>
      <c r="X33" s="226">
        <v>0.4</v>
      </c>
      <c r="Y33" s="226">
        <v>0.34</v>
      </c>
      <c r="Z33" s="226">
        <v>0.27</v>
      </c>
      <c r="AA33" s="226">
        <v>0.25</v>
      </c>
      <c r="AB33" s="226">
        <v>0.25</v>
      </c>
    </row>
    <row r="34" spans="1:28">
      <c r="A34" s="151"/>
      <c r="B34" s="151"/>
      <c r="C34" s="151"/>
      <c r="D34" s="151"/>
      <c r="E34" s="151"/>
      <c r="F34" s="151"/>
      <c r="P34" s="222" t="s">
        <v>77</v>
      </c>
      <c r="Q34" s="226">
        <v>0.59</v>
      </c>
      <c r="R34" s="226">
        <v>0.74</v>
      </c>
      <c r="S34" s="226">
        <v>0.88</v>
      </c>
      <c r="T34" s="226">
        <v>1</v>
      </c>
      <c r="U34" s="226">
        <v>0.86</v>
      </c>
      <c r="V34" s="226">
        <v>0.73</v>
      </c>
      <c r="W34" s="226">
        <v>0.65</v>
      </c>
      <c r="X34" s="226">
        <v>0.56999999999999995</v>
      </c>
      <c r="Y34" s="226">
        <v>0.49</v>
      </c>
      <c r="Z34" s="226">
        <v>0.4</v>
      </c>
      <c r="AA34" s="226">
        <v>0.38</v>
      </c>
      <c r="AB34" s="226">
        <v>0.37</v>
      </c>
    </row>
    <row r="35" spans="1:28">
      <c r="A35" s="151"/>
      <c r="B35" s="151"/>
      <c r="C35" s="151"/>
      <c r="D35" s="151"/>
      <c r="E35" s="151"/>
      <c r="F35" s="151"/>
      <c r="P35" s="222" t="s">
        <v>57</v>
      </c>
      <c r="Q35" s="226">
        <v>0.48</v>
      </c>
      <c r="R35" s="226">
        <v>0.56000000000000005</v>
      </c>
      <c r="S35" s="226">
        <v>0.69</v>
      </c>
      <c r="T35" s="226">
        <v>0.86</v>
      </c>
      <c r="U35" s="226">
        <v>1</v>
      </c>
      <c r="V35" s="226">
        <v>0.94</v>
      </c>
      <c r="W35" s="226">
        <v>0.87</v>
      </c>
      <c r="X35" s="226">
        <v>0.79</v>
      </c>
      <c r="Y35" s="226">
        <v>0.68</v>
      </c>
      <c r="Z35" s="226">
        <v>0.6</v>
      </c>
      <c r="AA35" s="226">
        <v>0.56999999999999995</v>
      </c>
      <c r="AB35" s="226">
        <v>0.55000000000000004</v>
      </c>
    </row>
    <row r="36" spans="1:28">
      <c r="A36" s="151"/>
      <c r="B36" s="151"/>
      <c r="C36" s="151"/>
      <c r="D36" s="151"/>
      <c r="E36" s="151"/>
      <c r="F36" s="151"/>
      <c r="P36" s="222" t="s">
        <v>79</v>
      </c>
      <c r="Q36" s="226">
        <v>0.39</v>
      </c>
      <c r="R36" s="226">
        <v>0.43</v>
      </c>
      <c r="S36" s="226">
        <v>0.55000000000000004</v>
      </c>
      <c r="T36" s="226">
        <v>0.73</v>
      </c>
      <c r="U36" s="226">
        <v>0.94</v>
      </c>
      <c r="V36" s="226">
        <v>1</v>
      </c>
      <c r="W36" s="226">
        <v>0.96</v>
      </c>
      <c r="X36" s="226">
        <v>0.91</v>
      </c>
      <c r="Y36" s="226">
        <v>0.8</v>
      </c>
      <c r="Z36" s="226">
        <v>0.74</v>
      </c>
      <c r="AA36" s="226">
        <v>0.7</v>
      </c>
      <c r="AB36" s="226">
        <v>0.69</v>
      </c>
    </row>
    <row r="37" spans="1:28">
      <c r="A37" s="201"/>
      <c r="B37" s="201"/>
      <c r="C37" s="201"/>
      <c r="P37" s="222" t="s">
        <v>63</v>
      </c>
      <c r="Q37" s="226">
        <v>0.34</v>
      </c>
      <c r="R37" s="226">
        <v>0.36</v>
      </c>
      <c r="S37" s="226">
        <v>0.47</v>
      </c>
      <c r="T37" s="226">
        <v>0.65</v>
      </c>
      <c r="U37" s="226">
        <v>0.87</v>
      </c>
      <c r="V37" s="226">
        <v>0.96</v>
      </c>
      <c r="W37" s="226">
        <v>1</v>
      </c>
      <c r="X37" s="226">
        <v>0.97</v>
      </c>
      <c r="Y37" s="226">
        <v>0.88</v>
      </c>
      <c r="Z37" s="226">
        <v>0.81</v>
      </c>
      <c r="AA37" s="226">
        <v>0.77</v>
      </c>
      <c r="AB37" s="226">
        <v>0.76</v>
      </c>
    </row>
    <row r="38" spans="1:28">
      <c r="A38" s="201"/>
      <c r="B38" s="201"/>
      <c r="C38" s="201"/>
      <c r="P38" s="222" t="s">
        <v>68</v>
      </c>
      <c r="Q38" s="226">
        <v>0.3</v>
      </c>
      <c r="R38" s="226">
        <v>0.31</v>
      </c>
      <c r="S38" s="226">
        <v>0.4</v>
      </c>
      <c r="T38" s="226">
        <v>0.56999999999999995</v>
      </c>
      <c r="U38" s="226">
        <v>0.79</v>
      </c>
      <c r="V38" s="226">
        <v>0.91</v>
      </c>
      <c r="W38" s="226">
        <v>0.97</v>
      </c>
      <c r="X38" s="226">
        <v>1</v>
      </c>
      <c r="Y38" s="226">
        <v>0.95</v>
      </c>
      <c r="Z38" s="226">
        <v>0.9</v>
      </c>
      <c r="AA38" s="226">
        <v>0.86</v>
      </c>
      <c r="AB38" s="226">
        <v>0.85</v>
      </c>
    </row>
    <row r="39" spans="1:28">
      <c r="A39" s="195" t="s">
        <v>1915</v>
      </c>
      <c r="P39" s="222" t="s">
        <v>72</v>
      </c>
      <c r="Q39" s="226">
        <v>0.25</v>
      </c>
      <c r="R39" s="226">
        <v>0.26</v>
      </c>
      <c r="S39" s="226">
        <v>0.34</v>
      </c>
      <c r="T39" s="226">
        <v>0.49</v>
      </c>
      <c r="U39" s="226">
        <v>0.68</v>
      </c>
      <c r="V39" s="226">
        <v>0.8</v>
      </c>
      <c r="W39" s="226">
        <v>0.88</v>
      </c>
      <c r="X39" s="226">
        <v>0.95</v>
      </c>
      <c r="Y39" s="226">
        <v>1</v>
      </c>
      <c r="Z39" s="226">
        <v>0.97</v>
      </c>
      <c r="AA39" s="226">
        <v>0.94</v>
      </c>
      <c r="AB39" s="226">
        <v>0.94</v>
      </c>
    </row>
    <row r="40" spans="1:28">
      <c r="P40" s="222" t="s">
        <v>82</v>
      </c>
      <c r="Q40" s="226">
        <v>0.23</v>
      </c>
      <c r="R40" s="226">
        <v>0.21</v>
      </c>
      <c r="S40" s="226">
        <v>0.27</v>
      </c>
      <c r="T40" s="226">
        <v>0.4</v>
      </c>
      <c r="U40" s="226">
        <v>0.6</v>
      </c>
      <c r="V40" s="226">
        <v>0.74</v>
      </c>
      <c r="W40" s="226">
        <v>0.81</v>
      </c>
      <c r="X40" s="226">
        <v>0.9</v>
      </c>
      <c r="Y40" s="226">
        <v>0.97</v>
      </c>
      <c r="Z40" s="226">
        <v>1</v>
      </c>
      <c r="AA40" s="226">
        <v>0.98</v>
      </c>
      <c r="AB40" s="226">
        <v>0.97</v>
      </c>
    </row>
    <row r="41" spans="1:28">
      <c r="A41" s="316" t="s">
        <v>47</v>
      </c>
      <c r="B41" s="317"/>
      <c r="C41" s="144" t="s">
        <v>1916</v>
      </c>
      <c r="D41" s="144" t="s">
        <v>1917</v>
      </c>
      <c r="E41" s="145" t="s">
        <v>1918</v>
      </c>
      <c r="F41" s="145" t="s">
        <v>1932</v>
      </c>
      <c r="P41" s="222" t="s">
        <v>84</v>
      </c>
      <c r="Q41" s="226">
        <v>0.21</v>
      </c>
      <c r="R41" s="226">
        <v>0.19</v>
      </c>
      <c r="S41" s="226">
        <v>0.25</v>
      </c>
      <c r="T41" s="226">
        <v>0.38</v>
      </c>
      <c r="U41" s="226">
        <v>0.56999999999999995</v>
      </c>
      <c r="V41" s="226">
        <v>0.7</v>
      </c>
      <c r="W41" s="226">
        <v>0.77</v>
      </c>
      <c r="X41" s="226">
        <v>0.86</v>
      </c>
      <c r="Y41" s="226">
        <v>0.94</v>
      </c>
      <c r="Z41" s="226">
        <v>0.98</v>
      </c>
      <c r="AA41" s="226">
        <v>1</v>
      </c>
      <c r="AB41" s="226">
        <v>0.99</v>
      </c>
    </row>
    <row r="42" spans="1:28">
      <c r="A42" s="193" t="s">
        <v>62</v>
      </c>
      <c r="B42" s="193" t="s">
        <v>62</v>
      </c>
      <c r="C42" s="151">
        <f>VLOOKUP(A42,$B$33:$F$33,5,FALSE)</f>
        <v>-318865894.69556004</v>
      </c>
      <c r="D42" s="151">
        <f>VLOOKUP(B42,$B$33:$F$33,5,FALSE)</f>
        <v>-318865894.69556004</v>
      </c>
      <c r="E42" s="151">
        <v>1</v>
      </c>
      <c r="F42" s="151">
        <f>IF(C42=D42,0,C42*D42*E42)</f>
        <v>0</v>
      </c>
      <c r="P42" s="222" t="s">
        <v>86</v>
      </c>
      <c r="Q42" s="226">
        <v>0.2</v>
      </c>
      <c r="R42" s="226">
        <v>0.19</v>
      </c>
      <c r="S42" s="226">
        <v>0.25</v>
      </c>
      <c r="T42" s="226">
        <v>0.37</v>
      </c>
      <c r="U42" s="226">
        <v>0.55000000000000004</v>
      </c>
      <c r="V42" s="226">
        <v>0.69</v>
      </c>
      <c r="W42" s="226">
        <v>0.76</v>
      </c>
      <c r="X42" s="226">
        <v>0.85</v>
      </c>
      <c r="Y42" s="226">
        <v>0.94</v>
      </c>
      <c r="Z42" s="226">
        <v>0.97</v>
      </c>
      <c r="AA42" s="226">
        <v>0.99</v>
      </c>
      <c r="AB42" s="226">
        <v>1</v>
      </c>
    </row>
    <row r="43" spans="1:28">
      <c r="A43" s="151"/>
      <c r="B43" s="170"/>
      <c r="C43" s="151"/>
      <c r="D43" s="151"/>
      <c r="E43" s="151"/>
      <c r="F43" s="151"/>
    </row>
    <row r="44" spans="1:28">
      <c r="A44" s="151"/>
      <c r="B44" s="170"/>
      <c r="C44" s="151"/>
      <c r="D44" s="151"/>
      <c r="E44" s="151"/>
      <c r="F44" s="151"/>
    </row>
    <row r="45" spans="1:28">
      <c r="A45" s="151"/>
      <c r="B45" s="170"/>
      <c r="C45" s="151"/>
      <c r="D45" s="151"/>
      <c r="E45" s="151"/>
      <c r="F45" s="151"/>
      <c r="P45" s="230" t="s">
        <v>2066</v>
      </c>
      <c r="Q45" s="231"/>
      <c r="R45" s="232"/>
      <c r="S45" s="232"/>
      <c r="T45" s="232"/>
      <c r="U45" s="233"/>
      <c r="V45" s="229">
        <v>0.99299999999999999</v>
      </c>
    </row>
    <row r="46" spans="1:28">
      <c r="A46" s="151"/>
      <c r="B46" s="170"/>
      <c r="C46" s="151"/>
      <c r="D46" s="151"/>
      <c r="E46" s="151"/>
      <c r="F46" s="151"/>
      <c r="P46" s="318" t="s">
        <v>2067</v>
      </c>
      <c r="Q46" s="319"/>
      <c r="R46" s="319"/>
      <c r="S46" s="319"/>
      <c r="T46" s="319"/>
      <c r="U46" s="320"/>
      <c r="V46" s="229">
        <v>0.24</v>
      </c>
    </row>
    <row r="47" spans="1:28">
      <c r="A47" s="201"/>
      <c r="B47" s="201"/>
      <c r="C47" s="201"/>
      <c r="E47" s="1" t="s">
        <v>1931</v>
      </c>
      <c r="F47" s="1">
        <f>SUM(F42:F46)</f>
        <v>0</v>
      </c>
      <c r="P47" s="318" t="s">
        <v>2068</v>
      </c>
      <c r="Q47" s="319"/>
      <c r="R47" s="319"/>
      <c r="S47" s="319"/>
      <c r="T47" s="319"/>
      <c r="U47" s="320"/>
      <c r="V47" s="229">
        <v>0.04</v>
      </c>
    </row>
    <row r="48" spans="1:28">
      <c r="A48" s="201"/>
      <c r="B48" s="201"/>
      <c r="C48" s="201"/>
      <c r="E48" s="1" t="s">
        <v>1933</v>
      </c>
      <c r="F48" s="1">
        <f>SUM(D33)</f>
        <v>1.0167545879999998E+17</v>
      </c>
      <c r="P48" s="318" t="s">
        <v>2069</v>
      </c>
      <c r="Q48" s="319"/>
      <c r="R48" s="319"/>
      <c r="S48" s="319"/>
      <c r="T48" s="319"/>
      <c r="U48" s="320"/>
      <c r="V48" s="229">
        <v>0.32</v>
      </c>
    </row>
    <row r="49" spans="1:18">
      <c r="A49" s="201"/>
      <c r="B49" s="201"/>
      <c r="C49" s="201"/>
      <c r="E49" s="204" t="s">
        <v>1934</v>
      </c>
      <c r="F49" s="204">
        <f>SQRT(SUM(F47:F48))</f>
        <v>318865894.69556004</v>
      </c>
    </row>
    <row r="50" spans="1:18">
      <c r="A50" s="201"/>
      <c r="B50" s="201"/>
      <c r="C50" s="201"/>
    </row>
    <row r="51" spans="1:18">
      <c r="A51" s="201"/>
      <c r="B51" s="201"/>
      <c r="C51" s="201"/>
    </row>
    <row r="53" spans="1:18">
      <c r="A53" s="205" t="s">
        <v>1935</v>
      </c>
    </row>
    <row r="55" spans="1:18">
      <c r="A55" s="227" t="s">
        <v>2043</v>
      </c>
      <c r="B55" s="227" t="s">
        <v>2044</v>
      </c>
      <c r="C55" s="227" t="s">
        <v>2045</v>
      </c>
      <c r="D55" s="227" t="s">
        <v>2046</v>
      </c>
      <c r="E55" s="227" t="s">
        <v>2047</v>
      </c>
      <c r="F55" s="227" t="s">
        <v>2048</v>
      </c>
      <c r="G55" s="227" t="s">
        <v>2049</v>
      </c>
      <c r="H55" s="227" t="s">
        <v>2050</v>
      </c>
      <c r="I55" s="227" t="s">
        <v>2051</v>
      </c>
      <c r="J55" s="227" t="s">
        <v>2052</v>
      </c>
      <c r="K55" s="227" t="s">
        <v>2053</v>
      </c>
      <c r="L55" s="227" t="s">
        <v>2054</v>
      </c>
      <c r="M55" s="227" t="s">
        <v>2055</v>
      </c>
      <c r="N55" s="227" t="s">
        <v>2056</v>
      </c>
      <c r="O55" s="227" t="s">
        <v>2057</v>
      </c>
      <c r="P55" s="227" t="s">
        <v>2058</v>
      </c>
      <c r="Q55" s="227" t="s">
        <v>2059</v>
      </c>
      <c r="R55" s="227"/>
    </row>
    <row r="56" spans="1:18">
      <c r="A56" s="228">
        <v>45169</v>
      </c>
      <c r="B56" s="227" t="s">
        <v>2071</v>
      </c>
      <c r="C56" s="227" t="s">
        <v>2061</v>
      </c>
      <c r="D56" s="227" t="s">
        <v>50</v>
      </c>
      <c r="E56" s="227">
        <v>318865894.69555998</v>
      </c>
      <c r="F56" s="227">
        <v>0</v>
      </c>
      <c r="G56" s="227">
        <v>318865894.69555998</v>
      </c>
      <c r="H56" s="227">
        <v>318865894.69555998</v>
      </c>
      <c r="I56" s="227">
        <v>0</v>
      </c>
      <c r="J56" s="227">
        <v>0</v>
      </c>
      <c r="K56" s="227">
        <v>0</v>
      </c>
      <c r="L56" s="227">
        <v>0</v>
      </c>
      <c r="M56" s="227">
        <v>318865894.69555998</v>
      </c>
      <c r="N56" s="227">
        <v>0</v>
      </c>
      <c r="O56" s="227">
        <v>0</v>
      </c>
      <c r="P56" s="227">
        <v>0</v>
      </c>
      <c r="Q56" s="227">
        <v>0</v>
      </c>
      <c r="R56" s="227"/>
    </row>
  </sheetData>
  <mergeCells count="5">
    <mergeCell ref="B6:C6"/>
    <mergeCell ref="A41:B41"/>
    <mergeCell ref="P46:U46"/>
    <mergeCell ref="P47:U47"/>
    <mergeCell ref="P48:U48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BB69-9329-4BAC-BE03-FADE3ED1B0A6}">
  <dimension ref="A1:AB84"/>
  <sheetViews>
    <sheetView workbookViewId="0">
      <selection activeCell="A3" sqref="A3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7">
      <c r="A2" s="187" t="s">
        <v>746</v>
      </c>
      <c r="B2" s="187" t="s">
        <v>613</v>
      </c>
      <c r="C2" s="187" t="s">
        <v>614</v>
      </c>
      <c r="D2" s="187" t="s">
        <v>747</v>
      </c>
      <c r="E2" s="187" t="s">
        <v>748</v>
      </c>
      <c r="F2" s="187" t="s">
        <v>749</v>
      </c>
      <c r="G2" s="187" t="s">
        <v>617</v>
      </c>
      <c r="H2" s="188">
        <v>4199714676.2890887</v>
      </c>
      <c r="I2" s="188">
        <v>0</v>
      </c>
      <c r="J2" s="188">
        <v>0</v>
      </c>
      <c r="K2" s="188">
        <v>0</v>
      </c>
      <c r="L2" s="188">
        <v>0</v>
      </c>
      <c r="M2" s="188">
        <v>4199714676.2890887</v>
      </c>
    </row>
    <row r="4" spans="1:27">
      <c r="A4" s="195" t="s">
        <v>1906</v>
      </c>
      <c r="B4" s="195"/>
      <c r="C4" s="195"/>
    </row>
    <row r="5" spans="1:27">
      <c r="A5" s="195"/>
      <c r="B5" s="195"/>
      <c r="C5" s="195"/>
    </row>
    <row r="6" spans="1:27">
      <c r="A6" s="144" t="s">
        <v>1907</v>
      </c>
      <c r="B6" s="316" t="s">
        <v>47</v>
      </c>
      <c r="C6" s="321"/>
      <c r="D6" s="317"/>
      <c r="E6" s="144" t="s">
        <v>235</v>
      </c>
      <c r="F6" s="144" t="s">
        <v>290</v>
      </c>
    </row>
    <row r="7" spans="1:27">
      <c r="A7" s="196" t="s">
        <v>13</v>
      </c>
      <c r="B7" s="197" t="s">
        <v>50</v>
      </c>
      <c r="C7" s="197" t="s">
        <v>90</v>
      </c>
      <c r="D7" s="197" t="s">
        <v>111</v>
      </c>
      <c r="E7" s="197"/>
      <c r="F7" s="197"/>
    </row>
    <row r="8" spans="1:27">
      <c r="A8" s="198" t="s">
        <v>1908</v>
      </c>
      <c r="B8" s="199">
        <v>330000000</v>
      </c>
      <c r="C8" s="208">
        <v>61000000</v>
      </c>
      <c r="D8" s="199">
        <v>30000000</v>
      </c>
      <c r="E8" s="199"/>
      <c r="F8" s="199"/>
    </row>
    <row r="9" spans="1:27">
      <c r="A9" s="198" t="s">
        <v>1940</v>
      </c>
      <c r="B9" s="200">
        <f>SUM(K16)</f>
        <v>2000000</v>
      </c>
      <c r="C9" s="200">
        <f>SUM(K17)</f>
        <v>1500000</v>
      </c>
      <c r="D9" s="200">
        <f>SUM(K18:K21)</f>
        <v>38000000</v>
      </c>
      <c r="E9" s="199">
        <f>SUM(M58:M61)</f>
        <v>0</v>
      </c>
      <c r="F9" s="199">
        <f>SUM(N58:N61)</f>
        <v>0</v>
      </c>
    </row>
    <row r="10" spans="1:27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F10" si="0">MAX(1,SQRT(ABS(D9)/D8))</f>
        <v>1.1254628677422756</v>
      </c>
      <c r="E10" s="207" t="e">
        <f t="shared" si="0"/>
        <v>#DIV/0!</v>
      </c>
      <c r="F10" s="207" t="e">
        <f t="shared" si="0"/>
        <v>#DIV/0!</v>
      </c>
    </row>
    <row r="13" spans="1:27">
      <c r="A13" s="195" t="s">
        <v>1910</v>
      </c>
    </row>
    <row r="14" spans="1:27">
      <c r="P14" s="190" t="s">
        <v>1902</v>
      </c>
      <c r="Q14" s="190"/>
      <c r="R14" s="190"/>
      <c r="S14" s="190"/>
    </row>
    <row r="15" spans="1:27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1919</v>
      </c>
      <c r="M15" s="144" t="s">
        <v>1901</v>
      </c>
      <c r="N15" s="144" t="s">
        <v>1905</v>
      </c>
      <c r="P15" s="202" t="s">
        <v>51</v>
      </c>
      <c r="Q15" s="202" t="s">
        <v>75</v>
      </c>
      <c r="R15" s="202" t="s">
        <v>54</v>
      </c>
      <c r="S15" s="202" t="s">
        <v>77</v>
      </c>
      <c r="T15" s="202" t="s">
        <v>57</v>
      </c>
      <c r="U15" s="202" t="s">
        <v>79</v>
      </c>
      <c r="V15" s="202" t="s">
        <v>63</v>
      </c>
      <c r="W15" s="202" t="s">
        <v>68</v>
      </c>
      <c r="X15" s="202" t="s">
        <v>72</v>
      </c>
      <c r="Y15" s="202" t="s">
        <v>82</v>
      </c>
      <c r="Z15" s="202" t="s">
        <v>84</v>
      </c>
      <c r="AA15" s="202" t="s">
        <v>86</v>
      </c>
    </row>
    <row r="16" spans="1:27">
      <c r="A16" s="193" t="s">
        <v>47</v>
      </c>
      <c r="B16" s="189" t="s">
        <v>56</v>
      </c>
      <c r="C16" s="189" t="s">
        <v>49</v>
      </c>
      <c r="D16" s="193" t="s">
        <v>5</v>
      </c>
      <c r="E16" s="193" t="s">
        <v>50</v>
      </c>
      <c r="F16" s="193">
        <v>1</v>
      </c>
      <c r="G16" s="193" t="s">
        <v>57</v>
      </c>
      <c r="H16" s="193" t="s">
        <v>55</v>
      </c>
      <c r="I16" s="193">
        <v>2000000</v>
      </c>
      <c r="J16" s="189" t="s">
        <v>50</v>
      </c>
      <c r="K16" s="193">
        <v>2000000</v>
      </c>
      <c r="L16" s="191" t="str">
        <f>H16&amp;"-"&amp;G16</f>
        <v>Municipal-1y</v>
      </c>
      <c r="M16" s="191" cm="1">
        <f t="array" ref="M16">VLOOKUP(G16,TRANSPOSE($P$15:$AA$16),2,FALSE)</f>
        <v>66</v>
      </c>
      <c r="N16" s="191">
        <f>K16*M16*$B$10</f>
        <v>132000000</v>
      </c>
      <c r="P16" s="191">
        <v>109</v>
      </c>
      <c r="Q16" s="191">
        <v>105</v>
      </c>
      <c r="R16" s="191">
        <v>90</v>
      </c>
      <c r="S16" s="191">
        <v>71</v>
      </c>
      <c r="T16" s="191">
        <v>66</v>
      </c>
      <c r="U16" s="191">
        <v>66</v>
      </c>
      <c r="V16" s="191">
        <v>64</v>
      </c>
      <c r="W16" s="191">
        <v>60</v>
      </c>
      <c r="X16" s="191">
        <v>60</v>
      </c>
      <c r="Y16" s="191">
        <v>61</v>
      </c>
      <c r="Z16" s="191">
        <v>61</v>
      </c>
      <c r="AA16" s="191">
        <v>67</v>
      </c>
    </row>
    <row r="17" spans="1:28">
      <c r="A17" s="193" t="s">
        <v>47</v>
      </c>
      <c r="B17" s="189" t="s">
        <v>93</v>
      </c>
      <c r="C17" s="189" t="s">
        <v>49</v>
      </c>
      <c r="D17" s="193" t="s">
        <v>5</v>
      </c>
      <c r="E17" s="193" t="s">
        <v>90</v>
      </c>
      <c r="F17" s="193">
        <v>2</v>
      </c>
      <c r="G17" s="193" t="s">
        <v>54</v>
      </c>
      <c r="H17" s="193" t="s">
        <v>64</v>
      </c>
      <c r="I17" s="193">
        <v>1500000</v>
      </c>
      <c r="J17" s="189" t="s">
        <v>50</v>
      </c>
      <c r="K17" s="193">
        <v>1500000</v>
      </c>
      <c r="L17" s="191" t="str">
        <f t="shared" ref="L17:L21" si="1">H17&amp;"-"&amp;G17</f>
        <v>Libor3m-3m</v>
      </c>
      <c r="M17" s="191" cm="1">
        <f t="array" ref="M17">VLOOKUP(G17,TRANSPOSE($P$19:$AA$20),2,FALSE)</f>
        <v>9</v>
      </c>
      <c r="N17" s="191">
        <f t="shared" ref="N17" si="2">K17*M17*$C$10</f>
        <v>13500000</v>
      </c>
    </row>
    <row r="18" spans="1:28">
      <c r="A18" s="193" t="s">
        <v>47</v>
      </c>
      <c r="B18" s="189" t="s">
        <v>110</v>
      </c>
      <c r="C18" s="189" t="s">
        <v>49</v>
      </c>
      <c r="D18" s="193" t="s">
        <v>5</v>
      </c>
      <c r="E18" s="193" t="s">
        <v>111</v>
      </c>
      <c r="F18" s="193">
        <v>3</v>
      </c>
      <c r="G18" s="193" t="s">
        <v>57</v>
      </c>
      <c r="H18" s="193" t="s">
        <v>66</v>
      </c>
      <c r="I18" s="193">
        <v>9000000</v>
      </c>
      <c r="J18" s="189" t="s">
        <v>50</v>
      </c>
      <c r="K18" s="193">
        <v>9000000</v>
      </c>
      <c r="L18" s="191" t="str">
        <f t="shared" si="1"/>
        <v>Libor6m-1y</v>
      </c>
      <c r="M18" s="191" cm="1">
        <f t="array" ref="M18">VLOOKUP(G18,TRANSPOSE($P$23:$AA$24),2,FALSE)</f>
        <v>102</v>
      </c>
      <c r="N18" s="191">
        <f>K18*M18*$D$10</f>
        <v>1033174912.5874089</v>
      </c>
      <c r="P18" s="190" t="s">
        <v>1903</v>
      </c>
      <c r="Q18" s="190"/>
      <c r="R18" s="190"/>
      <c r="S18" s="190"/>
    </row>
    <row r="19" spans="1:28">
      <c r="A19" s="193" t="s">
        <v>47</v>
      </c>
      <c r="B19" s="189" t="s">
        <v>112</v>
      </c>
      <c r="C19" s="189" t="s">
        <v>49</v>
      </c>
      <c r="D19" s="193" t="s">
        <v>5</v>
      </c>
      <c r="E19" s="193" t="s">
        <v>111</v>
      </c>
      <c r="F19" s="193">
        <v>3</v>
      </c>
      <c r="G19" s="193" t="s">
        <v>79</v>
      </c>
      <c r="H19" s="193" t="s">
        <v>69</v>
      </c>
      <c r="I19" s="193">
        <v>10000000</v>
      </c>
      <c r="J19" s="189" t="s">
        <v>50</v>
      </c>
      <c r="K19" s="193">
        <v>10000000</v>
      </c>
      <c r="L19" s="191" t="str">
        <f t="shared" si="1"/>
        <v>Libor12m-2y</v>
      </c>
      <c r="M19" s="191" cm="1">
        <f t="array" ref="M19">VLOOKUP(G19,TRANSPOSE($P$23:$AA$24),2,FALSE)</f>
        <v>96</v>
      </c>
      <c r="N19" s="191">
        <f t="shared" ref="N19:N21" si="3">K19*M19*$D$10</f>
        <v>1080444353.0325844</v>
      </c>
      <c r="P19" s="202" t="s">
        <v>51</v>
      </c>
      <c r="Q19" s="202" t="s">
        <v>75</v>
      </c>
      <c r="R19" s="202" t="s">
        <v>54</v>
      </c>
      <c r="S19" s="202" t="s">
        <v>77</v>
      </c>
      <c r="T19" s="202" t="s">
        <v>57</v>
      </c>
      <c r="U19" s="202" t="s">
        <v>79</v>
      </c>
      <c r="V19" s="202" t="s">
        <v>63</v>
      </c>
      <c r="W19" s="202" t="s">
        <v>68</v>
      </c>
      <c r="X19" s="202" t="s">
        <v>72</v>
      </c>
      <c r="Y19" s="202" t="s">
        <v>82</v>
      </c>
      <c r="Z19" s="202" t="s">
        <v>84</v>
      </c>
      <c r="AA19" s="202" t="s">
        <v>86</v>
      </c>
    </row>
    <row r="20" spans="1:28">
      <c r="A20" s="193" t="s">
        <v>47</v>
      </c>
      <c r="B20" s="189" t="s">
        <v>110</v>
      </c>
      <c r="C20" s="189" t="s">
        <v>49</v>
      </c>
      <c r="D20" s="193" t="s">
        <v>5</v>
      </c>
      <c r="E20" s="193" t="s">
        <v>111</v>
      </c>
      <c r="F20" s="193">
        <v>3</v>
      </c>
      <c r="G20" s="193" t="s">
        <v>57</v>
      </c>
      <c r="H20" s="193" t="s">
        <v>66</v>
      </c>
      <c r="I20" s="193">
        <v>9000000</v>
      </c>
      <c r="J20" s="189" t="s">
        <v>50</v>
      </c>
      <c r="K20" s="193">
        <v>9000000</v>
      </c>
      <c r="L20" s="191" t="str">
        <f t="shared" si="1"/>
        <v>Libor6m-1y</v>
      </c>
      <c r="M20" s="191" cm="1">
        <f t="array" ref="M20">VLOOKUP(G20,TRANSPOSE($P$23:$AA$24),2,FALSE)</f>
        <v>102</v>
      </c>
      <c r="N20" s="191">
        <f t="shared" si="3"/>
        <v>1033174912.5874089</v>
      </c>
      <c r="P20" s="191">
        <v>15</v>
      </c>
      <c r="Q20" s="191">
        <v>18</v>
      </c>
      <c r="R20" s="191">
        <v>9</v>
      </c>
      <c r="S20" s="191">
        <v>11</v>
      </c>
      <c r="T20" s="191">
        <v>13</v>
      </c>
      <c r="U20" s="191">
        <v>15</v>
      </c>
      <c r="V20" s="191">
        <v>19</v>
      </c>
      <c r="W20" s="191">
        <v>23</v>
      </c>
      <c r="X20" s="191">
        <v>23</v>
      </c>
      <c r="Y20" s="191">
        <v>22</v>
      </c>
      <c r="Z20" s="191">
        <v>22</v>
      </c>
      <c r="AA20" s="191">
        <v>23</v>
      </c>
    </row>
    <row r="21" spans="1:28">
      <c r="A21" s="193" t="s">
        <v>47</v>
      </c>
      <c r="B21" s="189" t="s">
        <v>112</v>
      </c>
      <c r="C21" s="189" t="s">
        <v>49</v>
      </c>
      <c r="D21" s="193" t="s">
        <v>5</v>
      </c>
      <c r="E21" s="193" t="s">
        <v>111</v>
      </c>
      <c r="F21" s="193">
        <v>3</v>
      </c>
      <c r="G21" s="193" t="s">
        <v>79</v>
      </c>
      <c r="H21" s="193" t="s">
        <v>69</v>
      </c>
      <c r="I21" s="193">
        <v>10000000</v>
      </c>
      <c r="J21" s="189" t="s">
        <v>50</v>
      </c>
      <c r="K21" s="193">
        <v>10000000</v>
      </c>
      <c r="L21" s="191" t="str">
        <f t="shared" si="1"/>
        <v>Libor12m-2y</v>
      </c>
      <c r="M21" s="191" cm="1">
        <f t="array" ref="M21">VLOOKUP(G21,TRANSPOSE($P$23:$AA$24),2,FALSE)</f>
        <v>96</v>
      </c>
      <c r="N21" s="191">
        <f t="shared" si="3"/>
        <v>1080444353.0325844</v>
      </c>
    </row>
    <row r="22" spans="1:28">
      <c r="P22" s="190" t="s">
        <v>1904</v>
      </c>
      <c r="Q22" s="190"/>
      <c r="R22" s="190"/>
      <c r="S22" s="190"/>
    </row>
    <row r="23" spans="1:28">
      <c r="P23" s="202" t="s">
        <v>51</v>
      </c>
      <c r="Q23" s="202" t="s">
        <v>75</v>
      </c>
      <c r="R23" s="202" t="s">
        <v>54</v>
      </c>
      <c r="S23" s="202" t="s">
        <v>77</v>
      </c>
      <c r="T23" s="202" t="s">
        <v>57</v>
      </c>
      <c r="U23" s="202" t="s">
        <v>79</v>
      </c>
      <c r="V23" s="202" t="s">
        <v>63</v>
      </c>
      <c r="W23" s="202" t="s">
        <v>68</v>
      </c>
      <c r="X23" s="202" t="s">
        <v>72</v>
      </c>
      <c r="Y23" s="202" t="s">
        <v>82</v>
      </c>
      <c r="Z23" s="202" t="s">
        <v>84</v>
      </c>
      <c r="AA23" s="202" t="s">
        <v>86</v>
      </c>
    </row>
    <row r="24" spans="1:28">
      <c r="A24" s="201" t="s">
        <v>1941</v>
      </c>
      <c r="P24" s="191">
        <v>163</v>
      </c>
      <c r="Q24" s="191">
        <v>109</v>
      </c>
      <c r="R24" s="191">
        <v>87</v>
      </c>
      <c r="S24" s="191">
        <v>89</v>
      </c>
      <c r="T24" s="191">
        <v>102</v>
      </c>
      <c r="U24" s="191">
        <v>96</v>
      </c>
      <c r="V24" s="191">
        <v>101</v>
      </c>
      <c r="W24" s="191">
        <v>97</v>
      </c>
      <c r="X24" s="191">
        <v>97</v>
      </c>
      <c r="Y24" s="191">
        <v>102</v>
      </c>
      <c r="Z24" s="191">
        <v>106</v>
      </c>
      <c r="AA24" s="191">
        <v>101</v>
      </c>
    </row>
    <row r="25" spans="1:28">
      <c r="A25" s="144" t="s">
        <v>41</v>
      </c>
      <c r="B25" s="144" t="s">
        <v>42</v>
      </c>
      <c r="C25" s="144" t="s">
        <v>43</v>
      </c>
      <c r="D25" s="144" t="s">
        <v>0</v>
      </c>
      <c r="E25" s="144" t="s">
        <v>1</v>
      </c>
      <c r="F25" s="144" t="s">
        <v>2</v>
      </c>
      <c r="G25" s="144" t="s">
        <v>3</v>
      </c>
      <c r="H25" s="144" t="s">
        <v>4</v>
      </c>
      <c r="I25" s="144" t="s">
        <v>44</v>
      </c>
      <c r="J25" s="144" t="s">
        <v>45</v>
      </c>
      <c r="K25" s="144" t="s">
        <v>46</v>
      </c>
      <c r="L25" s="144" t="s">
        <v>1919</v>
      </c>
      <c r="M25" s="144" t="s">
        <v>1901</v>
      </c>
      <c r="N25" s="144" t="s">
        <v>1905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8">
      <c r="A26" s="193" t="s">
        <v>47</v>
      </c>
      <c r="B26" s="189" t="s">
        <v>56</v>
      </c>
      <c r="C26" s="189" t="s">
        <v>49</v>
      </c>
      <c r="D26" s="193" t="s">
        <v>5</v>
      </c>
      <c r="E26" s="193" t="s">
        <v>50</v>
      </c>
      <c r="F26" s="193">
        <v>1</v>
      </c>
      <c r="G26" s="193" t="s">
        <v>57</v>
      </c>
      <c r="H26" s="193" t="s">
        <v>55</v>
      </c>
      <c r="I26" s="193">
        <v>2000000</v>
      </c>
      <c r="J26" s="189" t="s">
        <v>50</v>
      </c>
      <c r="K26" s="193">
        <v>2000000</v>
      </c>
      <c r="L26" s="191" t="str">
        <f t="shared" ref="L26:L29" si="4">H26&amp;"-"&amp;G26</f>
        <v>Municipal-1y</v>
      </c>
      <c r="M26" s="191" cm="1">
        <f t="array" ref="M26">VLOOKUP(G26,TRANSPOSE($P$15:$AA$16),2,FALSE)</f>
        <v>66</v>
      </c>
      <c r="N26" s="191">
        <f>K26*M26*$B$10</f>
        <v>132000000</v>
      </c>
      <c r="P26" s="198" t="s">
        <v>1937</v>
      </c>
      <c r="Q26" s="198"/>
      <c r="R26" s="198"/>
      <c r="S26" s="198"/>
      <c r="T26" s="198"/>
      <c r="U26" s="151">
        <v>61</v>
      </c>
      <c r="V26" s="6"/>
      <c r="W26" s="6"/>
      <c r="X26" s="6"/>
      <c r="Y26" s="6"/>
      <c r="Z26" s="6"/>
      <c r="AA26" s="6"/>
    </row>
    <row r="27" spans="1:28">
      <c r="A27" s="193" t="s">
        <v>47</v>
      </c>
      <c r="B27" s="189" t="s">
        <v>93</v>
      </c>
      <c r="C27" s="189" t="s">
        <v>49</v>
      </c>
      <c r="D27" s="193" t="s">
        <v>5</v>
      </c>
      <c r="E27" s="193" t="s">
        <v>90</v>
      </c>
      <c r="F27" s="193">
        <v>2</v>
      </c>
      <c r="G27" s="193" t="s">
        <v>54</v>
      </c>
      <c r="H27" s="193" t="s">
        <v>64</v>
      </c>
      <c r="I27" s="193">
        <v>1500000</v>
      </c>
      <c r="J27" s="189" t="s">
        <v>50</v>
      </c>
      <c r="K27" s="193">
        <v>1500000</v>
      </c>
      <c r="L27" s="191" t="str">
        <f t="shared" si="4"/>
        <v>Libor3m-3m</v>
      </c>
      <c r="M27" s="191" cm="1">
        <f t="array" ref="M27">VLOOKUP(G27,TRANSPOSE($P$19:$AA$20),2,FALSE)</f>
        <v>9</v>
      </c>
      <c r="N27" s="191">
        <f t="shared" ref="N27" si="5">K27*M27*$C$10</f>
        <v>13500000</v>
      </c>
      <c r="P27" s="198" t="s">
        <v>1938</v>
      </c>
      <c r="Q27" s="198"/>
      <c r="R27" s="198"/>
      <c r="S27" s="198"/>
      <c r="T27" s="198"/>
      <c r="U27" s="151">
        <v>21</v>
      </c>
      <c r="V27" s="6"/>
      <c r="W27" s="6"/>
      <c r="X27" s="6"/>
      <c r="Y27" s="6"/>
      <c r="Z27" s="6"/>
      <c r="AA27" s="6"/>
    </row>
    <row r="28" spans="1:28">
      <c r="A28" s="193" t="s">
        <v>47</v>
      </c>
      <c r="B28" s="189" t="s">
        <v>110</v>
      </c>
      <c r="C28" s="189" t="s">
        <v>49</v>
      </c>
      <c r="D28" s="193" t="s">
        <v>5</v>
      </c>
      <c r="E28" s="193" t="s">
        <v>111</v>
      </c>
      <c r="F28" s="193">
        <v>3</v>
      </c>
      <c r="G28" s="193" t="s">
        <v>57</v>
      </c>
      <c r="H28" s="193" t="s">
        <v>66</v>
      </c>
      <c r="I28" s="193">
        <f>SUM(I18,I20)</f>
        <v>18000000</v>
      </c>
      <c r="J28" s="189" t="s">
        <v>50</v>
      </c>
      <c r="K28" s="193">
        <f>SUM(K18,K20)</f>
        <v>18000000</v>
      </c>
      <c r="L28" s="191" t="str">
        <f t="shared" si="4"/>
        <v>Libor6m-1y</v>
      </c>
      <c r="M28" s="191" cm="1">
        <f t="array" ref="M28">VLOOKUP(G28,TRANSPOSE($P$23:$AA$24),2,FALSE)</f>
        <v>102</v>
      </c>
      <c r="N28" s="191">
        <f t="shared" ref="N28:N29" si="6">K28*M28*$D$10</f>
        <v>2066349825.1748178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8">
      <c r="A29" s="193" t="s">
        <v>47</v>
      </c>
      <c r="B29" s="189" t="s">
        <v>112</v>
      </c>
      <c r="C29" s="189" t="s">
        <v>49</v>
      </c>
      <c r="D29" s="193" t="s">
        <v>5</v>
      </c>
      <c r="E29" s="193" t="s">
        <v>111</v>
      </c>
      <c r="F29" s="193">
        <v>3</v>
      </c>
      <c r="G29" s="193" t="s">
        <v>79</v>
      </c>
      <c r="H29" s="193" t="s">
        <v>69</v>
      </c>
      <c r="I29" s="193">
        <f>SUM(I19,I21)</f>
        <v>20000000</v>
      </c>
      <c r="J29" s="189" t="s">
        <v>50</v>
      </c>
      <c r="K29" s="193">
        <f>SUM(K19,K21)</f>
        <v>20000000</v>
      </c>
      <c r="L29" s="191" t="str">
        <f t="shared" si="4"/>
        <v>Libor12m-2y</v>
      </c>
      <c r="M29" s="191" cm="1">
        <f t="array" ref="M29">VLOOKUP(G29,TRANSPOSE($P$23:$AA$24),2,FALSE)</f>
        <v>96</v>
      </c>
      <c r="N29" s="191">
        <f t="shared" si="6"/>
        <v>2160888706.0651689</v>
      </c>
      <c r="P29" s="190" t="s">
        <v>1926</v>
      </c>
    </row>
    <row r="30" spans="1:28">
      <c r="P30" s="217"/>
      <c r="Q30" s="222" t="s">
        <v>51</v>
      </c>
      <c r="R30" s="222" t="s">
        <v>75</v>
      </c>
      <c r="S30" s="222" t="s">
        <v>54</v>
      </c>
      <c r="T30" s="222" t="s">
        <v>77</v>
      </c>
      <c r="U30" s="222" t="s">
        <v>57</v>
      </c>
      <c r="V30" s="222" t="s">
        <v>79</v>
      </c>
      <c r="W30" s="222" t="s">
        <v>63</v>
      </c>
      <c r="X30" s="222" t="s">
        <v>68</v>
      </c>
      <c r="Y30" s="222" t="s">
        <v>72</v>
      </c>
      <c r="Z30" s="222" t="s">
        <v>82</v>
      </c>
      <c r="AA30" s="222" t="s">
        <v>84</v>
      </c>
      <c r="AB30" s="222" t="s">
        <v>86</v>
      </c>
    </row>
    <row r="31" spans="1:28">
      <c r="L31" s="1" t="s">
        <v>2109</v>
      </c>
      <c r="P31" s="222" t="s">
        <v>51</v>
      </c>
      <c r="Q31" s="226">
        <v>1</v>
      </c>
      <c r="R31" s="226">
        <v>0.77</v>
      </c>
      <c r="S31" s="226">
        <v>0.67</v>
      </c>
      <c r="T31" s="226">
        <v>0.59</v>
      </c>
      <c r="U31" s="226">
        <v>0.48</v>
      </c>
      <c r="V31" s="226">
        <v>0.39</v>
      </c>
      <c r="W31" s="226">
        <v>0.34</v>
      </c>
      <c r="X31" s="226">
        <v>0.3</v>
      </c>
      <c r="Y31" s="226">
        <v>0.25</v>
      </c>
      <c r="Z31" s="226">
        <v>0.23</v>
      </c>
      <c r="AA31" s="226">
        <v>0.21</v>
      </c>
      <c r="AB31" s="226">
        <v>0.2</v>
      </c>
    </row>
    <row r="32" spans="1:28">
      <c r="P32" s="222" t="s">
        <v>75</v>
      </c>
      <c r="Q32" s="226">
        <v>0.77</v>
      </c>
      <c r="R32" s="226">
        <v>1</v>
      </c>
      <c r="S32" s="226">
        <v>0.84</v>
      </c>
      <c r="T32" s="226">
        <v>0.74</v>
      </c>
      <c r="U32" s="226">
        <v>0.56000000000000005</v>
      </c>
      <c r="V32" s="226">
        <v>0.43</v>
      </c>
      <c r="W32" s="226">
        <v>0.36</v>
      </c>
      <c r="X32" s="226">
        <v>0.31</v>
      </c>
      <c r="Y32" s="226">
        <v>0.26</v>
      </c>
      <c r="Z32" s="226">
        <v>0.21</v>
      </c>
      <c r="AA32" s="226">
        <v>0.19</v>
      </c>
      <c r="AB32" s="226">
        <v>0.19</v>
      </c>
    </row>
    <row r="33" spans="1:28">
      <c r="P33" s="222" t="s">
        <v>54</v>
      </c>
      <c r="Q33" s="226">
        <v>0.67</v>
      </c>
      <c r="R33" s="226">
        <v>0.84</v>
      </c>
      <c r="S33" s="226">
        <v>1</v>
      </c>
      <c r="T33" s="226">
        <v>0.88</v>
      </c>
      <c r="U33" s="226">
        <v>0.69</v>
      </c>
      <c r="V33" s="226">
        <v>0.55000000000000004</v>
      </c>
      <c r="W33" s="226">
        <v>0.47</v>
      </c>
      <c r="X33" s="226">
        <v>0.4</v>
      </c>
      <c r="Y33" s="226">
        <v>0.34</v>
      </c>
      <c r="Z33" s="226">
        <v>0.27</v>
      </c>
      <c r="AA33" s="226">
        <v>0.25</v>
      </c>
      <c r="AB33" s="226">
        <v>0.25</v>
      </c>
    </row>
    <row r="34" spans="1:28">
      <c r="A34" s="195" t="s">
        <v>1927</v>
      </c>
      <c r="P34" s="222" t="s">
        <v>77</v>
      </c>
      <c r="Q34" s="226">
        <v>0.59</v>
      </c>
      <c r="R34" s="226">
        <v>0.74</v>
      </c>
      <c r="S34" s="226">
        <v>0.88</v>
      </c>
      <c r="T34" s="226">
        <v>1</v>
      </c>
      <c r="U34" s="226">
        <v>0.86</v>
      </c>
      <c r="V34" s="226">
        <v>0.73</v>
      </c>
      <c r="W34" s="226">
        <v>0.65</v>
      </c>
      <c r="X34" s="226">
        <v>0.56999999999999995</v>
      </c>
      <c r="Y34" s="226">
        <v>0.49</v>
      </c>
      <c r="Z34" s="226">
        <v>0.4</v>
      </c>
      <c r="AA34" s="226">
        <v>0.38</v>
      </c>
      <c r="AB34" s="226">
        <v>0.37</v>
      </c>
    </row>
    <row r="35" spans="1:28">
      <c r="P35" s="222" t="s">
        <v>57</v>
      </c>
      <c r="Q35" s="226">
        <v>0.48</v>
      </c>
      <c r="R35" s="226">
        <v>0.56000000000000005</v>
      </c>
      <c r="S35" s="226">
        <v>0.69</v>
      </c>
      <c r="T35" s="226">
        <v>0.86</v>
      </c>
      <c r="U35" s="226">
        <v>1</v>
      </c>
      <c r="V35" s="226">
        <v>0.94</v>
      </c>
      <c r="W35" s="226">
        <v>0.87</v>
      </c>
      <c r="X35" s="226">
        <v>0.79</v>
      </c>
      <c r="Y35" s="226">
        <v>0.68</v>
      </c>
      <c r="Z35" s="226">
        <v>0.6</v>
      </c>
      <c r="AA35" s="226">
        <v>0.56999999999999995</v>
      </c>
      <c r="AB35" s="226">
        <v>0.55000000000000004</v>
      </c>
    </row>
    <row r="36" spans="1:28">
      <c r="A36" s="201" t="s">
        <v>1928</v>
      </c>
      <c r="B36" s="201"/>
      <c r="C36" s="201"/>
      <c r="P36" s="222" t="s">
        <v>79</v>
      </c>
      <c r="Q36" s="226">
        <v>0.39</v>
      </c>
      <c r="R36" s="226">
        <v>0.43</v>
      </c>
      <c r="S36" s="226">
        <v>0.55000000000000004</v>
      </c>
      <c r="T36" s="226">
        <v>0.73</v>
      </c>
      <c r="U36" s="226">
        <v>0.94</v>
      </c>
      <c r="V36" s="226">
        <v>1</v>
      </c>
      <c r="W36" s="226">
        <v>0.96</v>
      </c>
      <c r="X36" s="226">
        <v>0.91</v>
      </c>
      <c r="Y36" s="226">
        <v>0.8</v>
      </c>
      <c r="Z36" s="226">
        <v>0.74</v>
      </c>
      <c r="AA36" s="226">
        <v>0.7</v>
      </c>
      <c r="AB36" s="226">
        <v>0.69</v>
      </c>
    </row>
    <row r="37" spans="1:28">
      <c r="A37" s="145" t="s">
        <v>41</v>
      </c>
      <c r="B37" s="145" t="s">
        <v>13</v>
      </c>
      <c r="C37" s="144" t="s">
        <v>1924</v>
      </c>
      <c r="D37" s="144" t="s">
        <v>1925</v>
      </c>
      <c r="E37" s="145" t="s">
        <v>1920</v>
      </c>
      <c r="F37" s="145" t="s">
        <v>1921</v>
      </c>
      <c r="G37" s="144" t="s">
        <v>1922</v>
      </c>
      <c r="H37" s="144" t="s">
        <v>1923</v>
      </c>
      <c r="I37" s="146" t="s">
        <v>1932</v>
      </c>
      <c r="P37" s="222" t="s">
        <v>63</v>
      </c>
      <c r="Q37" s="226">
        <v>0.34</v>
      </c>
      <c r="R37" s="226">
        <v>0.36</v>
      </c>
      <c r="S37" s="226">
        <v>0.47</v>
      </c>
      <c r="T37" s="226">
        <v>0.65</v>
      </c>
      <c r="U37" s="226">
        <v>0.87</v>
      </c>
      <c r="V37" s="226">
        <v>0.96</v>
      </c>
      <c r="W37" s="226">
        <v>1</v>
      </c>
      <c r="X37" s="226">
        <v>0.97</v>
      </c>
      <c r="Y37" s="226">
        <v>0.88</v>
      </c>
      <c r="Z37" s="226">
        <v>0.81</v>
      </c>
      <c r="AA37" s="226">
        <v>0.77</v>
      </c>
      <c r="AB37" s="226">
        <v>0.76</v>
      </c>
    </row>
    <row r="38" spans="1:28">
      <c r="A38" s="192" t="s">
        <v>47</v>
      </c>
      <c r="B38" s="154" t="s">
        <v>50</v>
      </c>
      <c r="C38" s="154" t="s">
        <v>1952</v>
      </c>
      <c r="D38" s="154" t="s">
        <v>1952</v>
      </c>
      <c r="E38" s="192">
        <f>VLOOKUP(C38,($L$25:$N$29),3,FALSE)</f>
        <v>132000000</v>
      </c>
      <c r="F38" s="192">
        <f>VLOOKUP(D38,($L$25:$N$29),3,FALSE)</f>
        <v>132000000</v>
      </c>
      <c r="G38" s="203">
        <v>1</v>
      </c>
      <c r="H38" s="209">
        <v>1</v>
      </c>
      <c r="I38" s="210">
        <f>E38*F38*G38*H38</f>
        <v>1.7424E+16</v>
      </c>
      <c r="P38" s="222" t="s">
        <v>68</v>
      </c>
      <c r="Q38" s="226">
        <v>0.3</v>
      </c>
      <c r="R38" s="226">
        <v>0.31</v>
      </c>
      <c r="S38" s="226">
        <v>0.4</v>
      </c>
      <c r="T38" s="226">
        <v>0.56999999999999995</v>
      </c>
      <c r="U38" s="226">
        <v>0.79</v>
      </c>
      <c r="V38" s="226">
        <v>0.91</v>
      </c>
      <c r="W38" s="226">
        <v>0.97</v>
      </c>
      <c r="X38" s="226">
        <v>1</v>
      </c>
      <c r="Y38" s="226">
        <v>0.95</v>
      </c>
      <c r="Z38" s="226">
        <v>0.9</v>
      </c>
      <c r="AA38" s="226">
        <v>0.86</v>
      </c>
      <c r="AB38" s="226">
        <v>0.85</v>
      </c>
    </row>
    <row r="39" spans="1:28">
      <c r="A39" s="201"/>
      <c r="B39" s="201"/>
      <c r="C39" s="201"/>
      <c r="H39" s="204" t="s">
        <v>1929</v>
      </c>
      <c r="I39" s="204">
        <f>SQRT(SUM(I38:I38))</f>
        <v>132000000</v>
      </c>
      <c r="P39" s="222" t="s">
        <v>72</v>
      </c>
      <c r="Q39" s="226">
        <v>0.25</v>
      </c>
      <c r="R39" s="226">
        <v>0.26</v>
      </c>
      <c r="S39" s="226">
        <v>0.34</v>
      </c>
      <c r="T39" s="226">
        <v>0.49</v>
      </c>
      <c r="U39" s="226">
        <v>0.68</v>
      </c>
      <c r="V39" s="226">
        <v>0.8</v>
      </c>
      <c r="W39" s="226">
        <v>0.88</v>
      </c>
      <c r="X39" s="226">
        <v>0.95</v>
      </c>
      <c r="Y39" s="226">
        <v>1</v>
      </c>
      <c r="Z39" s="226">
        <v>0.97</v>
      </c>
      <c r="AA39" s="226">
        <v>0.94</v>
      </c>
      <c r="AB39" s="226">
        <v>0.94</v>
      </c>
    </row>
    <row r="40" spans="1:28">
      <c r="A40" s="201"/>
      <c r="B40" s="201"/>
      <c r="C40" s="201"/>
      <c r="P40" s="222" t="s">
        <v>82</v>
      </c>
      <c r="Q40" s="226">
        <v>0.23</v>
      </c>
      <c r="R40" s="226">
        <v>0.21</v>
      </c>
      <c r="S40" s="226">
        <v>0.27</v>
      </c>
      <c r="T40" s="226">
        <v>0.4</v>
      </c>
      <c r="U40" s="226">
        <v>0.6</v>
      </c>
      <c r="V40" s="226">
        <v>0.74</v>
      </c>
      <c r="W40" s="226">
        <v>0.81</v>
      </c>
      <c r="X40" s="226">
        <v>0.9</v>
      </c>
      <c r="Y40" s="226">
        <v>0.97</v>
      </c>
      <c r="Z40" s="226">
        <v>1</v>
      </c>
      <c r="AA40" s="226">
        <v>0.98</v>
      </c>
      <c r="AB40" s="226">
        <v>0.97</v>
      </c>
    </row>
    <row r="41" spans="1:28">
      <c r="A41" s="201"/>
      <c r="B41" s="201"/>
      <c r="C41" s="201"/>
      <c r="P41" s="222" t="s">
        <v>84</v>
      </c>
      <c r="Q41" s="226">
        <v>0.21</v>
      </c>
      <c r="R41" s="226">
        <v>0.19</v>
      </c>
      <c r="S41" s="226">
        <v>0.25</v>
      </c>
      <c r="T41" s="226">
        <v>0.38</v>
      </c>
      <c r="U41" s="226">
        <v>0.56999999999999995</v>
      </c>
      <c r="V41" s="226">
        <v>0.7</v>
      </c>
      <c r="W41" s="226">
        <v>0.77</v>
      </c>
      <c r="X41" s="226">
        <v>0.86</v>
      </c>
      <c r="Y41" s="226">
        <v>0.94</v>
      </c>
      <c r="Z41" s="226">
        <v>0.98</v>
      </c>
      <c r="AA41" s="226">
        <v>1</v>
      </c>
      <c r="AB41" s="226">
        <v>0.99</v>
      </c>
    </row>
    <row r="42" spans="1:28">
      <c r="A42" s="145" t="s">
        <v>41</v>
      </c>
      <c r="B42" s="145" t="s">
        <v>13</v>
      </c>
      <c r="C42" s="144" t="s">
        <v>1924</v>
      </c>
      <c r="D42" s="144" t="s">
        <v>1925</v>
      </c>
      <c r="E42" s="145" t="s">
        <v>1920</v>
      </c>
      <c r="F42" s="145" t="s">
        <v>1921</v>
      </c>
      <c r="G42" s="144" t="s">
        <v>1922</v>
      </c>
      <c r="H42" s="144" t="s">
        <v>1923</v>
      </c>
      <c r="I42" s="146" t="s">
        <v>1932</v>
      </c>
      <c r="P42" s="222" t="s">
        <v>86</v>
      </c>
      <c r="Q42" s="226">
        <v>0.2</v>
      </c>
      <c r="R42" s="226">
        <v>0.19</v>
      </c>
      <c r="S42" s="226">
        <v>0.25</v>
      </c>
      <c r="T42" s="226">
        <v>0.37</v>
      </c>
      <c r="U42" s="226">
        <v>0.55000000000000004</v>
      </c>
      <c r="V42" s="226">
        <v>0.69</v>
      </c>
      <c r="W42" s="226">
        <v>0.76</v>
      </c>
      <c r="X42" s="226">
        <v>0.85</v>
      </c>
      <c r="Y42" s="226">
        <v>0.94</v>
      </c>
      <c r="Z42" s="226">
        <v>0.97</v>
      </c>
      <c r="AA42" s="226">
        <v>0.99</v>
      </c>
      <c r="AB42" s="226">
        <v>1</v>
      </c>
    </row>
    <row r="43" spans="1:28">
      <c r="A43" s="192" t="s">
        <v>47</v>
      </c>
      <c r="B43" s="154" t="s">
        <v>90</v>
      </c>
      <c r="C43" s="154" t="s">
        <v>1956</v>
      </c>
      <c r="D43" s="154" t="s">
        <v>1956</v>
      </c>
      <c r="E43" s="192">
        <f>VLOOKUP(C43,($L$25:$N$29),3,FALSE)</f>
        <v>13500000</v>
      </c>
      <c r="F43" s="192">
        <f>VLOOKUP(D43,($L$25:$N$29),3,FALSE)</f>
        <v>13500000</v>
      </c>
      <c r="G43" s="203">
        <v>1</v>
      </c>
      <c r="H43" s="209">
        <v>1</v>
      </c>
      <c r="I43" s="210">
        <f>E43*F43*G43*H43</f>
        <v>182250000000000</v>
      </c>
    </row>
    <row r="44" spans="1:28">
      <c r="A44" s="201"/>
      <c r="B44" s="201"/>
      <c r="C44" s="201"/>
      <c r="H44" s="204" t="s">
        <v>1953</v>
      </c>
      <c r="I44" s="204">
        <f>SQRT(SUM(I43:I43))</f>
        <v>13500000</v>
      </c>
      <c r="P44" s="230" t="s">
        <v>2066</v>
      </c>
      <c r="Q44" s="231"/>
      <c r="R44" s="232"/>
      <c r="S44" s="232"/>
      <c r="T44" s="232"/>
      <c r="U44" s="233"/>
      <c r="V44" s="229">
        <v>0.99299999999999999</v>
      </c>
    </row>
    <row r="45" spans="1:28">
      <c r="A45" s="201"/>
      <c r="B45" s="201"/>
      <c r="C45" s="201"/>
      <c r="P45" s="318" t="s">
        <v>2067</v>
      </c>
      <c r="Q45" s="319"/>
      <c r="R45" s="319"/>
      <c r="S45" s="319"/>
      <c r="T45" s="319"/>
      <c r="U45" s="320"/>
      <c r="V45" s="229">
        <v>0.24</v>
      </c>
    </row>
    <row r="46" spans="1:28">
      <c r="A46" s="201"/>
      <c r="B46" s="201"/>
      <c r="C46" s="201"/>
      <c r="P46" s="318" t="s">
        <v>2068</v>
      </c>
      <c r="Q46" s="319"/>
      <c r="R46" s="319"/>
      <c r="S46" s="319"/>
      <c r="T46" s="319"/>
      <c r="U46" s="320"/>
      <c r="V46" s="229">
        <v>0.04</v>
      </c>
    </row>
    <row r="47" spans="1:28">
      <c r="A47" s="145" t="s">
        <v>41</v>
      </c>
      <c r="B47" s="145" t="s">
        <v>13</v>
      </c>
      <c r="C47" s="144" t="s">
        <v>1924</v>
      </c>
      <c r="D47" s="144" t="s">
        <v>1925</v>
      </c>
      <c r="E47" s="145" t="s">
        <v>1920</v>
      </c>
      <c r="F47" s="145" t="s">
        <v>1921</v>
      </c>
      <c r="G47" s="144" t="s">
        <v>1922</v>
      </c>
      <c r="H47" s="144" t="s">
        <v>1923</v>
      </c>
      <c r="I47" s="146" t="s">
        <v>1932</v>
      </c>
      <c r="P47" s="318" t="s">
        <v>2069</v>
      </c>
      <c r="Q47" s="319"/>
      <c r="R47" s="319"/>
      <c r="S47" s="319"/>
      <c r="T47" s="319"/>
      <c r="U47" s="320"/>
      <c r="V47" s="229">
        <v>0.32</v>
      </c>
    </row>
    <row r="48" spans="1:28">
      <c r="A48" s="192" t="s">
        <v>47</v>
      </c>
      <c r="B48" s="154" t="s">
        <v>111</v>
      </c>
      <c r="C48" s="154" t="s">
        <v>1954</v>
      </c>
      <c r="D48" s="154" t="s">
        <v>1954</v>
      </c>
      <c r="E48" s="192">
        <f t="shared" ref="E48:F51" si="7">VLOOKUP(C48,($L$25:$N$29),3,FALSE)</f>
        <v>2066349825.1748178</v>
      </c>
      <c r="F48" s="192">
        <f t="shared" si="7"/>
        <v>2066349825.1748178</v>
      </c>
      <c r="G48" s="203">
        <v>1</v>
      </c>
      <c r="H48" s="209">
        <v>1</v>
      </c>
      <c r="I48" s="210">
        <f>E48*F48*G48*H48</f>
        <v>4.2698016E+18</v>
      </c>
    </row>
    <row r="49" spans="1:9">
      <c r="A49" s="192" t="s">
        <v>47</v>
      </c>
      <c r="B49" s="154" t="s">
        <v>111</v>
      </c>
      <c r="C49" s="154" t="s">
        <v>1954</v>
      </c>
      <c r="D49" s="154" t="s">
        <v>1955</v>
      </c>
      <c r="E49" s="192">
        <f t="shared" si="7"/>
        <v>2066349825.1748178</v>
      </c>
      <c r="F49" s="192">
        <f t="shared" si="7"/>
        <v>2160888706.0651689</v>
      </c>
      <c r="G49" s="203">
        <f>U36</f>
        <v>0.94</v>
      </c>
      <c r="H49" s="209">
        <f>V44</f>
        <v>0.99299999999999999</v>
      </c>
      <c r="I49" s="210">
        <f t="shared" ref="I49:I51" si="8">E49*F49*G49*H49</f>
        <v>4.16786217984E+18</v>
      </c>
    </row>
    <row r="50" spans="1:9">
      <c r="A50" s="192" t="s">
        <v>47</v>
      </c>
      <c r="B50" s="154" t="s">
        <v>111</v>
      </c>
      <c r="C50" s="154" t="s">
        <v>1955</v>
      </c>
      <c r="D50" s="154" t="s">
        <v>1954</v>
      </c>
      <c r="E50" s="192">
        <f t="shared" si="7"/>
        <v>2160888706.0651689</v>
      </c>
      <c r="F50" s="192">
        <f t="shared" si="7"/>
        <v>2066349825.1748178</v>
      </c>
      <c r="G50" s="203">
        <f>U36</f>
        <v>0.94</v>
      </c>
      <c r="H50" s="209">
        <f>V44</f>
        <v>0.99299999999999999</v>
      </c>
      <c r="I50" s="210">
        <f t="shared" si="8"/>
        <v>4.16786217984E+18</v>
      </c>
    </row>
    <row r="51" spans="1:9">
      <c r="A51" s="192" t="s">
        <v>47</v>
      </c>
      <c r="B51" s="154" t="s">
        <v>111</v>
      </c>
      <c r="C51" s="154" t="s">
        <v>1955</v>
      </c>
      <c r="D51" s="154" t="s">
        <v>1955</v>
      </c>
      <c r="E51" s="192">
        <f t="shared" si="7"/>
        <v>2160888706.0651689</v>
      </c>
      <c r="F51" s="192">
        <f t="shared" si="7"/>
        <v>2160888706.0651689</v>
      </c>
      <c r="G51" s="203">
        <v>1</v>
      </c>
      <c r="H51" s="209">
        <v>1</v>
      </c>
      <c r="I51" s="210">
        <f t="shared" si="8"/>
        <v>4.66944E+18</v>
      </c>
    </row>
    <row r="52" spans="1:9">
      <c r="A52" s="201"/>
      <c r="B52" s="201"/>
      <c r="C52" s="201"/>
      <c r="H52" s="204" t="s">
        <v>1929</v>
      </c>
      <c r="I52" s="204">
        <f>SQRT(SUM(I48:I51))</f>
        <v>4156316393.1154232</v>
      </c>
    </row>
    <row r="53" spans="1:9">
      <c r="A53" s="201"/>
      <c r="B53" s="201"/>
      <c r="C53" s="201"/>
    </row>
    <row r="54" spans="1:9">
      <c r="A54" s="201"/>
      <c r="B54" s="201"/>
      <c r="C54" s="201"/>
    </row>
    <row r="55" spans="1:9">
      <c r="A55" s="201" t="s">
        <v>1930</v>
      </c>
      <c r="B55" s="201"/>
      <c r="C55" s="201"/>
    </row>
    <row r="56" spans="1:9">
      <c r="A56" s="145" t="s">
        <v>41</v>
      </c>
      <c r="B56" s="145" t="s">
        <v>13</v>
      </c>
      <c r="C56" s="144" t="s">
        <v>1911</v>
      </c>
      <c r="D56" s="144" t="s">
        <v>1912</v>
      </c>
      <c r="E56" s="145" t="s">
        <v>1913</v>
      </c>
      <c r="F56" s="145" t="s">
        <v>1914</v>
      </c>
    </row>
    <row r="57" spans="1:9">
      <c r="A57" s="151" t="s">
        <v>47</v>
      </c>
      <c r="B57" s="193" t="s">
        <v>50</v>
      </c>
      <c r="C57" s="151">
        <f>I39</f>
        <v>132000000</v>
      </c>
      <c r="D57" s="151">
        <f>C57^2</f>
        <v>1.7424E+16</v>
      </c>
      <c r="E57" s="151">
        <f>N26</f>
        <v>132000000</v>
      </c>
      <c r="F57" s="151">
        <f>MAX(MIN(E57,C57),-C57)</f>
        <v>132000000</v>
      </c>
    </row>
    <row r="58" spans="1:9">
      <c r="A58" s="151" t="s">
        <v>47</v>
      </c>
      <c r="B58" s="193" t="s">
        <v>90</v>
      </c>
      <c r="C58" s="151">
        <f>I44</f>
        <v>13500000</v>
      </c>
      <c r="D58" s="151">
        <f t="shared" ref="D58:D59" si="9">C58^2</f>
        <v>182250000000000</v>
      </c>
      <c r="E58" s="151">
        <f>N27</f>
        <v>13500000</v>
      </c>
      <c r="F58" s="151">
        <f t="shared" ref="F58:F59" si="10">MAX(MIN(E58,C58),-C58)</f>
        <v>13500000</v>
      </c>
    </row>
    <row r="59" spans="1:9">
      <c r="A59" s="151" t="s">
        <v>47</v>
      </c>
      <c r="B59" s="193" t="s">
        <v>111</v>
      </c>
      <c r="C59" s="151">
        <f>I52</f>
        <v>4156316393.1154232</v>
      </c>
      <c r="D59" s="151">
        <f t="shared" si="9"/>
        <v>1.7274965959680002E+19</v>
      </c>
      <c r="E59" s="151">
        <f>SUM(N28:N29)</f>
        <v>4227238531.2399864</v>
      </c>
      <c r="F59" s="151">
        <f t="shared" si="10"/>
        <v>4156316393.1154232</v>
      </c>
    </row>
    <row r="60" spans="1:9">
      <c r="A60" s="151"/>
      <c r="B60" s="151"/>
      <c r="C60" s="151"/>
      <c r="D60" s="151"/>
      <c r="E60" s="151"/>
      <c r="F60" s="151"/>
    </row>
    <row r="61" spans="1:9">
      <c r="A61" s="201"/>
      <c r="B61" s="201"/>
      <c r="C61" s="201"/>
    </row>
    <row r="62" spans="1:9">
      <c r="A62" s="201"/>
      <c r="B62" s="201"/>
      <c r="C62" s="201"/>
    </row>
    <row r="63" spans="1:9">
      <c r="A63" s="195" t="s">
        <v>1915</v>
      </c>
    </row>
    <row r="65" spans="1:9">
      <c r="A65" s="316" t="s">
        <v>47</v>
      </c>
      <c r="B65" s="317"/>
      <c r="C65" s="144" t="s">
        <v>1916</v>
      </c>
      <c r="D65" s="144" t="s">
        <v>1917</v>
      </c>
      <c r="E65" s="144" t="s">
        <v>1957</v>
      </c>
      <c r="F65" s="144" t="s">
        <v>1958</v>
      </c>
      <c r="G65" s="144" t="s">
        <v>1922</v>
      </c>
      <c r="H65" s="144" t="s">
        <v>1959</v>
      </c>
      <c r="I65" s="144" t="s">
        <v>1932</v>
      </c>
    </row>
    <row r="66" spans="1:9">
      <c r="A66" s="193" t="s">
        <v>50</v>
      </c>
      <c r="B66" s="193" t="s">
        <v>50</v>
      </c>
      <c r="C66" s="151">
        <f>VLOOKUP(A66,$B$57:$F$59,5,FALSE)</f>
        <v>132000000</v>
      </c>
      <c r="D66" s="151">
        <f>VLOOKUP(B66,$B$57:$F$59,5,FALSE)</f>
        <v>132000000</v>
      </c>
      <c r="E66" s="151" cm="1">
        <f t="array" ref="E66">VLOOKUP(A66,TRANSPOSE($B$7:$F$10),4,FALSE)</f>
        <v>1</v>
      </c>
      <c r="F66" s="151" cm="1">
        <f t="array" ref="F66">VLOOKUP(B66,TRANSPOSE($B$7:$F$10),4,FALSE)</f>
        <v>1</v>
      </c>
      <c r="G66" s="211">
        <v>1</v>
      </c>
      <c r="H66" s="211">
        <f>MIN(E66:F66)/MAX(E66:F66)</f>
        <v>1</v>
      </c>
      <c r="I66" s="151">
        <f>IF(C66=D66,0,C66*D66*G66*H66)</f>
        <v>0</v>
      </c>
    </row>
    <row r="67" spans="1:9">
      <c r="A67" s="193" t="s">
        <v>50</v>
      </c>
      <c r="B67" s="193" t="s">
        <v>90</v>
      </c>
      <c r="C67" s="151">
        <f t="shared" ref="C67:C74" si="11">VLOOKUP(A67,$B$57:$F$59,5,FALSE)</f>
        <v>132000000</v>
      </c>
      <c r="D67" s="151">
        <f t="shared" ref="D67:D74" si="12">VLOOKUP(B67,$B$57:$F$59,5,FALSE)</f>
        <v>13500000</v>
      </c>
      <c r="E67" s="151" cm="1">
        <f t="array" ref="E67">VLOOKUP(A67,TRANSPOSE($B$7:$F$10),4,FALSE)</f>
        <v>1</v>
      </c>
      <c r="F67" s="151" cm="1">
        <f t="array" ref="F67">VLOOKUP(B67,TRANSPOSE($B$7:$F$10),4,FALSE)</f>
        <v>1</v>
      </c>
      <c r="G67" s="211">
        <v>0.32</v>
      </c>
      <c r="H67" s="211">
        <f t="shared" ref="H67:H74" si="13">MIN(E67:F67)/MAX(E67:F67)</f>
        <v>1</v>
      </c>
      <c r="I67" s="151">
        <f t="shared" ref="I67:I74" si="14">IF(C67=D67,0,C67*D67*G67*H67)</f>
        <v>570240000000000</v>
      </c>
    </row>
    <row r="68" spans="1:9">
      <c r="A68" s="193" t="s">
        <v>50</v>
      </c>
      <c r="B68" s="193" t="s">
        <v>111</v>
      </c>
      <c r="C68" s="151">
        <f t="shared" si="11"/>
        <v>132000000</v>
      </c>
      <c r="D68" s="151">
        <f t="shared" si="12"/>
        <v>4156316393.1154232</v>
      </c>
      <c r="E68" s="151" cm="1">
        <f t="array" ref="E68">VLOOKUP(A68,TRANSPOSE($B$7:$F$10),4,FALSE)</f>
        <v>1</v>
      </c>
      <c r="F68" s="151" cm="1">
        <f t="array" ref="F68">VLOOKUP(B68,TRANSPOSE($B$7:$F$10),4,FALSE)</f>
        <v>1.1254628677422756</v>
      </c>
      <c r="G68" s="211">
        <v>0.32</v>
      </c>
      <c r="H68" s="211">
        <f t="shared" si="13"/>
        <v>0.88852331663863848</v>
      </c>
      <c r="I68" s="151">
        <f t="shared" si="14"/>
        <v>1.5599164528402579E+17</v>
      </c>
    </row>
    <row r="69" spans="1:9">
      <c r="A69" s="193" t="s">
        <v>90</v>
      </c>
      <c r="B69" s="193" t="s">
        <v>50</v>
      </c>
      <c r="C69" s="151">
        <f t="shared" si="11"/>
        <v>13500000</v>
      </c>
      <c r="D69" s="151">
        <f t="shared" si="12"/>
        <v>132000000</v>
      </c>
      <c r="E69" s="151" cm="1">
        <f t="array" ref="E69">VLOOKUP(A69,TRANSPOSE($B$7:$F$10),4,FALSE)</f>
        <v>1</v>
      </c>
      <c r="F69" s="151" cm="1">
        <f t="array" ref="F69">VLOOKUP(B69,TRANSPOSE($B$7:$F$10),4,FALSE)</f>
        <v>1</v>
      </c>
      <c r="G69" s="211">
        <v>0.32</v>
      </c>
      <c r="H69" s="211">
        <f t="shared" si="13"/>
        <v>1</v>
      </c>
      <c r="I69" s="151">
        <f t="shared" si="14"/>
        <v>570240000000000</v>
      </c>
    </row>
    <row r="70" spans="1:9">
      <c r="A70" s="193" t="s">
        <v>90</v>
      </c>
      <c r="B70" s="193" t="s">
        <v>90</v>
      </c>
      <c r="C70" s="151">
        <f t="shared" si="11"/>
        <v>13500000</v>
      </c>
      <c r="D70" s="151">
        <f t="shared" si="12"/>
        <v>13500000</v>
      </c>
      <c r="E70" s="151" cm="1">
        <f t="array" ref="E70">VLOOKUP(A70,TRANSPOSE($B$7:$F$10),4,FALSE)</f>
        <v>1</v>
      </c>
      <c r="F70" s="151" cm="1">
        <f t="array" ref="F70">VLOOKUP(B70,TRANSPOSE($B$7:$F$10),4,FALSE)</f>
        <v>1</v>
      </c>
      <c r="G70" s="211">
        <v>1</v>
      </c>
      <c r="H70" s="211">
        <f t="shared" si="13"/>
        <v>1</v>
      </c>
      <c r="I70" s="151">
        <f t="shared" si="14"/>
        <v>0</v>
      </c>
    </row>
    <row r="71" spans="1:9">
      <c r="A71" s="193" t="s">
        <v>90</v>
      </c>
      <c r="B71" s="193" t="s">
        <v>111</v>
      </c>
      <c r="C71" s="151">
        <f t="shared" si="11"/>
        <v>13500000</v>
      </c>
      <c r="D71" s="151">
        <f t="shared" si="12"/>
        <v>4156316393.1154232</v>
      </c>
      <c r="E71" s="151" cm="1">
        <f t="array" ref="E71">VLOOKUP(A71,TRANSPOSE($B$7:$F$10),4,FALSE)</f>
        <v>1</v>
      </c>
      <c r="F71" s="151" cm="1">
        <f t="array" ref="F71">VLOOKUP(B71,TRANSPOSE($B$7:$F$10),4,FALSE)</f>
        <v>1.1254628677422756</v>
      </c>
      <c r="G71" s="211">
        <v>0.32</v>
      </c>
      <c r="H71" s="211">
        <f t="shared" si="13"/>
        <v>0.88852331663863848</v>
      </c>
      <c r="I71" s="151">
        <f t="shared" si="14"/>
        <v>1.5953690994957184E+16</v>
      </c>
    </row>
    <row r="72" spans="1:9">
      <c r="A72" s="193" t="s">
        <v>111</v>
      </c>
      <c r="B72" s="193" t="s">
        <v>50</v>
      </c>
      <c r="C72" s="151">
        <f t="shared" si="11"/>
        <v>4156316393.1154232</v>
      </c>
      <c r="D72" s="151">
        <f t="shared" si="12"/>
        <v>132000000</v>
      </c>
      <c r="E72" s="151" cm="1">
        <f t="array" ref="E72">VLOOKUP(A72,TRANSPOSE($B$7:$F$10),4,FALSE)</f>
        <v>1.1254628677422756</v>
      </c>
      <c r="F72" s="151" cm="1">
        <f t="array" ref="F72">VLOOKUP(B72,TRANSPOSE($B$7:$F$10),4,FALSE)</f>
        <v>1</v>
      </c>
      <c r="G72" s="211">
        <v>0.32</v>
      </c>
      <c r="H72" s="211">
        <f t="shared" si="13"/>
        <v>0.88852331663863848</v>
      </c>
      <c r="I72" s="151">
        <f t="shared" si="14"/>
        <v>1.5599164528402579E+17</v>
      </c>
    </row>
    <row r="73" spans="1:9">
      <c r="A73" s="193" t="s">
        <v>111</v>
      </c>
      <c r="B73" s="193" t="s">
        <v>90</v>
      </c>
      <c r="C73" s="151">
        <f t="shared" si="11"/>
        <v>4156316393.1154232</v>
      </c>
      <c r="D73" s="151">
        <f t="shared" si="12"/>
        <v>13500000</v>
      </c>
      <c r="E73" s="151" cm="1">
        <f t="array" ref="E73">VLOOKUP(A73,TRANSPOSE($B$7:$F$10),4,FALSE)</f>
        <v>1.1254628677422756</v>
      </c>
      <c r="F73" s="151" cm="1">
        <f t="array" ref="F73">VLOOKUP(B73,TRANSPOSE($B$7:$F$10),4,FALSE)</f>
        <v>1</v>
      </c>
      <c r="G73" s="211">
        <v>0.32</v>
      </c>
      <c r="H73" s="211">
        <f t="shared" si="13"/>
        <v>0.88852331663863848</v>
      </c>
      <c r="I73" s="151">
        <f t="shared" si="14"/>
        <v>1.5953690994957184E+16</v>
      </c>
    </row>
    <row r="74" spans="1:9">
      <c r="A74" s="193" t="s">
        <v>111</v>
      </c>
      <c r="B74" s="193" t="s">
        <v>111</v>
      </c>
      <c r="C74" s="151">
        <f t="shared" si="11"/>
        <v>4156316393.1154232</v>
      </c>
      <c r="D74" s="151">
        <f t="shared" si="12"/>
        <v>4156316393.1154232</v>
      </c>
      <c r="E74" s="151" cm="1">
        <f t="array" ref="E74">VLOOKUP(A74,TRANSPOSE($B$7:$F$10),4,FALSE)</f>
        <v>1.1254628677422756</v>
      </c>
      <c r="F74" s="151" cm="1">
        <f t="array" ref="F74">VLOOKUP(B74,TRANSPOSE($B$7:$F$10),4,FALSE)</f>
        <v>1.1254628677422756</v>
      </c>
      <c r="G74" s="211">
        <v>1</v>
      </c>
      <c r="H74" s="211">
        <f t="shared" si="13"/>
        <v>1</v>
      </c>
      <c r="I74" s="151">
        <f t="shared" si="14"/>
        <v>0</v>
      </c>
    </row>
    <row r="75" spans="1:9">
      <c r="A75" s="201"/>
      <c r="B75" s="201"/>
      <c r="C75" s="201"/>
      <c r="H75" s="1" t="s">
        <v>1931</v>
      </c>
      <c r="I75" s="1">
        <f>SUM(I66:I74)</f>
        <v>3.4503115255796595E+17</v>
      </c>
    </row>
    <row r="76" spans="1:9">
      <c r="A76" s="201"/>
      <c r="B76" s="201"/>
      <c r="C76" s="201"/>
      <c r="H76" s="1" t="s">
        <v>1933</v>
      </c>
      <c r="I76" s="1">
        <f>SUM(D57:D59)</f>
        <v>1.7292572209680003E+19</v>
      </c>
    </row>
    <row r="77" spans="1:9">
      <c r="A77" s="201"/>
      <c r="B77" s="201"/>
      <c r="C77" s="201"/>
      <c r="H77" s="204" t="s">
        <v>1934</v>
      </c>
      <c r="I77" s="204">
        <f>SQRT(SUM(I75:I76))</f>
        <v>4199714676.2890892</v>
      </c>
    </row>
    <row r="78" spans="1:9">
      <c r="A78" s="201"/>
      <c r="B78" s="201"/>
      <c r="C78" s="201"/>
    </row>
    <row r="79" spans="1:9">
      <c r="A79" s="201"/>
      <c r="B79" s="201"/>
      <c r="C79" s="201"/>
    </row>
    <row r="81" spans="1:18">
      <c r="A81" s="205" t="s">
        <v>1935</v>
      </c>
    </row>
    <row r="83" spans="1:18">
      <c r="A83" s="227" t="s">
        <v>2043</v>
      </c>
      <c r="B83" s="227" t="s">
        <v>2044</v>
      </c>
      <c r="C83" s="227" t="s">
        <v>2045</v>
      </c>
      <c r="D83" s="227" t="s">
        <v>2046</v>
      </c>
      <c r="E83" s="227" t="s">
        <v>2047</v>
      </c>
      <c r="F83" s="227" t="s">
        <v>2048</v>
      </c>
      <c r="G83" s="227" t="s">
        <v>2049</v>
      </c>
      <c r="H83" s="227" t="s">
        <v>2050</v>
      </c>
      <c r="I83" s="227" t="s">
        <v>2051</v>
      </c>
      <c r="J83" s="227" t="s">
        <v>2052</v>
      </c>
      <c r="K83" s="227" t="s">
        <v>2053</v>
      </c>
      <c r="L83" s="227" t="s">
        <v>2054</v>
      </c>
      <c r="M83" s="227" t="s">
        <v>2055</v>
      </c>
      <c r="N83" s="227" t="s">
        <v>2056</v>
      </c>
      <c r="O83" s="227" t="s">
        <v>2057</v>
      </c>
      <c r="P83" s="227" t="s">
        <v>2058</v>
      </c>
      <c r="Q83" s="227" t="s">
        <v>2059</v>
      </c>
      <c r="R83" s="227"/>
    </row>
    <row r="84" spans="1:18">
      <c r="A84" s="228">
        <v>45169</v>
      </c>
      <c r="B84" s="227" t="s">
        <v>2072</v>
      </c>
      <c r="C84" s="227" t="s">
        <v>2061</v>
      </c>
      <c r="D84" s="227" t="s">
        <v>50</v>
      </c>
      <c r="E84" s="227">
        <v>4199714676.2890801</v>
      </c>
      <c r="F84" s="227">
        <v>0</v>
      </c>
      <c r="G84" s="227">
        <v>4199714676.2890801</v>
      </c>
      <c r="H84" s="227">
        <v>4199714676.2890801</v>
      </c>
      <c r="I84" s="227">
        <v>0</v>
      </c>
      <c r="J84" s="227">
        <v>0</v>
      </c>
      <c r="K84" s="227">
        <v>0</v>
      </c>
      <c r="L84" s="227">
        <v>0</v>
      </c>
      <c r="M84" s="227">
        <v>4199714676.2890801</v>
      </c>
      <c r="N84" s="227">
        <v>0</v>
      </c>
      <c r="O84" s="227">
        <v>0</v>
      </c>
      <c r="P84" s="227">
        <v>0</v>
      </c>
      <c r="Q84" s="227">
        <v>0</v>
      </c>
      <c r="R84" s="227"/>
    </row>
  </sheetData>
  <mergeCells count="5">
    <mergeCell ref="A65:B65"/>
    <mergeCell ref="B6:D6"/>
    <mergeCell ref="P45:U45"/>
    <mergeCell ref="P46:U46"/>
    <mergeCell ref="P47:U47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0AAF6-A26E-4464-8041-17A97CABF31D}">
  <dimension ref="A1:AA41"/>
  <sheetViews>
    <sheetView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5" width="14" style="1" bestFit="1" customWidth="1"/>
    <col min="16" max="16" width="18.5703125" style="1" customWidth="1"/>
    <col min="17" max="20" width="9.140625" style="1"/>
    <col min="21" max="21" width="21.140625" style="1" customWidth="1"/>
    <col min="22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7">
      <c r="A2" s="187" t="s">
        <v>757</v>
      </c>
      <c r="B2" s="187" t="s">
        <v>613</v>
      </c>
      <c r="C2" s="187" t="s">
        <v>614</v>
      </c>
      <c r="D2" s="187" t="s">
        <v>758</v>
      </c>
      <c r="E2" s="187" t="s">
        <v>759</v>
      </c>
      <c r="F2" s="187" t="s">
        <v>616</v>
      </c>
      <c r="G2" s="187" t="s">
        <v>617</v>
      </c>
      <c r="H2" s="188">
        <v>45543851662.353111</v>
      </c>
      <c r="I2" s="188">
        <v>0</v>
      </c>
      <c r="J2" s="188">
        <v>0</v>
      </c>
      <c r="K2" s="188">
        <v>0</v>
      </c>
      <c r="L2" s="188">
        <v>0</v>
      </c>
      <c r="M2" s="188">
        <v>45543851662.353111</v>
      </c>
      <c r="P2" s="213" t="s">
        <v>1961</v>
      </c>
      <c r="Q2" s="322" t="s">
        <v>1964</v>
      </c>
      <c r="R2" s="323"/>
      <c r="S2" s="323"/>
      <c r="T2" s="324"/>
      <c r="U2" s="212" t="s">
        <v>1965</v>
      </c>
    </row>
    <row r="3" spans="1:27">
      <c r="P3" s="202" t="s">
        <v>1962</v>
      </c>
      <c r="Q3" s="202" t="s">
        <v>117</v>
      </c>
      <c r="R3" s="202" t="s">
        <v>367</v>
      </c>
      <c r="S3" s="202" t="s">
        <v>164</v>
      </c>
      <c r="T3" s="202"/>
      <c r="U3" s="202" t="s">
        <v>1963</v>
      </c>
    </row>
    <row r="4" spans="1:27">
      <c r="A4" s="195" t="s">
        <v>1906</v>
      </c>
      <c r="B4" s="195"/>
      <c r="C4" s="195"/>
      <c r="P4" s="197" t="s">
        <v>1901</v>
      </c>
      <c r="Q4" s="191">
        <v>14.7</v>
      </c>
      <c r="R4" s="191">
        <v>14.7</v>
      </c>
      <c r="S4" s="191">
        <v>14.7</v>
      </c>
      <c r="T4" s="191"/>
      <c r="U4" s="191">
        <v>7.4</v>
      </c>
    </row>
    <row r="5" spans="1:27">
      <c r="A5" s="195"/>
      <c r="B5" s="195"/>
      <c r="C5" s="195"/>
    </row>
    <row r="6" spans="1:27">
      <c r="A6" s="144" t="s">
        <v>1907</v>
      </c>
      <c r="B6" s="144" t="s">
        <v>50</v>
      </c>
      <c r="C6" s="144" t="s">
        <v>62</v>
      </c>
      <c r="D6" s="144" t="s">
        <v>111</v>
      </c>
      <c r="E6" s="144"/>
      <c r="F6" s="144"/>
    </row>
    <row r="7" spans="1:27">
      <c r="A7" s="198" t="s">
        <v>1908</v>
      </c>
      <c r="B7" s="199">
        <v>3300000000</v>
      </c>
      <c r="C7" s="199">
        <v>3300000000</v>
      </c>
      <c r="D7" s="199"/>
      <c r="E7" s="199"/>
      <c r="F7" s="199"/>
      <c r="P7" s="190" t="s">
        <v>1966</v>
      </c>
    </row>
    <row r="8" spans="1:27">
      <c r="A8" s="198" t="s">
        <v>1960</v>
      </c>
      <c r="B8" s="200">
        <f>K16</f>
        <v>610000000</v>
      </c>
      <c r="C8" s="200">
        <f>K15</f>
        <v>-5000000000</v>
      </c>
      <c r="D8" s="200" t="e">
        <f>SUM(#REF!)</f>
        <v>#REF!</v>
      </c>
      <c r="E8" s="199">
        <f>SUM(M43:M46)</f>
        <v>0</v>
      </c>
      <c r="F8" s="199">
        <f>SUM(N43:N46)</f>
        <v>0</v>
      </c>
      <c r="P8" s="198" t="s">
        <v>1967</v>
      </c>
      <c r="Q8" s="202" t="s">
        <v>1968</v>
      </c>
      <c r="R8" s="202" t="s">
        <v>1969</v>
      </c>
    </row>
    <row r="9" spans="1:27">
      <c r="A9" s="206" t="s">
        <v>1909</v>
      </c>
      <c r="B9" s="207">
        <f>MAX(1,SQRT(ABS(B8)/B7))</f>
        <v>1</v>
      </c>
      <c r="C9" s="207">
        <f>MAX(1,SQRT(ABS(C8)/C7))</f>
        <v>1.2309149097933274</v>
      </c>
      <c r="D9" s="207" t="e">
        <f t="shared" ref="D9:F9" si="0">MAX(1,SQRT(ABS(D8)/D7))</f>
        <v>#REF!</v>
      </c>
      <c r="E9" s="207" t="e">
        <f t="shared" si="0"/>
        <v>#DIV/0!</v>
      </c>
      <c r="F9" s="207" t="e">
        <f t="shared" si="0"/>
        <v>#DIV/0!</v>
      </c>
      <c r="P9" s="202" t="s">
        <v>1968</v>
      </c>
      <c r="Q9" s="211">
        <v>0.5</v>
      </c>
      <c r="R9" s="211">
        <v>0.25</v>
      </c>
    </row>
    <row r="10" spans="1:27">
      <c r="P10" s="202" t="s">
        <v>1969</v>
      </c>
      <c r="Q10" s="211">
        <v>0.25</v>
      </c>
      <c r="R10" s="211">
        <v>-0.05</v>
      </c>
    </row>
    <row r="12" spans="1:27">
      <c r="A12" s="195" t="s">
        <v>1910</v>
      </c>
    </row>
    <row r="13" spans="1:27">
      <c r="A13" s="201" t="s">
        <v>1973</v>
      </c>
      <c r="B13" s="201"/>
      <c r="C13" s="201"/>
      <c r="D13" s="201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>
      <c r="A14" s="144" t="s">
        <v>41</v>
      </c>
      <c r="B14" s="144" t="s">
        <v>42</v>
      </c>
      <c r="C14" s="144" t="s">
        <v>43</v>
      </c>
      <c r="D14" s="144" t="s">
        <v>0</v>
      </c>
      <c r="E14" s="144" t="s">
        <v>1</v>
      </c>
      <c r="F14" s="144" t="s">
        <v>2</v>
      </c>
      <c r="G14" s="144" t="s">
        <v>3</v>
      </c>
      <c r="H14" s="144" t="s">
        <v>4</v>
      </c>
      <c r="I14" s="144" t="s">
        <v>44</v>
      </c>
      <c r="J14" s="144" t="s">
        <v>45</v>
      </c>
      <c r="K14" s="144" t="s">
        <v>46</v>
      </c>
      <c r="L14" s="144" t="s">
        <v>1970</v>
      </c>
      <c r="M14" s="144" t="s">
        <v>1901</v>
      </c>
      <c r="N14" s="144" t="s">
        <v>1907</v>
      </c>
      <c r="O14" s="144" t="s">
        <v>1905</v>
      </c>
    </row>
    <row r="15" spans="1:27">
      <c r="A15" s="193" t="s">
        <v>47</v>
      </c>
      <c r="B15" s="189" t="s">
        <v>155</v>
      </c>
      <c r="C15" s="189" t="s">
        <v>49</v>
      </c>
      <c r="D15" s="193" t="s">
        <v>26</v>
      </c>
      <c r="E15" s="193" t="s">
        <v>62</v>
      </c>
      <c r="F15" s="193"/>
      <c r="G15" s="193"/>
      <c r="H15" s="193"/>
      <c r="I15" s="193">
        <v>-5000000000</v>
      </c>
      <c r="J15" s="189" t="s">
        <v>50</v>
      </c>
      <c r="K15" s="193">
        <v>-5000000000</v>
      </c>
      <c r="L15" s="191" t="str">
        <f>IF(COUNTIF($Q$3:$T$3,E15)&gt;0,"High","Regular")</f>
        <v>Regular</v>
      </c>
      <c r="M15" s="191">
        <f>IF(L15="Regular",$U$4,$Q$4)</f>
        <v>7.4</v>
      </c>
      <c r="N15" s="191" cm="1">
        <f t="array" ref="N15">VLOOKUP(E15,TRANSPOSE($B$6:$F$9),4,FALSE)</f>
        <v>1.2309149097933274</v>
      </c>
      <c r="O15" s="191">
        <f>K15*M15*C9</f>
        <v>-45543851662.353111</v>
      </c>
    </row>
    <row r="16" spans="1:27">
      <c r="A16" s="193" t="s">
        <v>47</v>
      </c>
      <c r="B16" s="189" t="s">
        <v>156</v>
      </c>
      <c r="C16" s="189" t="s">
        <v>49</v>
      </c>
      <c r="D16" s="193" t="s">
        <v>26</v>
      </c>
      <c r="E16" s="193" t="s">
        <v>50</v>
      </c>
      <c r="F16" s="193"/>
      <c r="G16" s="193"/>
      <c r="H16" s="193"/>
      <c r="I16" s="193">
        <v>610000000</v>
      </c>
      <c r="J16" s="189" t="s">
        <v>50</v>
      </c>
      <c r="K16" s="193">
        <v>610000000</v>
      </c>
      <c r="L16" s="191" t="str">
        <f>IF(COUNTIF($Q$3:$T$3,E16)&gt;0,"High","Regular")</f>
        <v>Regular</v>
      </c>
      <c r="M16" s="191">
        <f>IF(L16="Regular",$U$4,$Q$4)</f>
        <v>7.4</v>
      </c>
      <c r="N16" s="191" cm="1">
        <f t="array" ref="N16">VLOOKUP(E16,TRANSPOSE($B$6:$F$9),4,FALSE)</f>
        <v>1</v>
      </c>
      <c r="O16" s="191">
        <f>K16*M16*B9</f>
        <v>4514000000</v>
      </c>
    </row>
    <row r="19" spans="1:12">
      <c r="A19" s="195" t="s">
        <v>1971</v>
      </c>
    </row>
    <row r="21" spans="1:12">
      <c r="A21" s="201" t="s">
        <v>1930</v>
      </c>
      <c r="B21" s="201"/>
      <c r="C21" s="201"/>
    </row>
    <row r="22" spans="1:12">
      <c r="A22" s="144" t="s">
        <v>1974</v>
      </c>
      <c r="B22" s="144" t="s">
        <v>13</v>
      </c>
      <c r="C22" s="144" t="s">
        <v>1911</v>
      </c>
      <c r="D22" s="144" t="s">
        <v>1912</v>
      </c>
      <c r="E22" s="145" t="s">
        <v>1913</v>
      </c>
      <c r="F22" s="145" t="s">
        <v>1914</v>
      </c>
    </row>
    <row r="23" spans="1:12">
      <c r="A23" s="193" t="s">
        <v>47</v>
      </c>
      <c r="B23" s="193" t="s">
        <v>62</v>
      </c>
      <c r="C23" s="151">
        <f>ABS(VLOOKUP(B23,$E$15:$O$16,11,FALSE))</f>
        <v>45543851662.353111</v>
      </c>
      <c r="D23" s="151">
        <f>C23^2</f>
        <v>2.0742424242424243E+21</v>
      </c>
      <c r="E23" s="151">
        <f>VLOOKUP(B23,$E$15:$O$16,11,FALSE)</f>
        <v>-45543851662.353111</v>
      </c>
      <c r="F23" s="151">
        <f>MAX(MIN(E23,C23),-C23)</f>
        <v>-45543851662.353111</v>
      </c>
    </row>
    <row r="24" spans="1:12">
      <c r="A24" s="193"/>
      <c r="B24" s="193"/>
      <c r="C24" s="151"/>
      <c r="D24" s="151"/>
      <c r="E24" s="151"/>
      <c r="F24" s="151"/>
    </row>
    <row r="25" spans="1:12">
      <c r="A25" s="193"/>
      <c r="B25" s="193"/>
      <c r="C25" s="151"/>
      <c r="D25" s="151"/>
      <c r="E25" s="151"/>
      <c r="F25" s="151"/>
    </row>
    <row r="26" spans="1:12">
      <c r="A26" s="151"/>
      <c r="B26" s="151"/>
      <c r="C26" s="151"/>
      <c r="D26" s="151"/>
      <c r="E26" s="151"/>
      <c r="F26" s="151"/>
    </row>
    <row r="27" spans="1:12">
      <c r="A27" s="201"/>
      <c r="B27" s="201"/>
      <c r="C27" s="201"/>
    </row>
    <row r="28" spans="1:12">
      <c r="A28" s="201"/>
      <c r="B28" s="201"/>
      <c r="C28" s="201"/>
    </row>
    <row r="29" spans="1:12">
      <c r="A29" s="195" t="s">
        <v>1915</v>
      </c>
    </row>
    <row r="31" spans="1:12">
      <c r="A31" s="316" t="s">
        <v>47</v>
      </c>
      <c r="B31" s="317"/>
      <c r="C31" s="144" t="s">
        <v>1916</v>
      </c>
      <c r="D31" s="144" t="s">
        <v>1917</v>
      </c>
      <c r="E31" s="144" t="s">
        <v>1957</v>
      </c>
      <c r="F31" s="144" t="s">
        <v>1958</v>
      </c>
      <c r="G31" s="144" t="s">
        <v>1922</v>
      </c>
      <c r="H31" s="144" t="s">
        <v>1972</v>
      </c>
      <c r="I31" s="144" t="s">
        <v>1932</v>
      </c>
      <c r="L31" s="1" t="s">
        <v>2109</v>
      </c>
    </row>
    <row r="32" spans="1:12">
      <c r="A32" s="193" t="s">
        <v>62</v>
      </c>
      <c r="B32" s="193" t="s">
        <v>62</v>
      </c>
      <c r="C32" s="151">
        <f t="shared" ref="C32:D32" si="1">VLOOKUP(A32,$E$15:$O$16,11,FALSE)</f>
        <v>-45543851662.353111</v>
      </c>
      <c r="D32" s="151">
        <f t="shared" si="1"/>
        <v>-45543851662.353111</v>
      </c>
      <c r="E32" s="151">
        <f t="shared" ref="E32" si="2">VLOOKUP(A32,$E$15:$O$16,10,FALSE)</f>
        <v>1.2309149097933274</v>
      </c>
      <c r="F32" s="151">
        <f t="shared" ref="F32" si="3">VLOOKUP(B32,$E$15:$O$16,10,FALSE)</f>
        <v>1.2309149097933274</v>
      </c>
      <c r="G32" s="211">
        <v>1</v>
      </c>
      <c r="H32" s="211">
        <f>MIN(E32:F32)/MAX(E32:F32)</f>
        <v>1</v>
      </c>
      <c r="I32" s="151">
        <f t="shared" ref="I32" si="4">IF(C32=D32,0,C32*D32*G32*H32)</f>
        <v>0</v>
      </c>
    </row>
    <row r="33" spans="1:18">
      <c r="A33" s="201"/>
      <c r="B33" s="201"/>
      <c r="C33" s="201"/>
      <c r="H33" s="1" t="s">
        <v>1931</v>
      </c>
      <c r="I33" s="1">
        <f>SUM(I32:I32)+D23</f>
        <v>2.0742424242424243E+21</v>
      </c>
    </row>
    <row r="34" spans="1:18">
      <c r="A34" s="201"/>
      <c r="B34" s="201"/>
      <c r="C34" s="201"/>
      <c r="H34" s="204" t="s">
        <v>1934</v>
      </c>
      <c r="I34" s="204">
        <f>SQRT(SUM(I33:I33))</f>
        <v>45543851662.353111</v>
      </c>
    </row>
    <row r="35" spans="1:18">
      <c r="A35" s="201"/>
      <c r="B35" s="201"/>
      <c r="C35" s="201"/>
    </row>
    <row r="36" spans="1:18">
      <c r="A36" s="201"/>
      <c r="B36" s="201"/>
      <c r="C36" s="201"/>
    </row>
    <row r="38" spans="1:18">
      <c r="A38" s="205" t="s">
        <v>1935</v>
      </c>
    </row>
    <row r="40" spans="1:18">
      <c r="A40" s="227" t="s">
        <v>2043</v>
      </c>
      <c r="B40" s="227" t="s">
        <v>2044</v>
      </c>
      <c r="C40" s="227" t="s">
        <v>2045</v>
      </c>
      <c r="D40" s="227" t="s">
        <v>2046</v>
      </c>
      <c r="E40" s="227" t="s">
        <v>2047</v>
      </c>
      <c r="F40" s="227" t="s">
        <v>2048</v>
      </c>
      <c r="G40" s="227" t="s">
        <v>2049</v>
      </c>
      <c r="H40" s="227" t="s">
        <v>2050</v>
      </c>
      <c r="I40" s="227" t="s">
        <v>2051</v>
      </c>
      <c r="J40" s="227" t="s">
        <v>2052</v>
      </c>
      <c r="K40" s="227" t="s">
        <v>2053</v>
      </c>
      <c r="L40" s="227" t="s">
        <v>2054</v>
      </c>
      <c r="M40" s="227" t="s">
        <v>2055</v>
      </c>
      <c r="N40" s="227" t="s">
        <v>2056</v>
      </c>
      <c r="O40" s="227" t="s">
        <v>2057</v>
      </c>
      <c r="P40" s="227" t="s">
        <v>2058</v>
      </c>
      <c r="Q40" s="227" t="s">
        <v>2059</v>
      </c>
      <c r="R40" s="227"/>
    </row>
    <row r="41" spans="1:18">
      <c r="A41" s="228">
        <v>45169</v>
      </c>
      <c r="B41" s="227" t="s">
        <v>2073</v>
      </c>
      <c r="C41" s="227" t="s">
        <v>2061</v>
      </c>
      <c r="D41" s="227" t="s">
        <v>50</v>
      </c>
      <c r="E41" s="227">
        <v>45543851662.353104</v>
      </c>
      <c r="F41" s="227">
        <v>0</v>
      </c>
      <c r="G41" s="227">
        <v>45543851662.353104</v>
      </c>
      <c r="H41" s="227">
        <v>45543851662.353104</v>
      </c>
      <c r="I41" s="227">
        <v>0</v>
      </c>
      <c r="J41" s="227">
        <v>0</v>
      </c>
      <c r="K41" s="227">
        <v>0</v>
      </c>
      <c r="L41" s="227">
        <v>45543851662.353104</v>
      </c>
      <c r="M41" s="227">
        <v>0</v>
      </c>
      <c r="N41" s="227">
        <v>0</v>
      </c>
      <c r="O41" s="227">
        <v>0</v>
      </c>
      <c r="P41" s="227">
        <v>0</v>
      </c>
      <c r="Q41" s="227">
        <v>0</v>
      </c>
      <c r="R41" s="227"/>
    </row>
  </sheetData>
  <mergeCells count="2">
    <mergeCell ref="A31:B31"/>
    <mergeCell ref="Q2:T2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E2463-E0F9-4C0A-8571-D0A500DC5D13}">
  <dimension ref="A1:AA44"/>
  <sheetViews>
    <sheetView topLeftCell="G1" workbookViewId="0">
      <selection activeCell="P2" sqref="P2:U4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28" style="1" customWidth="1"/>
    <col min="8" max="8" width="15.42578125" style="1" customWidth="1"/>
    <col min="9" max="9" width="22.28515625" style="1" bestFit="1" customWidth="1"/>
    <col min="10" max="10" width="27.7109375" style="1" customWidth="1"/>
    <col min="11" max="11" width="23.140625" style="1" customWidth="1"/>
    <col min="12" max="12" width="14.42578125" style="1" customWidth="1"/>
    <col min="13" max="14" width="20" style="1" customWidth="1"/>
    <col min="15" max="15" width="14" style="1" bestFit="1" customWidth="1"/>
    <col min="16" max="16" width="18.5703125" style="1" customWidth="1"/>
    <col min="17" max="20" width="9.140625" style="1"/>
    <col min="21" max="21" width="21.140625" style="1" customWidth="1"/>
    <col min="22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7">
      <c r="A2" s="187" t="s">
        <v>765</v>
      </c>
      <c r="B2" s="187" t="s">
        <v>613</v>
      </c>
      <c r="C2" s="187" t="s">
        <v>614</v>
      </c>
      <c r="D2" s="187" t="s">
        <v>766</v>
      </c>
      <c r="E2" s="187" t="s">
        <v>767</v>
      </c>
      <c r="F2" s="187" t="s">
        <v>616</v>
      </c>
      <c r="G2" s="187" t="s">
        <v>617</v>
      </c>
      <c r="H2" s="188">
        <v>4620572691.777503</v>
      </c>
      <c r="I2" s="188">
        <v>0</v>
      </c>
      <c r="J2" s="188">
        <v>0</v>
      </c>
      <c r="K2" s="188">
        <v>0</v>
      </c>
      <c r="L2" s="188">
        <v>0</v>
      </c>
      <c r="M2" s="188">
        <v>4620572691.777503</v>
      </c>
      <c r="P2" s="213" t="s">
        <v>1961</v>
      </c>
      <c r="Q2" s="322" t="s">
        <v>1964</v>
      </c>
      <c r="R2" s="323"/>
      <c r="S2" s="323"/>
      <c r="T2" s="324"/>
      <c r="U2" s="212" t="s">
        <v>1965</v>
      </c>
    </row>
    <row r="3" spans="1:27">
      <c r="P3" s="202" t="s">
        <v>1962</v>
      </c>
      <c r="Q3" s="202" t="s">
        <v>117</v>
      </c>
      <c r="R3" s="202" t="s">
        <v>367</v>
      </c>
      <c r="S3" s="202" t="s">
        <v>164</v>
      </c>
      <c r="T3" s="202"/>
      <c r="U3" s="202" t="s">
        <v>1963</v>
      </c>
    </row>
    <row r="4" spans="1:27">
      <c r="A4" s="195" t="s">
        <v>1906</v>
      </c>
      <c r="B4" s="195"/>
      <c r="C4" s="195"/>
      <c r="P4" s="197" t="s">
        <v>1901</v>
      </c>
      <c r="Q4" s="191">
        <v>14.7</v>
      </c>
      <c r="R4" s="191">
        <v>14.7</v>
      </c>
      <c r="S4" s="191">
        <v>14.7</v>
      </c>
      <c r="T4" s="191"/>
      <c r="U4" s="191">
        <v>7.4</v>
      </c>
    </row>
    <row r="5" spans="1:27">
      <c r="A5" s="195"/>
      <c r="B5" s="195"/>
      <c r="C5" s="195"/>
    </row>
    <row r="6" spans="1:27">
      <c r="A6" s="144" t="s">
        <v>1907</v>
      </c>
      <c r="B6" s="144" t="s">
        <v>164</v>
      </c>
      <c r="C6" s="144" t="s">
        <v>117</v>
      </c>
      <c r="D6" s="144" t="s">
        <v>111</v>
      </c>
      <c r="E6" s="144"/>
      <c r="F6" s="144"/>
    </row>
    <row r="7" spans="1:27">
      <c r="A7" s="198" t="s">
        <v>1908</v>
      </c>
      <c r="B7" s="199">
        <v>880000000</v>
      </c>
      <c r="C7" s="199">
        <v>880000000</v>
      </c>
      <c r="D7" s="199"/>
      <c r="E7" s="199"/>
      <c r="F7" s="199"/>
      <c r="P7" s="190" t="s">
        <v>1966</v>
      </c>
    </row>
    <row r="8" spans="1:27">
      <c r="A8" s="198" t="s">
        <v>1960</v>
      </c>
      <c r="B8" s="200">
        <f>VLOOKUP(B6,$E$15:$K$16,7,FALSE)</f>
        <v>80000000</v>
      </c>
      <c r="C8" s="200">
        <f>VLOOKUP(C6,$E$15:$K$16,7,FALSE)</f>
        <v>-300000000</v>
      </c>
      <c r="D8" s="200" t="e">
        <f>SUM(#REF!)</f>
        <v>#REF!</v>
      </c>
      <c r="E8" s="199">
        <f>SUM(M43:M46)</f>
        <v>0</v>
      </c>
      <c r="F8" s="199">
        <f>SUM(N43:N46)</f>
        <v>0</v>
      </c>
      <c r="P8" s="198" t="s">
        <v>1967</v>
      </c>
      <c r="Q8" s="202" t="s">
        <v>1968</v>
      </c>
      <c r="R8" s="202" t="s">
        <v>1969</v>
      </c>
    </row>
    <row r="9" spans="1:27">
      <c r="A9" s="206" t="s">
        <v>1909</v>
      </c>
      <c r="B9" s="207">
        <f>MAX(1,SQRT(ABS(B8)/B7))</f>
        <v>1</v>
      </c>
      <c r="C9" s="207">
        <f>MAX(1,SQRT(ABS(C8)/C7))</f>
        <v>1</v>
      </c>
      <c r="D9" s="207" t="e">
        <f t="shared" ref="D9:F9" si="0">MAX(1,SQRT(ABS(D8)/D7))</f>
        <v>#REF!</v>
      </c>
      <c r="E9" s="207" t="e">
        <f t="shared" si="0"/>
        <v>#DIV/0!</v>
      </c>
      <c r="F9" s="207" t="e">
        <f t="shared" si="0"/>
        <v>#DIV/0!</v>
      </c>
      <c r="P9" s="202" t="s">
        <v>1968</v>
      </c>
      <c r="Q9" s="211">
        <v>0.5</v>
      </c>
      <c r="R9" s="211">
        <v>0.25</v>
      </c>
    </row>
    <row r="10" spans="1:27">
      <c r="P10" s="202" t="s">
        <v>1969</v>
      </c>
      <c r="Q10" s="211">
        <v>0.25</v>
      </c>
      <c r="R10" s="211">
        <v>-0.05</v>
      </c>
    </row>
    <row r="12" spans="1:27">
      <c r="A12" s="195" t="s">
        <v>1910</v>
      </c>
    </row>
    <row r="13" spans="1:27">
      <c r="A13" s="201"/>
      <c r="B13" s="201"/>
      <c r="C13" s="201"/>
      <c r="D13" s="201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>
      <c r="A14" s="144" t="s">
        <v>41</v>
      </c>
      <c r="B14" s="144" t="s">
        <v>42</v>
      </c>
      <c r="C14" s="144" t="s">
        <v>43</v>
      </c>
      <c r="D14" s="144" t="s">
        <v>0</v>
      </c>
      <c r="E14" s="144" t="s">
        <v>1</v>
      </c>
      <c r="F14" s="144" t="s">
        <v>2</v>
      </c>
      <c r="G14" s="144" t="s">
        <v>3</v>
      </c>
      <c r="H14" s="144" t="s">
        <v>4</v>
      </c>
      <c r="I14" s="144" t="s">
        <v>44</v>
      </c>
      <c r="J14" s="144" t="s">
        <v>45</v>
      </c>
      <c r="K14" s="144" t="s">
        <v>46</v>
      </c>
      <c r="L14" s="144" t="s">
        <v>1970</v>
      </c>
      <c r="M14" s="144" t="s">
        <v>1901</v>
      </c>
      <c r="N14" s="144" t="s">
        <v>1907</v>
      </c>
      <c r="O14" s="144" t="s">
        <v>1905</v>
      </c>
    </row>
    <row r="15" spans="1:27">
      <c r="A15" s="193" t="s">
        <v>47</v>
      </c>
      <c r="B15" s="189" t="s">
        <v>163</v>
      </c>
      <c r="C15" s="189" t="s">
        <v>49</v>
      </c>
      <c r="D15" s="193" t="s">
        <v>26</v>
      </c>
      <c r="E15" s="193" t="s">
        <v>164</v>
      </c>
      <c r="F15" s="193"/>
      <c r="G15" s="193"/>
      <c r="H15" s="193"/>
      <c r="I15" s="193">
        <v>80000000</v>
      </c>
      <c r="J15" s="189" t="s">
        <v>50</v>
      </c>
      <c r="K15" s="193">
        <v>80000000</v>
      </c>
      <c r="L15" s="191" t="str">
        <f>IF(COUNTIF($Q$3:$T$3,E15)&gt;0,"High","Regular")</f>
        <v>High</v>
      </c>
      <c r="M15" s="191">
        <f>IF(L15="Regular",$U$4,$Q$4)</f>
        <v>14.7</v>
      </c>
      <c r="N15" s="191" cm="1">
        <f t="array" ref="N15">VLOOKUP(E15,TRANSPOSE($B$6:$F$9),4,FALSE)</f>
        <v>1</v>
      </c>
      <c r="O15" s="191">
        <f>K15*M15*$B$9</f>
        <v>1176000000</v>
      </c>
    </row>
    <row r="16" spans="1:27">
      <c r="A16" s="193" t="s">
        <v>47</v>
      </c>
      <c r="B16" s="189" t="s">
        <v>165</v>
      </c>
      <c r="C16" s="189" t="s">
        <v>49</v>
      </c>
      <c r="D16" s="193" t="s">
        <v>26</v>
      </c>
      <c r="E16" s="193" t="s">
        <v>117</v>
      </c>
      <c r="F16" s="193"/>
      <c r="G16" s="193"/>
      <c r="H16" s="193"/>
      <c r="I16" s="193">
        <v>-300000000</v>
      </c>
      <c r="J16" s="189" t="s">
        <v>50</v>
      </c>
      <c r="K16" s="193">
        <v>-300000000</v>
      </c>
      <c r="L16" s="191" t="str">
        <f>IF(COUNTIF($Q$3:$T$3,E16)&gt;0,"High","Regular")</f>
        <v>High</v>
      </c>
      <c r="M16" s="191">
        <f>IF(L16="Regular",$U$4,$Q$4)</f>
        <v>14.7</v>
      </c>
      <c r="N16" s="191" cm="1">
        <f t="array" ref="N16">VLOOKUP(E16,TRANSPOSE($B$6:$F$9),4,FALSE)</f>
        <v>1</v>
      </c>
      <c r="O16" s="191">
        <f>K16*M16*$C$9</f>
        <v>-4410000000</v>
      </c>
    </row>
    <row r="19" spans="1:12">
      <c r="A19" s="195" t="s">
        <v>1971</v>
      </c>
    </row>
    <row r="21" spans="1:12">
      <c r="A21" s="201" t="s">
        <v>1930</v>
      </c>
      <c r="B21" s="201"/>
      <c r="C21" s="201"/>
    </row>
    <row r="22" spans="1:12">
      <c r="A22" s="144" t="s">
        <v>41</v>
      </c>
      <c r="B22" s="145" t="s">
        <v>13</v>
      </c>
      <c r="C22" s="144" t="s">
        <v>1911</v>
      </c>
      <c r="D22" s="144" t="s">
        <v>1912</v>
      </c>
      <c r="E22" s="145" t="s">
        <v>1913</v>
      </c>
      <c r="F22" s="145" t="s">
        <v>1914</v>
      </c>
    </row>
    <row r="23" spans="1:12">
      <c r="A23" s="193" t="s">
        <v>47</v>
      </c>
      <c r="B23" s="193" t="s">
        <v>164</v>
      </c>
      <c r="C23" s="151">
        <f>ABS(VLOOKUP(B23,$E$15:$O$16,11,FALSE))</f>
        <v>1176000000</v>
      </c>
      <c r="D23" s="151">
        <f>C23^2</f>
        <v>1.382976E+18</v>
      </c>
      <c r="E23" s="151">
        <f>VLOOKUP(B23,$E$15:$O$16,11,FALSE)</f>
        <v>1176000000</v>
      </c>
      <c r="F23" s="151">
        <f>MAX(MIN(E23,C23),-C23)</f>
        <v>1176000000</v>
      </c>
      <c r="G23" s="214"/>
    </row>
    <row r="24" spans="1:12">
      <c r="A24" s="193" t="s">
        <v>47</v>
      </c>
      <c r="B24" s="193" t="s">
        <v>117</v>
      </c>
      <c r="C24" s="151">
        <f>ABS(VLOOKUP(B24,$E$15:$O$16,11,FALSE))</f>
        <v>4410000000</v>
      </c>
      <c r="D24" s="151">
        <f>C24^2</f>
        <v>1.94481E+19</v>
      </c>
      <c r="E24" s="151">
        <f>VLOOKUP(B24,$E$15:$O$16,11,FALSE)</f>
        <v>-4410000000</v>
      </c>
      <c r="F24" s="151">
        <f>MAX(MIN(E24,C24),-C24)</f>
        <v>-4410000000</v>
      </c>
      <c r="G24" s="214"/>
    </row>
    <row r="25" spans="1:12">
      <c r="A25" s="193"/>
      <c r="B25" s="193"/>
      <c r="C25" s="151"/>
      <c r="D25" s="151"/>
      <c r="E25" s="151"/>
      <c r="F25" s="151"/>
      <c r="G25" s="214"/>
    </row>
    <row r="26" spans="1:12">
      <c r="A26" s="193"/>
      <c r="B26" s="151"/>
      <c r="C26" s="151"/>
      <c r="D26" s="151"/>
      <c r="E26" s="151"/>
      <c r="F26" s="151"/>
      <c r="G26" s="239"/>
    </row>
    <row r="27" spans="1:12">
      <c r="A27" s="201"/>
      <c r="B27" s="201"/>
      <c r="C27" s="201"/>
    </row>
    <row r="28" spans="1:12">
      <c r="A28" s="201"/>
      <c r="B28" s="201"/>
      <c r="C28" s="201"/>
    </row>
    <row r="29" spans="1:12">
      <c r="A29" s="195" t="s">
        <v>1915</v>
      </c>
    </row>
    <row r="31" spans="1:12">
      <c r="A31" s="316" t="s">
        <v>47</v>
      </c>
      <c r="B31" s="317"/>
      <c r="C31" s="144" t="s">
        <v>1916</v>
      </c>
      <c r="D31" s="144" t="s">
        <v>1917</v>
      </c>
      <c r="E31" s="144" t="s">
        <v>1957</v>
      </c>
      <c r="F31" s="144" t="s">
        <v>1958</v>
      </c>
      <c r="G31" s="144" t="s">
        <v>1922</v>
      </c>
      <c r="H31" s="144" t="s">
        <v>1972</v>
      </c>
      <c r="I31" s="144" t="s">
        <v>1932</v>
      </c>
      <c r="L31" s="1" t="s">
        <v>2109</v>
      </c>
    </row>
    <row r="32" spans="1:12">
      <c r="A32" s="193" t="s">
        <v>164</v>
      </c>
      <c r="B32" s="193" t="s">
        <v>164</v>
      </c>
      <c r="C32" s="151">
        <f>VLOOKUP(A32,$B$23:$F$24,5,FALSE)</f>
        <v>1176000000</v>
      </c>
      <c r="D32" s="151">
        <f>VLOOKUP(B32,$B$23:$F$24,5,FALSE)</f>
        <v>1176000000</v>
      </c>
      <c r="E32" s="151">
        <f>VLOOKUP(A32,$E$15:$O$16,10,FALSE)</f>
        <v>1</v>
      </c>
      <c r="F32" s="151">
        <f>VLOOKUP(B32,$E$15:$O$16,10,FALSE)</f>
        <v>1</v>
      </c>
      <c r="G32" s="211">
        <v>1</v>
      </c>
      <c r="H32" s="211">
        <f>MIN(E32:F32)/MAX(E32:F32)</f>
        <v>1</v>
      </c>
      <c r="I32" s="151">
        <f>IF(C32=D32,0,C32*D32*G32*H32)</f>
        <v>0</v>
      </c>
    </row>
    <row r="33" spans="1:18">
      <c r="A33" s="193" t="s">
        <v>164</v>
      </c>
      <c r="B33" s="193" t="s">
        <v>117</v>
      </c>
      <c r="C33" s="151">
        <f t="shared" ref="C33:C35" si="1">VLOOKUP(A33,$B$23:$F$24,5,FALSE)</f>
        <v>1176000000</v>
      </c>
      <c r="D33" s="151">
        <f t="shared" ref="D33:D35" si="2">VLOOKUP(B33,$B$23:$F$24,5,FALSE)</f>
        <v>-4410000000</v>
      </c>
      <c r="E33" s="151">
        <f t="shared" ref="E33:F35" si="3">VLOOKUP(A33,$E$15:$O$16,10,FALSE)</f>
        <v>1</v>
      </c>
      <c r="F33" s="151">
        <f t="shared" si="3"/>
        <v>1</v>
      </c>
      <c r="G33" s="211">
        <v>-0.05</v>
      </c>
      <c r="H33" s="211">
        <f>MIN(E33:F33)/MAX(E33:F33)</f>
        <v>1</v>
      </c>
      <c r="I33" s="151">
        <f t="shared" ref="I33:I35" si="4">IF(C33=D33,0,C33*D33*G33*H33)</f>
        <v>2.59308E+17</v>
      </c>
    </row>
    <row r="34" spans="1:18">
      <c r="A34" s="193" t="s">
        <v>117</v>
      </c>
      <c r="B34" s="193" t="s">
        <v>164</v>
      </c>
      <c r="C34" s="151">
        <f t="shared" si="1"/>
        <v>-4410000000</v>
      </c>
      <c r="D34" s="151">
        <f t="shared" si="2"/>
        <v>1176000000</v>
      </c>
      <c r="E34" s="151">
        <f t="shared" si="3"/>
        <v>1</v>
      </c>
      <c r="F34" s="151">
        <f t="shared" si="3"/>
        <v>1</v>
      </c>
      <c r="G34" s="211">
        <v>-0.05</v>
      </c>
      <c r="H34" s="211">
        <f>MIN(E34:F34)/MAX(E34:F34)</f>
        <v>1</v>
      </c>
      <c r="I34" s="151">
        <f t="shared" si="4"/>
        <v>2.59308E+17</v>
      </c>
    </row>
    <row r="35" spans="1:18">
      <c r="A35" s="193" t="s">
        <v>117</v>
      </c>
      <c r="B35" s="193" t="s">
        <v>117</v>
      </c>
      <c r="C35" s="151">
        <f t="shared" si="1"/>
        <v>-4410000000</v>
      </c>
      <c r="D35" s="151">
        <f t="shared" si="2"/>
        <v>-4410000000</v>
      </c>
      <c r="E35" s="151">
        <f t="shared" si="3"/>
        <v>1</v>
      </c>
      <c r="F35" s="151">
        <f t="shared" si="3"/>
        <v>1</v>
      </c>
      <c r="G35" s="211">
        <v>1</v>
      </c>
      <c r="H35" s="211">
        <f>MIN(E35:F35)/MAX(E35:F35)</f>
        <v>1</v>
      </c>
      <c r="I35" s="151">
        <f t="shared" si="4"/>
        <v>0</v>
      </c>
    </row>
    <row r="36" spans="1:18">
      <c r="A36" s="201"/>
      <c r="B36" s="201"/>
      <c r="C36" s="201"/>
      <c r="H36" s="1" t="s">
        <v>1931</v>
      </c>
      <c r="I36" s="1">
        <f>SUM(I32:I35)+SUM(D23:D26)</f>
        <v>2.1349692E+19</v>
      </c>
      <c r="J36" s="214"/>
      <c r="K36" s="214">
        <f>J36/2</f>
        <v>0</v>
      </c>
    </row>
    <row r="37" spans="1:18">
      <c r="A37" s="201"/>
      <c r="B37" s="201"/>
      <c r="C37" s="201"/>
      <c r="H37" s="204" t="s">
        <v>1934</v>
      </c>
      <c r="I37" s="204">
        <f>SQRT(SUM(I36:I36))</f>
        <v>4620572691.777503</v>
      </c>
    </row>
    <row r="38" spans="1:18">
      <c r="A38" s="201"/>
      <c r="B38" s="201"/>
      <c r="C38" s="201"/>
    </row>
    <row r="39" spans="1:18">
      <c r="A39" s="201"/>
      <c r="B39" s="201"/>
      <c r="C39" s="201"/>
    </row>
    <row r="41" spans="1:18">
      <c r="A41" s="205" t="s">
        <v>1935</v>
      </c>
    </row>
    <row r="43" spans="1:18">
      <c r="A43" s="227" t="s">
        <v>2043</v>
      </c>
      <c r="B43" s="227" t="s">
        <v>2044</v>
      </c>
      <c r="C43" s="227" t="s">
        <v>2045</v>
      </c>
      <c r="D43" s="227" t="s">
        <v>2046</v>
      </c>
      <c r="E43" s="227" t="s">
        <v>2047</v>
      </c>
      <c r="F43" s="227" t="s">
        <v>2048</v>
      </c>
      <c r="G43" s="227" t="s">
        <v>2049</v>
      </c>
      <c r="H43" s="227" t="s">
        <v>2050</v>
      </c>
      <c r="I43" s="227" t="s">
        <v>2051</v>
      </c>
      <c r="J43" s="227" t="s">
        <v>2052</v>
      </c>
      <c r="K43" s="227" t="s">
        <v>2053</v>
      </c>
      <c r="L43" s="227" t="s">
        <v>2054</v>
      </c>
      <c r="M43" s="227" t="s">
        <v>2055</v>
      </c>
      <c r="N43" s="227" t="s">
        <v>2056</v>
      </c>
      <c r="O43" s="227" t="s">
        <v>2057</v>
      </c>
      <c r="P43" s="227" t="s">
        <v>2058</v>
      </c>
      <c r="Q43" s="227" t="s">
        <v>2059</v>
      </c>
      <c r="R43" s="227"/>
    </row>
    <row r="44" spans="1:18">
      <c r="A44" s="228">
        <v>45169</v>
      </c>
      <c r="B44" s="227" t="s">
        <v>2074</v>
      </c>
      <c r="C44" s="227" t="s">
        <v>2061</v>
      </c>
      <c r="D44" s="227" t="s">
        <v>50</v>
      </c>
      <c r="E44" s="227">
        <v>4620572691.7775002</v>
      </c>
      <c r="F44" s="227">
        <v>0</v>
      </c>
      <c r="G44" s="227">
        <v>4620572691.7775002</v>
      </c>
      <c r="H44" s="227">
        <v>4620572691.7775002</v>
      </c>
      <c r="I44" s="227">
        <v>0</v>
      </c>
      <c r="J44" s="227">
        <v>0</v>
      </c>
      <c r="K44" s="227">
        <v>0</v>
      </c>
      <c r="L44" s="227">
        <v>4620572691.7775002</v>
      </c>
      <c r="M44" s="227">
        <v>0</v>
      </c>
      <c r="N44" s="227">
        <v>0</v>
      </c>
      <c r="O44" s="227">
        <v>0</v>
      </c>
      <c r="P44" s="227">
        <v>0</v>
      </c>
      <c r="Q44" s="227">
        <v>0</v>
      </c>
      <c r="R44" s="227"/>
    </row>
  </sheetData>
  <mergeCells count="2">
    <mergeCell ref="Q2:T2"/>
    <mergeCell ref="A31:B31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42896-8704-47B0-8E85-8793EC0AE65C}">
  <dimension ref="A1:AA58"/>
  <sheetViews>
    <sheetView topLeftCell="A12" workbookViewId="0">
      <selection activeCell="L31" sqref="L31"/>
    </sheetView>
  </sheetViews>
  <sheetFormatPr defaultRowHeight="15"/>
  <cols>
    <col min="1" max="1" width="22.5703125" style="1" customWidth="1"/>
    <col min="2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6.285156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5" width="14" style="1" bestFit="1" customWidth="1"/>
    <col min="16" max="16" width="18.5703125" style="1" customWidth="1"/>
    <col min="17" max="20" width="9.140625" style="1"/>
    <col min="21" max="21" width="21.140625" style="1" customWidth="1"/>
    <col min="22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7">
      <c r="A2" s="187" t="s">
        <v>771</v>
      </c>
      <c r="B2" s="187" t="s">
        <v>613</v>
      </c>
      <c r="C2" s="187" t="s">
        <v>614</v>
      </c>
      <c r="D2" s="187" t="s">
        <v>772</v>
      </c>
      <c r="E2" s="187" t="s">
        <v>773</v>
      </c>
      <c r="F2" s="187" t="s">
        <v>616</v>
      </c>
      <c r="G2" s="187" t="s">
        <v>617</v>
      </c>
      <c r="H2" s="188">
        <v>857984896497.7074</v>
      </c>
      <c r="I2" s="188">
        <v>0</v>
      </c>
      <c r="J2" s="188">
        <v>0</v>
      </c>
      <c r="K2" s="188">
        <v>0</v>
      </c>
      <c r="L2" s="188">
        <v>0</v>
      </c>
      <c r="M2" s="188">
        <v>857984896497.7074</v>
      </c>
      <c r="P2" s="213" t="s">
        <v>1961</v>
      </c>
      <c r="Q2" s="322" t="s">
        <v>1964</v>
      </c>
      <c r="R2" s="323"/>
      <c r="S2" s="323"/>
      <c r="T2" s="324"/>
      <c r="U2" s="212" t="s">
        <v>1965</v>
      </c>
    </row>
    <row r="3" spans="1:27">
      <c r="P3" s="202" t="s">
        <v>1962</v>
      </c>
      <c r="Q3" s="202" t="s">
        <v>117</v>
      </c>
      <c r="R3" s="202" t="s">
        <v>367</v>
      </c>
      <c r="S3" s="202" t="s">
        <v>164</v>
      </c>
      <c r="T3" s="202"/>
      <c r="U3" s="202" t="s">
        <v>1963</v>
      </c>
    </row>
    <row r="4" spans="1:27">
      <c r="A4" s="195" t="s">
        <v>1906</v>
      </c>
      <c r="B4" s="195"/>
      <c r="C4" s="195"/>
      <c r="P4" s="197" t="s">
        <v>1901</v>
      </c>
      <c r="Q4" s="191">
        <v>14.7</v>
      </c>
      <c r="R4" s="191">
        <v>14.7</v>
      </c>
      <c r="S4" s="191">
        <v>14.7</v>
      </c>
      <c r="T4" s="191"/>
      <c r="U4" s="191">
        <v>7.4</v>
      </c>
    </row>
    <row r="5" spans="1:27">
      <c r="A5" s="195"/>
      <c r="B5" s="195"/>
      <c r="C5" s="195"/>
    </row>
    <row r="6" spans="1:27">
      <c r="A6" s="144" t="s">
        <v>1907</v>
      </c>
      <c r="B6" s="144" t="s">
        <v>62</v>
      </c>
      <c r="C6" s="144" t="s">
        <v>117</v>
      </c>
      <c r="D6" s="144" t="s">
        <v>111</v>
      </c>
      <c r="E6" s="144"/>
      <c r="F6" s="144"/>
    </row>
    <row r="7" spans="1:27">
      <c r="A7" s="198" t="s">
        <v>1908</v>
      </c>
      <c r="B7" s="199">
        <v>3300000000</v>
      </c>
      <c r="C7" s="199"/>
      <c r="D7" s="199"/>
      <c r="E7" s="199"/>
      <c r="F7" s="199"/>
      <c r="P7" s="190" t="s">
        <v>1966</v>
      </c>
    </row>
    <row r="8" spans="1:27">
      <c r="A8" s="198" t="s">
        <v>1960</v>
      </c>
      <c r="B8" s="200">
        <f>VLOOKUP(B6,$E$30:$K$30,7,FALSE)</f>
        <v>-35400000000</v>
      </c>
      <c r="C8" s="200"/>
      <c r="D8" s="200" t="e">
        <f>SUM(#REF!)</f>
        <v>#REF!</v>
      </c>
      <c r="E8" s="199">
        <f>SUM(M57:M60)</f>
        <v>0</v>
      </c>
      <c r="F8" s="199">
        <f>SUM(N57:N60)</f>
        <v>0</v>
      </c>
      <c r="P8" s="198" t="s">
        <v>1967</v>
      </c>
      <c r="Q8" s="202" t="s">
        <v>1968</v>
      </c>
      <c r="R8" s="202" t="s">
        <v>1969</v>
      </c>
    </row>
    <row r="9" spans="1:27">
      <c r="A9" s="206" t="s">
        <v>1909</v>
      </c>
      <c r="B9" s="207">
        <f>MAX(1,SQRT(ABS(B8)/B7))</f>
        <v>3.2752515517548764</v>
      </c>
      <c r="C9" s="207" t="e">
        <f>MAX(1,SQRT(ABS(C8)/C7))</f>
        <v>#DIV/0!</v>
      </c>
      <c r="D9" s="207" t="e">
        <f t="shared" ref="D9:F9" si="0">MAX(1,SQRT(ABS(D8)/D7))</f>
        <v>#REF!</v>
      </c>
      <c r="E9" s="207" t="e">
        <f t="shared" si="0"/>
        <v>#DIV/0!</v>
      </c>
      <c r="F9" s="207" t="e">
        <f t="shared" si="0"/>
        <v>#DIV/0!</v>
      </c>
      <c r="P9" s="202" t="s">
        <v>1968</v>
      </c>
      <c r="Q9" s="211">
        <v>0.5</v>
      </c>
      <c r="R9" s="211">
        <v>0.25</v>
      </c>
    </row>
    <row r="10" spans="1:27">
      <c r="P10" s="202" t="s">
        <v>1969</v>
      </c>
      <c r="Q10" s="211">
        <v>0.25</v>
      </c>
      <c r="R10" s="211">
        <v>-0.05</v>
      </c>
    </row>
    <row r="12" spans="1:27">
      <c r="A12" s="195" t="s">
        <v>1910</v>
      </c>
    </row>
    <row r="13" spans="1:27">
      <c r="A13" s="201"/>
      <c r="B13" s="201"/>
      <c r="C13" s="201"/>
      <c r="D13" s="201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>
      <c r="A14" s="144" t="s">
        <v>41</v>
      </c>
      <c r="B14" s="144" t="s">
        <v>42</v>
      </c>
      <c r="C14" s="144" t="s">
        <v>43</v>
      </c>
      <c r="D14" s="144" t="s">
        <v>0</v>
      </c>
      <c r="E14" s="144" t="s">
        <v>1</v>
      </c>
      <c r="F14" s="144" t="s">
        <v>2</v>
      </c>
      <c r="G14" s="144" t="s">
        <v>3</v>
      </c>
      <c r="H14" s="144" t="s">
        <v>4</v>
      </c>
      <c r="I14" s="144" t="s">
        <v>44</v>
      </c>
      <c r="J14" s="144" t="s">
        <v>45</v>
      </c>
      <c r="K14" s="144" t="s">
        <v>46</v>
      </c>
      <c r="L14" s="144"/>
      <c r="M14" s="144"/>
      <c r="N14" s="144"/>
      <c r="O14" s="144"/>
    </row>
    <row r="15" spans="1:27">
      <c r="A15" s="193" t="s">
        <v>47</v>
      </c>
      <c r="B15" s="189" t="s">
        <v>155</v>
      </c>
      <c r="C15" s="189" t="s">
        <v>49</v>
      </c>
      <c r="D15" s="193" t="s">
        <v>26</v>
      </c>
      <c r="E15" s="193" t="s">
        <v>62</v>
      </c>
      <c r="F15" s="193"/>
      <c r="G15" s="193"/>
      <c r="H15" s="193"/>
      <c r="I15" s="193">
        <v>-5000000000</v>
      </c>
      <c r="J15" s="189" t="s">
        <v>50</v>
      </c>
      <c r="K15" s="193">
        <v>-5000000000</v>
      </c>
      <c r="L15" s="191"/>
      <c r="M15" s="191"/>
      <c r="N15" s="191"/>
      <c r="O15" s="191"/>
    </row>
    <row r="16" spans="1:27">
      <c r="A16" s="193" t="s">
        <v>47</v>
      </c>
      <c r="B16" s="189" t="s">
        <v>159</v>
      </c>
      <c r="C16" s="189" t="s">
        <v>49</v>
      </c>
      <c r="D16" s="193" t="s">
        <v>26</v>
      </c>
      <c r="E16" s="193" t="s">
        <v>62</v>
      </c>
      <c r="F16" s="193"/>
      <c r="G16" s="193"/>
      <c r="H16" s="193"/>
      <c r="I16" s="193">
        <v>-900000000</v>
      </c>
      <c r="J16" s="189" t="s">
        <v>50</v>
      </c>
      <c r="K16" s="193">
        <v>-900000000</v>
      </c>
      <c r="L16" s="191"/>
      <c r="M16" s="191"/>
      <c r="N16" s="191"/>
      <c r="O16" s="191"/>
    </row>
    <row r="17" spans="1:15">
      <c r="A17" s="193" t="s">
        <v>47</v>
      </c>
      <c r="B17" s="189" t="s">
        <v>155</v>
      </c>
      <c r="C17" s="189" t="s">
        <v>49</v>
      </c>
      <c r="D17" s="193" t="s">
        <v>26</v>
      </c>
      <c r="E17" s="193" t="s">
        <v>62</v>
      </c>
      <c r="F17" s="193"/>
      <c r="G17" s="193"/>
      <c r="H17" s="193"/>
      <c r="I17" s="193">
        <v>-5000000000</v>
      </c>
      <c r="J17" s="189" t="s">
        <v>50</v>
      </c>
      <c r="K17" s="193">
        <v>-5000000000</v>
      </c>
      <c r="L17" s="191"/>
      <c r="M17" s="191"/>
      <c r="N17" s="191"/>
      <c r="O17" s="191"/>
    </row>
    <row r="18" spans="1:15">
      <c r="A18" s="193" t="s">
        <v>47</v>
      </c>
      <c r="B18" s="189" t="s">
        <v>159</v>
      </c>
      <c r="C18" s="189" t="s">
        <v>49</v>
      </c>
      <c r="D18" s="193" t="s">
        <v>26</v>
      </c>
      <c r="E18" s="193" t="s">
        <v>62</v>
      </c>
      <c r="F18" s="193"/>
      <c r="G18" s="193"/>
      <c r="H18" s="193"/>
      <c r="I18" s="193">
        <v>-900000000</v>
      </c>
      <c r="J18" s="189" t="s">
        <v>50</v>
      </c>
      <c r="K18" s="193">
        <v>-900000000</v>
      </c>
      <c r="L18" s="191"/>
      <c r="M18" s="191"/>
      <c r="N18" s="191"/>
      <c r="O18" s="191"/>
    </row>
    <row r="19" spans="1:15">
      <c r="A19" s="193" t="s">
        <v>47</v>
      </c>
      <c r="B19" s="189" t="s">
        <v>155</v>
      </c>
      <c r="C19" s="189" t="s">
        <v>49</v>
      </c>
      <c r="D19" s="193" t="s">
        <v>26</v>
      </c>
      <c r="E19" s="193" t="s">
        <v>62</v>
      </c>
      <c r="F19" s="193"/>
      <c r="G19" s="193"/>
      <c r="H19" s="193"/>
      <c r="I19" s="193">
        <v>-5000000000</v>
      </c>
      <c r="J19" s="189" t="s">
        <v>50</v>
      </c>
      <c r="K19" s="193">
        <v>-5000000000</v>
      </c>
      <c r="L19" s="191"/>
      <c r="M19" s="191"/>
      <c r="N19" s="191"/>
      <c r="O19" s="191"/>
    </row>
    <row r="20" spans="1:15">
      <c r="A20" s="193" t="s">
        <v>47</v>
      </c>
      <c r="B20" s="189" t="s">
        <v>159</v>
      </c>
      <c r="C20" s="189" t="s">
        <v>49</v>
      </c>
      <c r="D20" s="193" t="s">
        <v>26</v>
      </c>
      <c r="E20" s="193" t="s">
        <v>62</v>
      </c>
      <c r="F20" s="193"/>
      <c r="G20" s="193"/>
      <c r="H20" s="193"/>
      <c r="I20" s="193">
        <v>-900000000</v>
      </c>
      <c r="J20" s="189" t="s">
        <v>50</v>
      </c>
      <c r="K20" s="193">
        <v>-900000000</v>
      </c>
      <c r="L20" s="191"/>
      <c r="M20" s="191"/>
      <c r="N20" s="191"/>
      <c r="O20" s="191"/>
    </row>
    <row r="21" spans="1:15">
      <c r="A21" s="193" t="s">
        <v>47</v>
      </c>
      <c r="B21" s="189" t="s">
        <v>155</v>
      </c>
      <c r="C21" s="189" t="s">
        <v>49</v>
      </c>
      <c r="D21" s="193" t="s">
        <v>26</v>
      </c>
      <c r="E21" s="193" t="s">
        <v>62</v>
      </c>
      <c r="F21" s="193"/>
      <c r="G21" s="193"/>
      <c r="H21" s="193"/>
      <c r="I21" s="193">
        <v>-5000000000</v>
      </c>
      <c r="J21" s="189" t="s">
        <v>50</v>
      </c>
      <c r="K21" s="193">
        <v>-5000000000</v>
      </c>
      <c r="L21" s="191"/>
      <c r="M21" s="191"/>
      <c r="N21" s="191"/>
      <c r="O21" s="191"/>
    </row>
    <row r="22" spans="1:15">
      <c r="A22" s="193" t="s">
        <v>47</v>
      </c>
      <c r="B22" s="189" t="s">
        <v>159</v>
      </c>
      <c r="C22" s="189" t="s">
        <v>49</v>
      </c>
      <c r="D22" s="193" t="s">
        <v>26</v>
      </c>
      <c r="E22" s="193" t="s">
        <v>62</v>
      </c>
      <c r="F22" s="193"/>
      <c r="G22" s="193"/>
      <c r="H22" s="193"/>
      <c r="I22" s="193">
        <v>-900000000</v>
      </c>
      <c r="J22" s="189" t="s">
        <v>50</v>
      </c>
      <c r="K22" s="193">
        <v>-900000000</v>
      </c>
      <c r="L22" s="191"/>
      <c r="M22" s="191"/>
      <c r="N22" s="191"/>
      <c r="O22" s="191"/>
    </row>
    <row r="23" spans="1:15">
      <c r="A23" s="193" t="s">
        <v>47</v>
      </c>
      <c r="B23" s="189" t="s">
        <v>155</v>
      </c>
      <c r="C23" s="189" t="s">
        <v>49</v>
      </c>
      <c r="D23" s="193" t="s">
        <v>26</v>
      </c>
      <c r="E23" s="193" t="s">
        <v>62</v>
      </c>
      <c r="F23" s="193"/>
      <c r="G23" s="193"/>
      <c r="H23" s="193"/>
      <c r="I23" s="193">
        <v>-5000000000</v>
      </c>
      <c r="J23" s="189" t="s">
        <v>50</v>
      </c>
      <c r="K23" s="193">
        <v>-5000000000</v>
      </c>
      <c r="L23" s="191"/>
      <c r="M23" s="191"/>
      <c r="N23" s="191"/>
      <c r="O23" s="191"/>
    </row>
    <row r="24" spans="1:15">
      <c r="A24" s="193" t="s">
        <v>47</v>
      </c>
      <c r="B24" s="189" t="s">
        <v>159</v>
      </c>
      <c r="C24" s="189" t="s">
        <v>49</v>
      </c>
      <c r="D24" s="193" t="s">
        <v>26</v>
      </c>
      <c r="E24" s="193" t="s">
        <v>62</v>
      </c>
      <c r="F24" s="193"/>
      <c r="G24" s="193"/>
      <c r="H24" s="193"/>
      <c r="I24" s="193">
        <v>-900000000</v>
      </c>
      <c r="J24" s="189" t="s">
        <v>50</v>
      </c>
      <c r="K24" s="193">
        <v>-900000000</v>
      </c>
      <c r="L24" s="191"/>
      <c r="M24" s="191"/>
      <c r="N24" s="191"/>
      <c r="O24" s="191"/>
    </row>
    <row r="25" spans="1:15">
      <c r="A25" s="193" t="s">
        <v>47</v>
      </c>
      <c r="B25" s="189" t="s">
        <v>155</v>
      </c>
      <c r="C25" s="189" t="s">
        <v>49</v>
      </c>
      <c r="D25" s="193" t="s">
        <v>26</v>
      </c>
      <c r="E25" s="193" t="s">
        <v>62</v>
      </c>
      <c r="F25" s="193"/>
      <c r="G25" s="193"/>
      <c r="H25" s="193"/>
      <c r="I25" s="193">
        <v>-5000000000</v>
      </c>
      <c r="J25" s="189" t="s">
        <v>50</v>
      </c>
      <c r="K25" s="193">
        <v>-5000000000</v>
      </c>
      <c r="L25" s="191"/>
      <c r="M25" s="191"/>
      <c r="N25" s="191"/>
      <c r="O25" s="191"/>
    </row>
    <row r="26" spans="1:15">
      <c r="A26" s="193" t="s">
        <v>47</v>
      </c>
      <c r="B26" s="189" t="s">
        <v>159</v>
      </c>
      <c r="C26" s="189" t="s">
        <v>49</v>
      </c>
      <c r="D26" s="193" t="s">
        <v>26</v>
      </c>
      <c r="E26" s="193" t="s">
        <v>62</v>
      </c>
      <c r="F26" s="193"/>
      <c r="G26" s="193"/>
      <c r="H26" s="193"/>
      <c r="I26" s="193">
        <v>-900000000</v>
      </c>
      <c r="J26" s="189" t="s">
        <v>50</v>
      </c>
      <c r="K26" s="193">
        <v>-900000000</v>
      </c>
      <c r="L26" s="191"/>
      <c r="M26" s="191"/>
      <c r="N26" s="191"/>
      <c r="O26" s="191"/>
    </row>
    <row r="27" spans="1:15" ht="14.25" customHeight="1">
      <c r="A27" s="201"/>
      <c r="B27" s="201"/>
      <c r="C27" s="201"/>
      <c r="D27" s="201"/>
    </row>
    <row r="28" spans="1:15">
      <c r="A28" s="201" t="s">
        <v>1975</v>
      </c>
      <c r="B28" s="201"/>
      <c r="C28" s="201"/>
      <c r="D28" s="201"/>
    </row>
    <row r="29" spans="1:15">
      <c r="A29" s="144" t="s">
        <v>41</v>
      </c>
      <c r="B29" s="144" t="s">
        <v>42</v>
      </c>
      <c r="C29" s="144" t="s">
        <v>43</v>
      </c>
      <c r="D29" s="144" t="s">
        <v>0</v>
      </c>
      <c r="E29" s="144" t="s">
        <v>1</v>
      </c>
      <c r="F29" s="144" t="s">
        <v>2</v>
      </c>
      <c r="G29" s="144" t="s">
        <v>3</v>
      </c>
      <c r="H29" s="144" t="s">
        <v>4</v>
      </c>
      <c r="I29" s="144" t="s">
        <v>44</v>
      </c>
      <c r="J29" s="144" t="s">
        <v>45</v>
      </c>
      <c r="K29" s="144" t="s">
        <v>46</v>
      </c>
      <c r="L29" s="144" t="s">
        <v>1970</v>
      </c>
      <c r="M29" s="144" t="s">
        <v>1901</v>
      </c>
      <c r="N29" s="144" t="s">
        <v>1907</v>
      </c>
      <c r="O29" s="144" t="s">
        <v>1905</v>
      </c>
    </row>
    <row r="30" spans="1:15">
      <c r="A30" s="193" t="s">
        <v>47</v>
      </c>
      <c r="B30" s="189" t="s">
        <v>155</v>
      </c>
      <c r="C30" s="189" t="s">
        <v>49</v>
      </c>
      <c r="D30" s="193" t="s">
        <v>26</v>
      </c>
      <c r="E30" s="193" t="s">
        <v>62</v>
      </c>
      <c r="F30" s="193"/>
      <c r="G30" s="193"/>
      <c r="H30" s="193"/>
      <c r="I30" s="193">
        <f>SUM(I15:I26)</f>
        <v>-35400000000</v>
      </c>
      <c r="J30" s="189" t="s">
        <v>50</v>
      </c>
      <c r="K30" s="193">
        <f>SUM(K15:K26)</f>
        <v>-35400000000</v>
      </c>
      <c r="L30" s="191" t="str">
        <f>IF(COUNTIF($Q$3:$T$3,E30)&gt;0,"High","Regular")</f>
        <v>Regular</v>
      </c>
      <c r="M30" s="191">
        <f>IF(L30="Regular",$U$4,$Q$4)</f>
        <v>7.4</v>
      </c>
      <c r="N30" s="191" cm="1">
        <f t="array" ref="N30">VLOOKUP(E30,TRANSPOSE($B$6:$F$9),4,FALSE)</f>
        <v>3.2752515517548764</v>
      </c>
      <c r="O30" s="191">
        <f>K30*M30*$B$9</f>
        <v>-857984896497.7074</v>
      </c>
    </row>
    <row r="31" spans="1:15">
      <c r="L31" s="1" t="s">
        <v>2109</v>
      </c>
    </row>
    <row r="33" spans="1:9">
      <c r="A33" s="195" t="s">
        <v>1971</v>
      </c>
    </row>
    <row r="35" spans="1:9">
      <c r="A35" s="201" t="s">
        <v>1930</v>
      </c>
      <c r="B35" s="201"/>
      <c r="C35" s="201"/>
    </row>
    <row r="36" spans="1:9">
      <c r="A36" s="144" t="s">
        <v>41</v>
      </c>
      <c r="B36" s="145" t="s">
        <v>13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9">
      <c r="A37" s="193" t="s">
        <v>47</v>
      </c>
      <c r="B37" s="193" t="s">
        <v>62</v>
      </c>
      <c r="C37" s="151">
        <f>ABS(VLOOKUP(B37,$E$30:$O$30,11,FALSE))</f>
        <v>857984896497.7074</v>
      </c>
      <c r="D37" s="151">
        <f>C37^2</f>
        <v>7.3613808261818163E+23</v>
      </c>
      <c r="E37" s="151">
        <f>VLOOKUP(B37,$E$30:$O$30,11,FALSE)</f>
        <v>-857984896497.7074</v>
      </c>
      <c r="F37" s="151">
        <f>MAX(MIN(E37,C37),-C37)</f>
        <v>-857984896497.7074</v>
      </c>
    </row>
    <row r="38" spans="1:9">
      <c r="A38" s="193" t="s">
        <v>47</v>
      </c>
      <c r="B38" s="193"/>
      <c r="C38" s="151"/>
      <c r="D38" s="151"/>
      <c r="E38" s="151"/>
      <c r="F38" s="151"/>
    </row>
    <row r="39" spans="1:9">
      <c r="A39" s="193"/>
      <c r="B39" s="193"/>
      <c r="C39" s="151"/>
      <c r="D39" s="151"/>
      <c r="E39" s="151"/>
      <c r="F39" s="151"/>
    </row>
    <row r="40" spans="1:9">
      <c r="A40" s="193"/>
      <c r="B40" s="151"/>
      <c r="C40" s="151"/>
      <c r="D40" s="151"/>
      <c r="E40" s="151"/>
      <c r="F40" s="151"/>
    </row>
    <row r="41" spans="1:9">
      <c r="A41" s="201"/>
      <c r="B41" s="201"/>
      <c r="C41" s="201"/>
    </row>
    <row r="42" spans="1:9">
      <c r="A42" s="201"/>
      <c r="B42" s="201"/>
      <c r="C42" s="201"/>
    </row>
    <row r="43" spans="1:9">
      <c r="A43" s="195" t="s">
        <v>1915</v>
      </c>
    </row>
    <row r="45" spans="1:9">
      <c r="A45" s="316" t="s">
        <v>47</v>
      </c>
      <c r="B45" s="317"/>
      <c r="C45" s="144" t="s">
        <v>1916</v>
      </c>
      <c r="D45" s="144" t="s">
        <v>1917</v>
      </c>
      <c r="E45" s="144" t="s">
        <v>1957</v>
      </c>
      <c r="F45" s="144" t="s">
        <v>1958</v>
      </c>
      <c r="G45" s="144" t="s">
        <v>1922</v>
      </c>
      <c r="H45" s="144" t="s">
        <v>1972</v>
      </c>
      <c r="I45" s="144" t="s">
        <v>1932</v>
      </c>
    </row>
    <row r="46" spans="1:9">
      <c r="A46" s="193" t="s">
        <v>62</v>
      </c>
      <c r="B46" s="193" t="s">
        <v>62</v>
      </c>
      <c r="C46" s="151">
        <f>VLOOKUP(A46,$B$37:$F$38,5,FALSE)</f>
        <v>-857984896497.7074</v>
      </c>
      <c r="D46" s="151">
        <f>VLOOKUP(B46,$B$37:$F$38,5,FALSE)</f>
        <v>-857984896497.7074</v>
      </c>
      <c r="E46" s="151">
        <f>VLOOKUP(A46,$E$30:$O$30,10,FALSE)</f>
        <v>3.2752515517548764</v>
      </c>
      <c r="F46" s="151">
        <f>VLOOKUP(B46,$E$30:$O$30,10,FALSE)</f>
        <v>3.2752515517548764</v>
      </c>
      <c r="G46" s="211">
        <v>1</v>
      </c>
      <c r="H46" s="211">
        <f>MIN(E46:F46)/MAX(E46:F46)</f>
        <v>1</v>
      </c>
      <c r="I46" s="151">
        <f>IF(C46=D46,0,C46*D46*G46*H46)</f>
        <v>0</v>
      </c>
    </row>
    <row r="47" spans="1:9">
      <c r="A47" s="193"/>
      <c r="B47" s="193"/>
      <c r="C47" s="151"/>
      <c r="D47" s="151"/>
      <c r="E47" s="151"/>
      <c r="F47" s="151"/>
      <c r="G47" s="211"/>
      <c r="H47" s="211"/>
      <c r="I47" s="151"/>
    </row>
    <row r="48" spans="1:9">
      <c r="A48" s="193"/>
      <c r="B48" s="193"/>
      <c r="C48" s="151"/>
      <c r="D48" s="151"/>
      <c r="E48" s="151"/>
      <c r="F48" s="151"/>
      <c r="G48" s="211"/>
      <c r="H48" s="211"/>
      <c r="I48" s="151"/>
    </row>
    <row r="49" spans="1:18">
      <c r="A49" s="193"/>
      <c r="B49" s="193"/>
      <c r="C49" s="151"/>
      <c r="D49" s="151"/>
      <c r="E49" s="151"/>
      <c r="F49" s="151"/>
      <c r="G49" s="211"/>
      <c r="H49" s="211"/>
      <c r="I49" s="151"/>
    </row>
    <row r="50" spans="1:18">
      <c r="A50" s="201"/>
      <c r="B50" s="201"/>
      <c r="C50" s="201"/>
      <c r="H50" s="1" t="s">
        <v>1931</v>
      </c>
      <c r="I50" s="1">
        <f>SUM(I46:I49)+SUM(D37:D40)</f>
        <v>7.3613808261818163E+23</v>
      </c>
    </row>
    <row r="51" spans="1:18">
      <c r="A51" s="201"/>
      <c r="B51" s="201"/>
      <c r="C51" s="201"/>
      <c r="H51" s="204" t="s">
        <v>1934</v>
      </c>
      <c r="I51" s="204">
        <f>SQRT(SUM(I50:I50))</f>
        <v>857984896497.7074</v>
      </c>
      <c r="J51" s="214"/>
    </row>
    <row r="52" spans="1:18">
      <c r="A52" s="201"/>
      <c r="B52" s="201"/>
      <c r="C52" s="201"/>
    </row>
    <row r="53" spans="1:18">
      <c r="A53" s="201"/>
      <c r="B53" s="201"/>
      <c r="C53" s="201"/>
    </row>
    <row r="55" spans="1:18">
      <c r="A55" s="205" t="s">
        <v>1935</v>
      </c>
    </row>
    <row r="57" spans="1:18">
      <c r="A57" s="227" t="s">
        <v>2043</v>
      </c>
      <c r="B57" s="227" t="s">
        <v>2044</v>
      </c>
      <c r="C57" s="227" t="s">
        <v>2045</v>
      </c>
      <c r="D57" s="227" t="s">
        <v>2046</v>
      </c>
      <c r="E57" s="227" t="s">
        <v>2047</v>
      </c>
      <c r="F57" s="227" t="s">
        <v>2048</v>
      </c>
      <c r="G57" s="227" t="s">
        <v>2049</v>
      </c>
      <c r="H57" s="227" t="s">
        <v>2050</v>
      </c>
      <c r="I57" s="227" t="s">
        <v>2051</v>
      </c>
      <c r="J57" s="227" t="s">
        <v>2052</v>
      </c>
      <c r="K57" s="227" t="s">
        <v>2053</v>
      </c>
      <c r="L57" s="227" t="s">
        <v>2054</v>
      </c>
      <c r="M57" s="227" t="s">
        <v>2055</v>
      </c>
      <c r="N57" s="227" t="s">
        <v>2056</v>
      </c>
      <c r="O57" s="227" t="s">
        <v>2057</v>
      </c>
      <c r="P57" s="227" t="s">
        <v>2058</v>
      </c>
      <c r="Q57" s="227" t="s">
        <v>2059</v>
      </c>
      <c r="R57" s="227"/>
    </row>
    <row r="58" spans="1:18">
      <c r="A58" s="228">
        <v>45169</v>
      </c>
      <c r="B58" s="227" t="s">
        <v>2075</v>
      </c>
      <c r="C58" s="227" t="s">
        <v>2061</v>
      </c>
      <c r="D58" s="227" t="s">
        <v>50</v>
      </c>
      <c r="E58" s="227">
        <v>857984896497.70703</v>
      </c>
      <c r="F58" s="227">
        <v>0</v>
      </c>
      <c r="G58" s="227">
        <v>857984896497.70703</v>
      </c>
      <c r="H58" s="227">
        <v>857984896497.70703</v>
      </c>
      <c r="I58" s="227">
        <v>0</v>
      </c>
      <c r="J58" s="227">
        <v>0</v>
      </c>
      <c r="K58" s="227">
        <v>0</v>
      </c>
      <c r="L58" s="227">
        <v>857984896497.70703</v>
      </c>
      <c r="M58" s="227">
        <v>0</v>
      </c>
      <c r="N58" s="227">
        <v>0</v>
      </c>
      <c r="O58" s="227">
        <v>0</v>
      </c>
      <c r="P58" s="227">
        <v>0</v>
      </c>
      <c r="Q58" s="227">
        <v>0</v>
      </c>
      <c r="R58" s="227"/>
    </row>
  </sheetData>
  <mergeCells count="2">
    <mergeCell ref="Q2:T2"/>
    <mergeCell ref="A45:B45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01A9F-3264-4402-A4A9-426095A3B6C6}">
  <dimension ref="A1:AA58"/>
  <sheetViews>
    <sheetView topLeftCell="A9"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5" width="15.42578125" style="1" customWidth="1"/>
    <col min="16" max="16" width="18.5703125" style="1" customWidth="1"/>
    <col min="17" max="20" width="9.140625" style="1"/>
    <col min="21" max="21" width="21.140625" style="1" customWidth="1"/>
    <col min="22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7">
      <c r="A2" s="187" t="s">
        <v>784</v>
      </c>
      <c r="B2" s="187" t="s">
        <v>613</v>
      </c>
      <c r="C2" s="187" t="s">
        <v>614</v>
      </c>
      <c r="D2" s="187" t="s">
        <v>785</v>
      </c>
      <c r="E2" s="187" t="s">
        <v>786</v>
      </c>
      <c r="F2" s="187" t="s">
        <v>787</v>
      </c>
      <c r="G2" s="187" t="s">
        <v>617</v>
      </c>
      <c r="H2" s="188">
        <v>6867662484.4265604</v>
      </c>
      <c r="I2" s="188">
        <v>0</v>
      </c>
      <c r="J2" s="188">
        <v>0</v>
      </c>
      <c r="K2" s="188">
        <v>0</v>
      </c>
      <c r="L2" s="188">
        <v>0</v>
      </c>
      <c r="M2" s="188">
        <v>6867662484.4265604</v>
      </c>
      <c r="P2" s="213" t="s">
        <v>1961</v>
      </c>
      <c r="Q2" s="322" t="s">
        <v>1964</v>
      </c>
      <c r="R2" s="323"/>
      <c r="S2" s="323"/>
      <c r="T2" s="324"/>
      <c r="U2" s="212" t="s">
        <v>1965</v>
      </c>
    </row>
    <row r="3" spans="1:27">
      <c r="P3" s="202" t="s">
        <v>1962</v>
      </c>
      <c r="Q3" s="202" t="s">
        <v>117</v>
      </c>
      <c r="R3" s="202" t="s">
        <v>367</v>
      </c>
      <c r="S3" s="202" t="s">
        <v>164</v>
      </c>
      <c r="T3" s="202"/>
      <c r="U3" s="202" t="s">
        <v>1963</v>
      </c>
    </row>
    <row r="4" spans="1:27">
      <c r="A4" s="195" t="s">
        <v>1906</v>
      </c>
      <c r="B4" s="195"/>
      <c r="C4" s="195"/>
      <c r="P4" s="197" t="s">
        <v>1901</v>
      </c>
      <c r="Q4" s="191">
        <v>14.7</v>
      </c>
      <c r="R4" s="191">
        <v>14.7</v>
      </c>
      <c r="S4" s="191">
        <v>14.7</v>
      </c>
      <c r="T4" s="191"/>
      <c r="U4" s="191">
        <v>7.4</v>
      </c>
    </row>
    <row r="5" spans="1:27">
      <c r="A5" s="195"/>
      <c r="B5" s="195"/>
      <c r="C5" s="195"/>
    </row>
    <row r="6" spans="1:27">
      <c r="A6" s="144" t="s">
        <v>1907</v>
      </c>
      <c r="B6" s="144" t="s">
        <v>158</v>
      </c>
      <c r="C6" s="144" t="s">
        <v>62</v>
      </c>
      <c r="D6" s="144" t="s">
        <v>106</v>
      </c>
      <c r="E6" s="144" t="s">
        <v>162</v>
      </c>
      <c r="F6" s="144"/>
    </row>
    <row r="7" spans="1:27">
      <c r="A7" s="198" t="s">
        <v>1908</v>
      </c>
      <c r="B7" s="199">
        <v>3300000000</v>
      </c>
      <c r="C7" s="199">
        <v>3300000000</v>
      </c>
      <c r="D7" s="199">
        <v>880000000</v>
      </c>
      <c r="E7" s="199">
        <v>880000000</v>
      </c>
      <c r="F7" s="199"/>
      <c r="P7" s="190" t="s">
        <v>1966</v>
      </c>
    </row>
    <row r="8" spans="1:27">
      <c r="A8" s="198" t="s">
        <v>1960</v>
      </c>
      <c r="B8" s="200">
        <f>VLOOKUP(B6,$E$15:$K$18,7,FALSE)</f>
        <v>910000000</v>
      </c>
      <c r="C8" s="200">
        <f>VLOOKUP(C6,$E$15:$K$18,7,FALSE)</f>
        <v>-900000000</v>
      </c>
      <c r="D8" s="200">
        <f>VLOOKUP(D6,$E$15:$K$18,7,FALSE)</f>
        <v>-200000000</v>
      </c>
      <c r="E8" s="200">
        <f>VLOOKUP(E6,$E$15:$K$18,7,FALSE)</f>
        <v>210000000</v>
      </c>
      <c r="F8" s="199">
        <f>SUM(N45:N48)</f>
        <v>0</v>
      </c>
      <c r="P8" s="198" t="s">
        <v>1967</v>
      </c>
      <c r="Q8" s="202" t="s">
        <v>1968</v>
      </c>
      <c r="R8" s="202" t="s">
        <v>1969</v>
      </c>
    </row>
    <row r="9" spans="1:27">
      <c r="A9" s="206" t="s">
        <v>1909</v>
      </c>
      <c r="B9" s="207">
        <f>MAX(1,SQRT(ABS(B8)/B7))</f>
        <v>1</v>
      </c>
      <c r="C9" s="207">
        <f>MAX(1,SQRT(ABS(C8)/C7))</f>
        <v>1</v>
      </c>
      <c r="D9" s="207">
        <f t="shared" ref="D9:F9" si="0">MAX(1,SQRT(ABS(D8)/D7))</f>
        <v>1</v>
      </c>
      <c r="E9" s="207">
        <f t="shared" si="0"/>
        <v>1</v>
      </c>
      <c r="F9" s="207" t="e">
        <f t="shared" si="0"/>
        <v>#DIV/0!</v>
      </c>
      <c r="P9" s="202" t="s">
        <v>1968</v>
      </c>
      <c r="Q9" s="211">
        <v>0.5</v>
      </c>
      <c r="R9" s="211">
        <v>0.25</v>
      </c>
    </row>
    <row r="10" spans="1:27">
      <c r="P10" s="202" t="s">
        <v>1969</v>
      </c>
      <c r="Q10" s="211">
        <v>0.25</v>
      </c>
      <c r="R10" s="211">
        <v>-0.05</v>
      </c>
    </row>
    <row r="12" spans="1:27">
      <c r="A12" s="195" t="s">
        <v>1910</v>
      </c>
    </row>
    <row r="13" spans="1:27">
      <c r="A13" s="201"/>
      <c r="B13" s="201"/>
      <c r="C13" s="201"/>
      <c r="D13" s="201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>
      <c r="A14" s="144" t="s">
        <v>41</v>
      </c>
      <c r="B14" s="144" t="s">
        <v>42</v>
      </c>
      <c r="C14" s="144" t="s">
        <v>43</v>
      </c>
      <c r="D14" s="144" t="s">
        <v>0</v>
      </c>
      <c r="E14" s="144" t="s">
        <v>1</v>
      </c>
      <c r="F14" s="144" t="s">
        <v>2</v>
      </c>
      <c r="G14" s="144" t="s">
        <v>3</v>
      </c>
      <c r="H14" s="144" t="s">
        <v>4</v>
      </c>
      <c r="I14" s="144" t="s">
        <v>44</v>
      </c>
      <c r="J14" s="144" t="s">
        <v>45</v>
      </c>
      <c r="K14" s="144" t="s">
        <v>46</v>
      </c>
      <c r="L14" s="144" t="s">
        <v>1970</v>
      </c>
      <c r="M14" s="144" t="s">
        <v>1901</v>
      </c>
      <c r="N14" s="144" t="s">
        <v>1907</v>
      </c>
      <c r="O14" s="144" t="s">
        <v>1905</v>
      </c>
    </row>
    <row r="15" spans="1:27">
      <c r="A15" s="193" t="s">
        <v>47</v>
      </c>
      <c r="B15" s="189" t="s">
        <v>157</v>
      </c>
      <c r="C15" s="189" t="s">
        <v>49</v>
      </c>
      <c r="D15" s="193" t="s">
        <v>26</v>
      </c>
      <c r="E15" s="193" t="s">
        <v>158</v>
      </c>
      <c r="F15" s="193"/>
      <c r="G15" s="193"/>
      <c r="H15" s="193"/>
      <c r="I15" s="193">
        <v>910000000</v>
      </c>
      <c r="J15" s="189" t="s">
        <v>50</v>
      </c>
      <c r="K15" s="193">
        <v>910000000</v>
      </c>
      <c r="L15" s="191" t="str">
        <f>IF(COUNTIF($Q$3:$T$3,E15)&gt;0,"High","Regular")</f>
        <v>Regular</v>
      </c>
      <c r="M15" s="191">
        <f>IF(L15="Regular",$U$4,$Q$4)</f>
        <v>7.4</v>
      </c>
      <c r="N15" s="191" cm="1">
        <f t="array" ref="N15">VLOOKUP(E15,TRANSPOSE($B$6:$F$9),4,FALSE)</f>
        <v>1</v>
      </c>
      <c r="O15" s="191">
        <f>K15*M15*$B$9</f>
        <v>6734000000</v>
      </c>
    </row>
    <row r="16" spans="1:27">
      <c r="A16" s="193" t="s">
        <v>47</v>
      </c>
      <c r="B16" s="189" t="s">
        <v>159</v>
      </c>
      <c r="C16" s="189" t="s">
        <v>49</v>
      </c>
      <c r="D16" s="193" t="s">
        <v>26</v>
      </c>
      <c r="E16" s="193" t="s">
        <v>62</v>
      </c>
      <c r="F16" s="193"/>
      <c r="G16" s="193"/>
      <c r="H16" s="193"/>
      <c r="I16" s="193">
        <v>-900000000</v>
      </c>
      <c r="J16" s="189" t="s">
        <v>50</v>
      </c>
      <c r="K16" s="193">
        <v>-900000000</v>
      </c>
      <c r="L16" s="191" t="str">
        <f>IF(COUNTIF($Q$3:$T$3,E16)&gt;0,"High","Regular")</f>
        <v>Regular</v>
      </c>
      <c r="M16" s="191">
        <f>IF(L16="Regular",$U$4,$Q$4)</f>
        <v>7.4</v>
      </c>
      <c r="N16" s="191" cm="1">
        <f t="array" ref="N16">VLOOKUP(E16,TRANSPOSE($B$6:$F$9),4,FALSE)</f>
        <v>1</v>
      </c>
      <c r="O16" s="191">
        <f>K16*M16*$C$9</f>
        <v>-6660000000</v>
      </c>
    </row>
    <row r="17" spans="1:15">
      <c r="A17" s="193" t="s">
        <v>47</v>
      </c>
      <c r="B17" s="193" t="s">
        <v>160</v>
      </c>
      <c r="C17" s="193" t="s">
        <v>49</v>
      </c>
      <c r="D17" s="193" t="s">
        <v>26</v>
      </c>
      <c r="E17" s="193" t="s">
        <v>106</v>
      </c>
      <c r="F17" s="193"/>
      <c r="G17" s="193"/>
      <c r="H17" s="193"/>
      <c r="I17" s="193">
        <v>-200000000</v>
      </c>
      <c r="J17" s="193" t="s">
        <v>50</v>
      </c>
      <c r="K17" s="193">
        <v>-200000000</v>
      </c>
      <c r="L17" s="191" t="str">
        <f>IF(COUNTIF($Q$3:$T$3,E17)&gt;0,"High","Regular")</f>
        <v>Regular</v>
      </c>
      <c r="M17" s="191">
        <f>IF(L17="Regular",$U$4,$Q$4)</f>
        <v>7.4</v>
      </c>
      <c r="N17" s="191" cm="1">
        <f t="array" ref="N17">VLOOKUP(E17,TRANSPOSE($B$6:$F$9),4,FALSE)</f>
        <v>1</v>
      </c>
      <c r="O17" s="191">
        <f>K17*M17*$D$9</f>
        <v>-1480000000</v>
      </c>
    </row>
    <row r="18" spans="1:15">
      <c r="A18" s="193" t="s">
        <v>47</v>
      </c>
      <c r="B18" s="193" t="s">
        <v>161</v>
      </c>
      <c r="C18" s="193" t="s">
        <v>49</v>
      </c>
      <c r="D18" s="193" t="s">
        <v>26</v>
      </c>
      <c r="E18" s="193" t="s">
        <v>162</v>
      </c>
      <c r="F18" s="193"/>
      <c r="G18" s="193"/>
      <c r="H18" s="193"/>
      <c r="I18" s="193">
        <v>210000000</v>
      </c>
      <c r="J18" s="193" t="s">
        <v>50</v>
      </c>
      <c r="K18" s="193">
        <v>210000000</v>
      </c>
      <c r="L18" s="191" t="str">
        <f>IF(COUNTIF($Q$3:$T$3,E18)&gt;0,"High","Regular")</f>
        <v>Regular</v>
      </c>
      <c r="M18" s="191">
        <f>IF(L18="Regular",$U$4,$Q$4)</f>
        <v>7.4</v>
      </c>
      <c r="N18" s="191" cm="1">
        <f t="array" ref="N18">VLOOKUP(E18,TRANSPOSE($B$6:$F$9),4,FALSE)</f>
        <v>1</v>
      </c>
      <c r="O18" s="191">
        <f>K18*M18*$E$9</f>
        <v>1554000000</v>
      </c>
    </row>
    <row r="21" spans="1:15">
      <c r="A21" s="195" t="s">
        <v>1971</v>
      </c>
    </row>
    <row r="23" spans="1:15">
      <c r="A23" s="201" t="s">
        <v>1930</v>
      </c>
      <c r="B23" s="201"/>
      <c r="C23" s="201"/>
    </row>
    <row r="24" spans="1:15">
      <c r="A24" s="144" t="s">
        <v>41</v>
      </c>
      <c r="B24" s="145" t="s">
        <v>13</v>
      </c>
      <c r="C24" s="144" t="s">
        <v>1911</v>
      </c>
      <c r="D24" s="144" t="s">
        <v>1912</v>
      </c>
      <c r="E24" s="145" t="s">
        <v>1913</v>
      </c>
      <c r="F24" s="145" t="s">
        <v>1914</v>
      </c>
    </row>
    <row r="25" spans="1:15">
      <c r="A25" s="193" t="s">
        <v>47</v>
      </c>
      <c r="B25" s="193" t="s">
        <v>158</v>
      </c>
      <c r="C25" s="151">
        <f>ABS(VLOOKUP(B25,$E$15:$O$18,11,FALSE))</f>
        <v>6734000000</v>
      </c>
      <c r="D25" s="151">
        <f>C25^2</f>
        <v>4.5346756E+19</v>
      </c>
      <c r="E25" s="151">
        <f>VLOOKUP(B25,$E$15:$O$18,11,FALSE)</f>
        <v>6734000000</v>
      </c>
      <c r="F25" s="151">
        <f>MAX(MIN(E25,C25),-C25)</f>
        <v>6734000000</v>
      </c>
    </row>
    <row r="26" spans="1:15">
      <c r="A26" s="193" t="s">
        <v>47</v>
      </c>
      <c r="B26" s="193" t="s">
        <v>62</v>
      </c>
      <c r="C26" s="151">
        <f t="shared" ref="C26:C28" si="1">ABS(VLOOKUP(B26,$E$15:$O$18,11,FALSE))</f>
        <v>6660000000</v>
      </c>
      <c r="D26" s="151">
        <f>C26^2</f>
        <v>4.43556E+19</v>
      </c>
      <c r="E26" s="151">
        <f t="shared" ref="E26:E28" si="2">VLOOKUP(B26,$E$15:$O$18,11,FALSE)</f>
        <v>-6660000000</v>
      </c>
      <c r="F26" s="151">
        <f>MAX(MIN(E26,C26),-C26)</f>
        <v>-6660000000</v>
      </c>
    </row>
    <row r="27" spans="1:15">
      <c r="A27" s="193" t="s">
        <v>47</v>
      </c>
      <c r="B27" s="193" t="s">
        <v>106</v>
      </c>
      <c r="C27" s="151">
        <f t="shared" si="1"/>
        <v>1480000000</v>
      </c>
      <c r="D27" s="151">
        <f t="shared" ref="D27:D28" si="3">C27^2</f>
        <v>2.1904E+18</v>
      </c>
      <c r="E27" s="151">
        <f t="shared" si="2"/>
        <v>-1480000000</v>
      </c>
      <c r="F27" s="151">
        <f t="shared" ref="F27:F28" si="4">MAX(MIN(E27,C27),-C27)</f>
        <v>-1480000000</v>
      </c>
    </row>
    <row r="28" spans="1:15">
      <c r="A28" s="193" t="s">
        <v>47</v>
      </c>
      <c r="B28" s="193" t="s">
        <v>162</v>
      </c>
      <c r="C28" s="151">
        <f t="shared" si="1"/>
        <v>1554000000</v>
      </c>
      <c r="D28" s="151">
        <f t="shared" si="3"/>
        <v>2.414916E+18</v>
      </c>
      <c r="E28" s="151">
        <f t="shared" si="2"/>
        <v>1554000000</v>
      </c>
      <c r="F28" s="151">
        <f t="shared" si="4"/>
        <v>1554000000</v>
      </c>
    </row>
    <row r="29" spans="1:15" hidden="1">
      <c r="A29" s="201"/>
      <c r="B29" s="201"/>
      <c r="C29" s="201"/>
    </row>
    <row r="30" spans="1:15" hidden="1">
      <c r="A30" s="201"/>
      <c r="B30" s="201"/>
      <c r="C30" s="201"/>
    </row>
    <row r="31" spans="1:15" hidden="1">
      <c r="A31" s="195" t="s">
        <v>1915</v>
      </c>
      <c r="L31" s="1" t="s">
        <v>2109</v>
      </c>
    </row>
    <row r="33" spans="1:9">
      <c r="A33" s="316" t="s">
        <v>47</v>
      </c>
      <c r="B33" s="317"/>
      <c r="C33" s="144" t="s">
        <v>1916</v>
      </c>
      <c r="D33" s="144" t="s">
        <v>1917</v>
      </c>
      <c r="E33" s="144" t="s">
        <v>1957</v>
      </c>
      <c r="F33" s="144" t="s">
        <v>1958</v>
      </c>
      <c r="G33" s="144" t="s">
        <v>1922</v>
      </c>
      <c r="H33" s="144" t="s">
        <v>1972</v>
      </c>
      <c r="I33" s="144" t="s">
        <v>1932</v>
      </c>
    </row>
    <row r="34" spans="1:9">
      <c r="A34" s="193" t="s">
        <v>158</v>
      </c>
      <c r="B34" s="193" t="s">
        <v>158</v>
      </c>
      <c r="C34" s="151">
        <f>VLOOKUP(A34,$B$25:$F$28,5,FALSE)</f>
        <v>6734000000</v>
      </c>
      <c r="D34" s="151">
        <f>VLOOKUP(B34,$B$25:$F$28,5,FALSE)</f>
        <v>6734000000</v>
      </c>
      <c r="E34" s="151">
        <f>VLOOKUP(A34,$E$15:$O$18,10,FALSE)</f>
        <v>1</v>
      </c>
      <c r="F34" s="151">
        <f>VLOOKUP(B34,$E$15:$O$18,10,FALSE)</f>
        <v>1</v>
      </c>
      <c r="G34" s="211">
        <v>1</v>
      </c>
      <c r="H34" s="211">
        <f>MIN(E34:F34)/MAX(E34:F34)</f>
        <v>1</v>
      </c>
      <c r="I34" s="151">
        <f>IF(C34=D34,0,C34*D34*G34*H34)</f>
        <v>0</v>
      </c>
    </row>
    <row r="35" spans="1:9">
      <c r="A35" s="193" t="s">
        <v>158</v>
      </c>
      <c r="B35" s="193" t="s">
        <v>62</v>
      </c>
      <c r="C35" s="151">
        <f t="shared" ref="C35:D49" si="5">VLOOKUP(A35,$B$25:$F$28,5,FALSE)</f>
        <v>6734000000</v>
      </c>
      <c r="D35" s="151">
        <f t="shared" si="5"/>
        <v>-6660000000</v>
      </c>
      <c r="E35" s="151">
        <f t="shared" ref="E35:F49" si="6">VLOOKUP(A35,$E$15:$O$18,10,FALSE)</f>
        <v>1</v>
      </c>
      <c r="F35" s="151">
        <f t="shared" si="6"/>
        <v>1</v>
      </c>
      <c r="G35" s="211">
        <v>0.5</v>
      </c>
      <c r="H35" s="211">
        <f t="shared" ref="H35:H49" si="7">MIN(E35:F35)/MAX(E35:F35)</f>
        <v>1</v>
      </c>
      <c r="I35" s="151">
        <f t="shared" ref="I35:I49" si="8">IF(C35=D35,0,C35*D35*G35*H35)</f>
        <v>-2.242422E+19</v>
      </c>
    </row>
    <row r="36" spans="1:9">
      <c r="A36" s="193" t="s">
        <v>158</v>
      </c>
      <c r="B36" s="193" t="s">
        <v>106</v>
      </c>
      <c r="C36" s="151">
        <f t="shared" si="5"/>
        <v>6734000000</v>
      </c>
      <c r="D36" s="151">
        <f t="shared" si="5"/>
        <v>-1480000000</v>
      </c>
      <c r="E36" s="151">
        <f t="shared" si="6"/>
        <v>1</v>
      </c>
      <c r="F36" s="151">
        <f t="shared" si="6"/>
        <v>1</v>
      </c>
      <c r="G36" s="211">
        <v>0.5</v>
      </c>
      <c r="H36" s="211">
        <f t="shared" si="7"/>
        <v>1</v>
      </c>
      <c r="I36" s="151">
        <f t="shared" si="8"/>
        <v>-4.98316E+18</v>
      </c>
    </row>
    <row r="37" spans="1:9">
      <c r="A37" s="193" t="s">
        <v>158</v>
      </c>
      <c r="B37" s="193" t="s">
        <v>162</v>
      </c>
      <c r="C37" s="151">
        <f t="shared" si="5"/>
        <v>6734000000</v>
      </c>
      <c r="D37" s="151">
        <f t="shared" si="5"/>
        <v>1554000000</v>
      </c>
      <c r="E37" s="151">
        <f t="shared" si="6"/>
        <v>1</v>
      </c>
      <c r="F37" s="151">
        <f t="shared" si="6"/>
        <v>1</v>
      </c>
      <c r="G37" s="211">
        <v>0.5</v>
      </c>
      <c r="H37" s="211">
        <f t="shared" si="7"/>
        <v>1</v>
      </c>
      <c r="I37" s="151">
        <f t="shared" si="8"/>
        <v>5.232318E+18</v>
      </c>
    </row>
    <row r="38" spans="1:9">
      <c r="A38" s="193" t="s">
        <v>62</v>
      </c>
      <c r="B38" s="193" t="s">
        <v>158</v>
      </c>
      <c r="C38" s="151">
        <f t="shared" si="5"/>
        <v>-6660000000</v>
      </c>
      <c r="D38" s="151">
        <f t="shared" si="5"/>
        <v>6734000000</v>
      </c>
      <c r="E38" s="151">
        <f t="shared" si="6"/>
        <v>1</v>
      </c>
      <c r="F38" s="151">
        <f t="shared" si="6"/>
        <v>1</v>
      </c>
      <c r="G38" s="211">
        <v>0.5</v>
      </c>
      <c r="H38" s="211">
        <f t="shared" si="7"/>
        <v>1</v>
      </c>
      <c r="I38" s="151">
        <f t="shared" si="8"/>
        <v>-2.242422E+19</v>
      </c>
    </row>
    <row r="39" spans="1:9">
      <c r="A39" s="193" t="s">
        <v>62</v>
      </c>
      <c r="B39" s="193" t="s">
        <v>62</v>
      </c>
      <c r="C39" s="151">
        <f t="shared" si="5"/>
        <v>-6660000000</v>
      </c>
      <c r="D39" s="151">
        <f t="shared" si="5"/>
        <v>-6660000000</v>
      </c>
      <c r="E39" s="151">
        <f t="shared" si="6"/>
        <v>1</v>
      </c>
      <c r="F39" s="151">
        <f t="shared" si="6"/>
        <v>1</v>
      </c>
      <c r="G39" s="211">
        <v>1</v>
      </c>
      <c r="H39" s="211">
        <f t="shared" si="7"/>
        <v>1</v>
      </c>
      <c r="I39" s="151">
        <f t="shared" si="8"/>
        <v>0</v>
      </c>
    </row>
    <row r="40" spans="1:9">
      <c r="A40" s="193" t="s">
        <v>62</v>
      </c>
      <c r="B40" s="193" t="s">
        <v>106</v>
      </c>
      <c r="C40" s="151">
        <f t="shared" si="5"/>
        <v>-6660000000</v>
      </c>
      <c r="D40" s="151">
        <f t="shared" si="5"/>
        <v>-1480000000</v>
      </c>
      <c r="E40" s="151">
        <f t="shared" si="6"/>
        <v>1</v>
      </c>
      <c r="F40" s="151">
        <f t="shared" si="6"/>
        <v>1</v>
      </c>
      <c r="G40" s="211">
        <v>0.5</v>
      </c>
      <c r="H40" s="211">
        <f t="shared" si="7"/>
        <v>1</v>
      </c>
      <c r="I40" s="151">
        <f t="shared" si="8"/>
        <v>4.9284E+18</v>
      </c>
    </row>
    <row r="41" spans="1:9">
      <c r="A41" s="193" t="s">
        <v>62</v>
      </c>
      <c r="B41" s="193" t="s">
        <v>162</v>
      </c>
      <c r="C41" s="151">
        <f t="shared" si="5"/>
        <v>-6660000000</v>
      </c>
      <c r="D41" s="151">
        <f t="shared" si="5"/>
        <v>1554000000</v>
      </c>
      <c r="E41" s="151">
        <f t="shared" si="6"/>
        <v>1</v>
      </c>
      <c r="F41" s="151">
        <f t="shared" si="6"/>
        <v>1</v>
      </c>
      <c r="G41" s="211">
        <v>0.5</v>
      </c>
      <c r="H41" s="211">
        <f t="shared" si="7"/>
        <v>1</v>
      </c>
      <c r="I41" s="151">
        <f t="shared" si="8"/>
        <v>-5.17482E+18</v>
      </c>
    </row>
    <row r="42" spans="1:9">
      <c r="A42" s="193" t="s">
        <v>106</v>
      </c>
      <c r="B42" s="193" t="s">
        <v>158</v>
      </c>
      <c r="C42" s="151">
        <f t="shared" si="5"/>
        <v>-1480000000</v>
      </c>
      <c r="D42" s="151">
        <f t="shared" si="5"/>
        <v>6734000000</v>
      </c>
      <c r="E42" s="151">
        <f t="shared" si="6"/>
        <v>1</v>
      </c>
      <c r="F42" s="151">
        <f t="shared" si="6"/>
        <v>1</v>
      </c>
      <c r="G42" s="211">
        <v>0.5</v>
      </c>
      <c r="H42" s="211">
        <f t="shared" si="7"/>
        <v>1</v>
      </c>
      <c r="I42" s="151">
        <f t="shared" si="8"/>
        <v>-4.98316E+18</v>
      </c>
    </row>
    <row r="43" spans="1:9">
      <c r="A43" s="193" t="s">
        <v>106</v>
      </c>
      <c r="B43" s="193" t="s">
        <v>62</v>
      </c>
      <c r="C43" s="151">
        <f t="shared" si="5"/>
        <v>-1480000000</v>
      </c>
      <c r="D43" s="151">
        <f t="shared" si="5"/>
        <v>-6660000000</v>
      </c>
      <c r="E43" s="151">
        <f t="shared" si="6"/>
        <v>1</v>
      </c>
      <c r="F43" s="151">
        <f t="shared" si="6"/>
        <v>1</v>
      </c>
      <c r="G43" s="211">
        <v>0.5</v>
      </c>
      <c r="H43" s="211">
        <f t="shared" si="7"/>
        <v>1</v>
      </c>
      <c r="I43" s="151">
        <f t="shared" si="8"/>
        <v>4.9284E+18</v>
      </c>
    </row>
    <row r="44" spans="1:9">
      <c r="A44" s="193" t="s">
        <v>106</v>
      </c>
      <c r="B44" s="193" t="s">
        <v>106</v>
      </c>
      <c r="C44" s="151">
        <f t="shared" si="5"/>
        <v>-1480000000</v>
      </c>
      <c r="D44" s="151">
        <f t="shared" si="5"/>
        <v>-1480000000</v>
      </c>
      <c r="E44" s="151">
        <f t="shared" si="6"/>
        <v>1</v>
      </c>
      <c r="F44" s="151">
        <f t="shared" si="6"/>
        <v>1</v>
      </c>
      <c r="G44" s="211">
        <v>1</v>
      </c>
      <c r="H44" s="211">
        <f t="shared" si="7"/>
        <v>1</v>
      </c>
      <c r="I44" s="151">
        <f t="shared" si="8"/>
        <v>0</v>
      </c>
    </row>
    <row r="45" spans="1:9">
      <c r="A45" s="193" t="s">
        <v>106</v>
      </c>
      <c r="B45" s="193" t="s">
        <v>162</v>
      </c>
      <c r="C45" s="151">
        <f t="shared" si="5"/>
        <v>-1480000000</v>
      </c>
      <c r="D45" s="151">
        <f t="shared" si="5"/>
        <v>1554000000</v>
      </c>
      <c r="E45" s="151">
        <f t="shared" si="6"/>
        <v>1</v>
      </c>
      <c r="F45" s="151">
        <f t="shared" si="6"/>
        <v>1</v>
      </c>
      <c r="G45" s="211">
        <v>0.5</v>
      </c>
      <c r="H45" s="211">
        <f t="shared" si="7"/>
        <v>1</v>
      </c>
      <c r="I45" s="151">
        <f t="shared" si="8"/>
        <v>-1.14996E+18</v>
      </c>
    </row>
    <row r="46" spans="1:9">
      <c r="A46" s="193" t="s">
        <v>162</v>
      </c>
      <c r="B46" s="193" t="s">
        <v>158</v>
      </c>
      <c r="C46" s="151">
        <f t="shared" si="5"/>
        <v>1554000000</v>
      </c>
      <c r="D46" s="151">
        <f t="shared" si="5"/>
        <v>6734000000</v>
      </c>
      <c r="E46" s="151">
        <f t="shared" si="6"/>
        <v>1</v>
      </c>
      <c r="F46" s="151">
        <f t="shared" si="6"/>
        <v>1</v>
      </c>
      <c r="G46" s="211">
        <v>0.5</v>
      </c>
      <c r="H46" s="211">
        <f t="shared" si="7"/>
        <v>1</v>
      </c>
      <c r="I46" s="151">
        <f t="shared" si="8"/>
        <v>5.232318E+18</v>
      </c>
    </row>
    <row r="47" spans="1:9">
      <c r="A47" s="193" t="s">
        <v>162</v>
      </c>
      <c r="B47" s="193" t="s">
        <v>62</v>
      </c>
      <c r="C47" s="151">
        <f t="shared" si="5"/>
        <v>1554000000</v>
      </c>
      <c r="D47" s="151">
        <f t="shared" si="5"/>
        <v>-6660000000</v>
      </c>
      <c r="E47" s="151">
        <f t="shared" si="6"/>
        <v>1</v>
      </c>
      <c r="F47" s="151">
        <f t="shared" si="6"/>
        <v>1</v>
      </c>
      <c r="G47" s="211">
        <v>0.5</v>
      </c>
      <c r="H47" s="211">
        <f t="shared" si="7"/>
        <v>1</v>
      </c>
      <c r="I47" s="151">
        <f t="shared" si="8"/>
        <v>-5.17482E+18</v>
      </c>
    </row>
    <row r="48" spans="1:9">
      <c r="A48" s="193" t="s">
        <v>162</v>
      </c>
      <c r="B48" s="193" t="s">
        <v>106</v>
      </c>
      <c r="C48" s="151">
        <f t="shared" si="5"/>
        <v>1554000000</v>
      </c>
      <c r="D48" s="151">
        <f t="shared" si="5"/>
        <v>-1480000000</v>
      </c>
      <c r="E48" s="151">
        <f t="shared" si="6"/>
        <v>1</v>
      </c>
      <c r="F48" s="151">
        <f t="shared" si="6"/>
        <v>1</v>
      </c>
      <c r="G48" s="211">
        <v>0.5</v>
      </c>
      <c r="H48" s="211">
        <f t="shared" si="7"/>
        <v>1</v>
      </c>
      <c r="I48" s="151">
        <f t="shared" si="8"/>
        <v>-1.14996E+18</v>
      </c>
    </row>
    <row r="49" spans="1:18">
      <c r="A49" s="193" t="s">
        <v>162</v>
      </c>
      <c r="B49" s="193" t="s">
        <v>162</v>
      </c>
      <c r="C49" s="151">
        <f t="shared" si="5"/>
        <v>1554000000</v>
      </c>
      <c r="D49" s="151">
        <f t="shared" si="5"/>
        <v>1554000000</v>
      </c>
      <c r="E49" s="151">
        <f t="shared" si="6"/>
        <v>1</v>
      </c>
      <c r="F49" s="151">
        <f t="shared" si="6"/>
        <v>1</v>
      </c>
      <c r="G49" s="211">
        <v>1</v>
      </c>
      <c r="H49" s="211">
        <f t="shared" si="7"/>
        <v>1</v>
      </c>
      <c r="I49" s="151">
        <f t="shared" si="8"/>
        <v>0</v>
      </c>
    </row>
    <row r="50" spans="1:18">
      <c r="A50" s="201"/>
      <c r="B50" s="201"/>
      <c r="C50" s="201"/>
      <c r="H50" s="1" t="s">
        <v>1931</v>
      </c>
      <c r="I50" s="1">
        <f>SUM(I34:I49)+SUM(D25:D28)</f>
        <v>4.7164788E+19</v>
      </c>
    </row>
    <row r="51" spans="1:18">
      <c r="A51" s="201"/>
      <c r="B51" s="201"/>
      <c r="C51" s="201"/>
      <c r="H51" s="204" t="s">
        <v>1934</v>
      </c>
      <c r="I51" s="204">
        <f>SQRT(SUM(I50:I50))</f>
        <v>6867662484.4265604</v>
      </c>
    </row>
    <row r="52" spans="1:18">
      <c r="A52" s="201"/>
      <c r="B52" s="201"/>
      <c r="C52" s="201"/>
    </row>
    <row r="53" spans="1:18">
      <c r="A53" s="201"/>
      <c r="B53" s="201"/>
      <c r="C53" s="201"/>
    </row>
    <row r="55" spans="1:18">
      <c r="A55" s="205" t="s">
        <v>1935</v>
      </c>
    </row>
    <row r="57" spans="1:18">
      <c r="A57" s="227" t="s">
        <v>2043</v>
      </c>
      <c r="B57" s="227" t="s">
        <v>2044</v>
      </c>
      <c r="C57" s="227" t="s">
        <v>2045</v>
      </c>
      <c r="D57" s="227" t="s">
        <v>2046</v>
      </c>
      <c r="E57" s="227" t="s">
        <v>2047</v>
      </c>
      <c r="F57" s="227" t="s">
        <v>2048</v>
      </c>
      <c r="G57" s="227" t="s">
        <v>2049</v>
      </c>
      <c r="H57" s="227" t="s">
        <v>2050</v>
      </c>
      <c r="I57" s="227" t="s">
        <v>2051</v>
      </c>
      <c r="J57" s="227" t="s">
        <v>2052</v>
      </c>
      <c r="K57" s="227" t="s">
        <v>2053</v>
      </c>
      <c r="L57" s="227" t="s">
        <v>2054</v>
      </c>
      <c r="M57" s="227" t="s">
        <v>2055</v>
      </c>
      <c r="N57" s="227" t="s">
        <v>2056</v>
      </c>
      <c r="O57" s="227" t="s">
        <v>2057</v>
      </c>
      <c r="P57" s="227" t="s">
        <v>2058</v>
      </c>
      <c r="Q57" s="227" t="s">
        <v>2059</v>
      </c>
      <c r="R57" s="227"/>
    </row>
    <row r="58" spans="1:18">
      <c r="A58" s="228">
        <v>45169</v>
      </c>
      <c r="B58" s="227" t="s">
        <v>2076</v>
      </c>
      <c r="C58" s="227" t="s">
        <v>2061</v>
      </c>
      <c r="D58" s="227" t="s">
        <v>50</v>
      </c>
      <c r="E58" s="227">
        <v>6867662484.4265604</v>
      </c>
      <c r="F58" s="227">
        <v>0</v>
      </c>
      <c r="G58" s="227">
        <v>6867662484.4265604</v>
      </c>
      <c r="H58" s="227">
        <v>6867662484.4265604</v>
      </c>
      <c r="I58" s="227">
        <v>0</v>
      </c>
      <c r="J58" s="227">
        <v>0</v>
      </c>
      <c r="K58" s="227">
        <v>0</v>
      </c>
      <c r="L58" s="227">
        <v>6867662484.4265604</v>
      </c>
      <c r="M58" s="227">
        <v>0</v>
      </c>
      <c r="N58" s="227">
        <v>0</v>
      </c>
      <c r="O58" s="227">
        <v>0</v>
      </c>
      <c r="P58" s="227">
        <v>0</v>
      </c>
      <c r="Q58" s="227">
        <v>0</v>
      </c>
      <c r="R58" s="227"/>
    </row>
  </sheetData>
  <mergeCells count="2">
    <mergeCell ref="Q2:T2"/>
    <mergeCell ref="A33:B33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FF05-657A-4175-AB9C-B9EF78BDEAD1}">
  <dimension ref="A1:N504"/>
  <sheetViews>
    <sheetView zoomScale="90" zoomScaleNormal="90" workbookViewId="0">
      <pane xSplit="1" ySplit="1" topLeftCell="F2" activePane="bottomRight" state="frozen"/>
      <selection activeCell="H34" sqref="H34"/>
      <selection pane="topRight" activeCell="H34" sqref="H34"/>
      <selection pane="bottomLeft" activeCell="H34" sqref="H34"/>
      <selection pane="bottomRight" activeCell="H34" sqref="H34"/>
    </sheetView>
  </sheetViews>
  <sheetFormatPr defaultColWidth="8.5703125" defaultRowHeight="15"/>
  <cols>
    <col min="1" max="2" width="12.5703125" customWidth="1"/>
    <col min="3" max="3" width="33.42578125" customWidth="1"/>
    <col min="4" max="4" width="62.5703125" customWidth="1"/>
    <col min="5" max="5" width="58.5703125" customWidth="1"/>
    <col min="6" max="7" width="40.42578125" customWidth="1"/>
    <col min="8" max="8" width="18.5703125" customWidth="1"/>
    <col min="9" max="9" width="20.42578125" customWidth="1"/>
    <col min="10" max="10" width="16.5703125" customWidth="1"/>
    <col min="11" max="11" width="20.42578125" customWidth="1"/>
    <col min="12" max="12" width="21.5703125" bestFit="1" customWidth="1"/>
    <col min="13" max="13" width="22.42578125" bestFit="1" customWidth="1"/>
  </cols>
  <sheetData>
    <row r="1" spans="1:14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14">
      <c r="A2" t="s">
        <v>612</v>
      </c>
      <c r="B2" t="s">
        <v>613</v>
      </c>
      <c r="C2" t="s">
        <v>614</v>
      </c>
      <c r="D2" t="s">
        <v>615</v>
      </c>
      <c r="E2" t="s">
        <v>48</v>
      </c>
      <c r="F2" t="s">
        <v>616</v>
      </c>
      <c r="G2" t="s">
        <v>617</v>
      </c>
      <c r="H2" s="178">
        <v>76000000</v>
      </c>
      <c r="I2" s="178">
        <v>0</v>
      </c>
      <c r="J2" s="178">
        <v>0</v>
      </c>
      <c r="K2" s="178">
        <v>0</v>
      </c>
      <c r="L2" s="178">
        <v>0</v>
      </c>
      <c r="M2" s="179">
        <v>76000000</v>
      </c>
    </row>
    <row r="3" spans="1:14">
      <c r="A3" t="s">
        <v>618</v>
      </c>
      <c r="B3" t="s">
        <v>613</v>
      </c>
      <c r="C3" t="s">
        <v>614</v>
      </c>
      <c r="D3" t="s">
        <v>619</v>
      </c>
      <c r="E3" t="s">
        <v>53</v>
      </c>
      <c r="F3" t="s">
        <v>616</v>
      </c>
      <c r="G3" t="s">
        <v>617</v>
      </c>
      <c r="H3" s="178">
        <v>36000000</v>
      </c>
      <c r="I3" s="178">
        <v>0</v>
      </c>
      <c r="J3" s="178">
        <v>0</v>
      </c>
      <c r="K3" s="178">
        <v>0</v>
      </c>
      <c r="L3" s="178">
        <v>0</v>
      </c>
      <c r="M3" s="179">
        <v>36000000</v>
      </c>
    </row>
    <row r="4" spans="1:14">
      <c r="A4" t="s">
        <v>620</v>
      </c>
      <c r="B4" t="s">
        <v>613</v>
      </c>
      <c r="C4" t="s">
        <v>614</v>
      </c>
      <c r="D4" t="s">
        <v>619</v>
      </c>
      <c r="E4" t="s">
        <v>56</v>
      </c>
      <c r="F4" t="s">
        <v>616</v>
      </c>
      <c r="G4" t="s">
        <v>617</v>
      </c>
      <c r="H4" s="178">
        <v>30000000</v>
      </c>
      <c r="I4" s="178">
        <v>0</v>
      </c>
      <c r="J4" s="178">
        <v>0</v>
      </c>
      <c r="K4" s="178">
        <v>0</v>
      </c>
      <c r="L4" s="178">
        <v>0</v>
      </c>
      <c r="M4" s="179">
        <v>30000000</v>
      </c>
    </row>
    <row r="5" spans="1:14">
      <c r="A5" t="s">
        <v>621</v>
      </c>
      <c r="B5" t="s">
        <v>613</v>
      </c>
      <c r="C5" t="s">
        <v>614</v>
      </c>
      <c r="D5" t="s">
        <v>619</v>
      </c>
      <c r="E5" t="s">
        <v>58</v>
      </c>
      <c r="F5" t="s">
        <v>616</v>
      </c>
      <c r="G5" t="s">
        <v>617</v>
      </c>
      <c r="H5" s="178">
        <v>45000000</v>
      </c>
      <c r="I5" s="178">
        <v>0</v>
      </c>
      <c r="J5" s="178">
        <v>0</v>
      </c>
      <c r="K5" s="178">
        <v>0</v>
      </c>
      <c r="L5" s="178">
        <v>0</v>
      </c>
      <c r="M5" s="179">
        <v>45000000</v>
      </c>
    </row>
    <row r="6" spans="1:14">
      <c r="A6" t="s">
        <v>622</v>
      </c>
      <c r="B6" t="s">
        <v>613</v>
      </c>
      <c r="C6" t="s">
        <v>614</v>
      </c>
      <c r="D6" t="s">
        <v>619</v>
      </c>
      <c r="E6" t="s">
        <v>60</v>
      </c>
      <c r="F6" t="s">
        <v>616</v>
      </c>
      <c r="G6" t="s">
        <v>617</v>
      </c>
      <c r="H6" s="178">
        <v>15000000</v>
      </c>
      <c r="I6" s="178">
        <v>0</v>
      </c>
      <c r="J6" s="178">
        <v>0</v>
      </c>
      <c r="K6" s="178">
        <v>0</v>
      </c>
      <c r="L6" s="178">
        <v>0</v>
      </c>
      <c r="M6" s="179">
        <v>15000000</v>
      </c>
    </row>
    <row r="7" spans="1:14">
      <c r="A7" t="s">
        <v>623</v>
      </c>
      <c r="B7" t="s">
        <v>613</v>
      </c>
      <c r="C7" t="s">
        <v>614</v>
      </c>
      <c r="D7" t="s">
        <v>619</v>
      </c>
      <c r="E7" t="s">
        <v>61</v>
      </c>
      <c r="F7" t="s">
        <v>616</v>
      </c>
      <c r="G7" t="s">
        <v>617</v>
      </c>
      <c r="H7" s="178">
        <v>36000000</v>
      </c>
      <c r="I7" s="178">
        <v>0</v>
      </c>
      <c r="J7" s="178">
        <v>0</v>
      </c>
      <c r="K7" s="178">
        <v>0</v>
      </c>
      <c r="L7" s="178">
        <v>0</v>
      </c>
      <c r="M7" s="179">
        <v>36000000</v>
      </c>
      <c r="N7" s="173"/>
    </row>
    <row r="8" spans="1:14">
      <c r="A8" t="s">
        <v>624</v>
      </c>
      <c r="B8" t="s">
        <v>613</v>
      </c>
      <c r="C8" t="s">
        <v>614</v>
      </c>
      <c r="D8" t="s">
        <v>619</v>
      </c>
      <c r="E8" t="s">
        <v>65</v>
      </c>
      <c r="F8" t="s">
        <v>616</v>
      </c>
      <c r="G8" t="s">
        <v>617</v>
      </c>
      <c r="H8" s="178">
        <v>90000000</v>
      </c>
      <c r="I8" s="178">
        <v>0</v>
      </c>
      <c r="J8" s="178">
        <v>0</v>
      </c>
      <c r="K8" s="178">
        <v>0</v>
      </c>
      <c r="L8" s="178">
        <v>0</v>
      </c>
      <c r="M8" s="179">
        <v>90000000</v>
      </c>
      <c r="N8" s="173"/>
    </row>
    <row r="9" spans="1:14">
      <c r="A9" t="s">
        <v>625</v>
      </c>
      <c r="B9" t="s">
        <v>613</v>
      </c>
      <c r="C9" t="s">
        <v>614</v>
      </c>
      <c r="D9" t="s">
        <v>619</v>
      </c>
      <c r="E9" t="s">
        <v>67</v>
      </c>
      <c r="F9" t="s">
        <v>616</v>
      </c>
      <c r="G9" t="s">
        <v>617</v>
      </c>
      <c r="H9" s="178">
        <v>180000000</v>
      </c>
      <c r="I9" s="178">
        <v>0</v>
      </c>
      <c r="J9" s="178">
        <v>0</v>
      </c>
      <c r="K9" s="178">
        <v>0</v>
      </c>
      <c r="L9" s="178">
        <v>0</v>
      </c>
      <c r="M9" s="179">
        <v>180000000</v>
      </c>
      <c r="N9" s="173"/>
    </row>
    <row r="10" spans="1:14">
      <c r="A10" t="s">
        <v>626</v>
      </c>
      <c r="B10" t="s">
        <v>613</v>
      </c>
      <c r="C10" t="s">
        <v>614</v>
      </c>
      <c r="D10" t="s">
        <v>619</v>
      </c>
      <c r="E10" t="s">
        <v>70</v>
      </c>
      <c r="F10" t="s">
        <v>616</v>
      </c>
      <c r="G10" t="s">
        <v>617</v>
      </c>
      <c r="H10" s="178">
        <v>450000000</v>
      </c>
      <c r="I10" s="178">
        <v>0</v>
      </c>
      <c r="J10" s="178">
        <v>0</v>
      </c>
      <c r="K10" s="178">
        <v>0</v>
      </c>
      <c r="L10" s="178">
        <v>0</v>
      </c>
      <c r="M10" s="179">
        <v>450000000</v>
      </c>
      <c r="N10" s="173"/>
    </row>
    <row r="11" spans="1:14">
      <c r="A11" t="s">
        <v>627</v>
      </c>
      <c r="B11" t="s">
        <v>613</v>
      </c>
      <c r="C11" t="s">
        <v>614</v>
      </c>
      <c r="D11" t="s">
        <v>619</v>
      </c>
      <c r="E11" t="s">
        <v>71</v>
      </c>
      <c r="F11" t="s">
        <v>616</v>
      </c>
      <c r="G11" t="s">
        <v>617</v>
      </c>
      <c r="H11" s="178">
        <v>630000000</v>
      </c>
      <c r="I11" s="178">
        <v>0</v>
      </c>
      <c r="J11" s="178">
        <v>0</v>
      </c>
      <c r="K11" s="178">
        <v>0</v>
      </c>
      <c r="L11" s="178">
        <v>0</v>
      </c>
      <c r="M11" s="179">
        <v>630000000</v>
      </c>
      <c r="N11" s="173"/>
    </row>
    <row r="12" spans="1:14">
      <c r="A12" t="s">
        <v>628</v>
      </c>
      <c r="B12" t="s">
        <v>613</v>
      </c>
      <c r="C12" t="s">
        <v>614</v>
      </c>
      <c r="D12" t="s">
        <v>619</v>
      </c>
      <c r="E12" t="s">
        <v>73</v>
      </c>
      <c r="F12" t="s">
        <v>616</v>
      </c>
      <c r="G12" t="s">
        <v>617</v>
      </c>
      <c r="H12" s="178">
        <v>30000000</v>
      </c>
      <c r="I12" s="178">
        <v>0</v>
      </c>
      <c r="J12" s="178">
        <v>0</v>
      </c>
      <c r="K12" s="178">
        <v>0</v>
      </c>
      <c r="L12" s="178">
        <v>0</v>
      </c>
      <c r="M12" s="179">
        <v>30000000</v>
      </c>
      <c r="N12" s="173"/>
    </row>
    <row r="13" spans="1:14">
      <c r="A13" t="s">
        <v>629</v>
      </c>
      <c r="B13" t="s">
        <v>613</v>
      </c>
      <c r="C13" t="s">
        <v>614</v>
      </c>
      <c r="D13" t="s">
        <v>619</v>
      </c>
      <c r="E13" t="s">
        <v>76</v>
      </c>
      <c r="F13" t="s">
        <v>616</v>
      </c>
      <c r="G13" t="s">
        <v>617</v>
      </c>
      <c r="H13" s="178">
        <v>39000000</v>
      </c>
      <c r="I13" s="178">
        <v>0</v>
      </c>
      <c r="J13" s="178">
        <v>0</v>
      </c>
      <c r="K13" s="178">
        <v>0</v>
      </c>
      <c r="L13" s="178">
        <v>0</v>
      </c>
      <c r="M13" s="179">
        <v>39000000</v>
      </c>
      <c r="N13" s="173"/>
    </row>
    <row r="14" spans="1:14">
      <c r="A14" t="s">
        <v>630</v>
      </c>
      <c r="B14" t="s">
        <v>613</v>
      </c>
      <c r="C14" t="s">
        <v>614</v>
      </c>
      <c r="D14" t="s">
        <v>619</v>
      </c>
      <c r="E14" t="s">
        <v>78</v>
      </c>
      <c r="F14" t="s">
        <v>616</v>
      </c>
      <c r="G14" t="s">
        <v>617</v>
      </c>
      <c r="H14" s="178">
        <v>36000000</v>
      </c>
      <c r="I14" s="178">
        <v>0</v>
      </c>
      <c r="J14" s="178">
        <v>0</v>
      </c>
      <c r="K14" s="178">
        <v>0</v>
      </c>
      <c r="L14" s="178">
        <v>0</v>
      </c>
      <c r="M14" s="179">
        <v>36000000</v>
      </c>
      <c r="N14" s="173"/>
    </row>
    <row r="15" spans="1:14">
      <c r="A15" t="s">
        <v>631</v>
      </c>
      <c r="B15" t="s">
        <v>613</v>
      </c>
      <c r="C15" t="s">
        <v>614</v>
      </c>
      <c r="D15" t="s">
        <v>619</v>
      </c>
      <c r="E15" t="s">
        <v>80</v>
      </c>
      <c r="F15" t="s">
        <v>616</v>
      </c>
      <c r="G15" t="s">
        <v>617</v>
      </c>
      <c r="H15" s="178">
        <v>72000000</v>
      </c>
      <c r="I15" s="178">
        <v>0</v>
      </c>
      <c r="J15" s="178">
        <v>0</v>
      </c>
      <c r="K15" s="178">
        <v>0</v>
      </c>
      <c r="L15" s="178">
        <v>0</v>
      </c>
      <c r="M15" s="179">
        <v>72000000</v>
      </c>
      <c r="N15" s="173"/>
    </row>
    <row r="16" spans="1:14">
      <c r="A16" t="s">
        <v>632</v>
      </c>
      <c r="B16" t="s">
        <v>613</v>
      </c>
      <c r="C16" t="s">
        <v>614</v>
      </c>
      <c r="D16" t="s">
        <v>619</v>
      </c>
      <c r="E16" t="s">
        <v>83</v>
      </c>
      <c r="F16" t="s">
        <v>616</v>
      </c>
      <c r="G16" t="s">
        <v>617</v>
      </c>
      <c r="H16" s="178">
        <v>170000000</v>
      </c>
      <c r="I16" s="178">
        <v>0</v>
      </c>
      <c r="J16" s="178">
        <v>0</v>
      </c>
      <c r="K16" s="178">
        <v>0</v>
      </c>
      <c r="L16" s="178">
        <v>0</v>
      </c>
      <c r="M16" s="179">
        <v>170000000</v>
      </c>
      <c r="N16" s="173"/>
    </row>
    <row r="17" spans="1:14">
      <c r="A17" t="s">
        <v>633</v>
      </c>
      <c r="B17" t="s">
        <v>613</v>
      </c>
      <c r="C17" t="s">
        <v>614</v>
      </c>
      <c r="D17" t="s">
        <v>619</v>
      </c>
      <c r="E17" t="s">
        <v>85</v>
      </c>
      <c r="F17" t="s">
        <v>616</v>
      </c>
      <c r="G17" t="s">
        <v>617</v>
      </c>
      <c r="H17" s="178">
        <v>324000000</v>
      </c>
      <c r="I17" s="178">
        <v>0</v>
      </c>
      <c r="J17" s="178">
        <v>0</v>
      </c>
      <c r="K17" s="178">
        <v>0</v>
      </c>
      <c r="L17" s="178">
        <v>0</v>
      </c>
      <c r="M17" s="179">
        <v>324000000</v>
      </c>
      <c r="N17" s="173"/>
    </row>
    <row r="18" spans="1:14">
      <c r="A18" t="s">
        <v>634</v>
      </c>
      <c r="B18" t="s">
        <v>613</v>
      </c>
      <c r="C18" t="s">
        <v>614</v>
      </c>
      <c r="D18" t="s">
        <v>635</v>
      </c>
      <c r="E18" t="s">
        <v>87</v>
      </c>
      <c r="F18" t="s">
        <v>616</v>
      </c>
      <c r="G18" t="s">
        <v>617</v>
      </c>
      <c r="H18" s="178">
        <v>150000000</v>
      </c>
      <c r="I18" s="178">
        <v>0</v>
      </c>
      <c r="J18" s="178">
        <v>0</v>
      </c>
      <c r="K18" s="178">
        <v>0</v>
      </c>
      <c r="L18" s="178">
        <v>0</v>
      </c>
      <c r="M18" s="179">
        <v>150000000</v>
      </c>
      <c r="N18" s="173"/>
    </row>
    <row r="19" spans="1:14">
      <c r="A19" t="s">
        <v>636</v>
      </c>
      <c r="B19" t="s">
        <v>613</v>
      </c>
      <c r="C19" t="s">
        <v>614</v>
      </c>
      <c r="D19" t="s">
        <v>637</v>
      </c>
      <c r="E19" t="s">
        <v>88</v>
      </c>
      <c r="F19" t="s">
        <v>616</v>
      </c>
      <c r="G19" t="s">
        <v>617</v>
      </c>
      <c r="H19" s="178">
        <v>177000000</v>
      </c>
      <c r="I19" s="178">
        <v>0</v>
      </c>
      <c r="J19" s="178">
        <v>0</v>
      </c>
      <c r="K19" s="178">
        <v>0</v>
      </c>
      <c r="L19" s="178">
        <v>0</v>
      </c>
      <c r="M19" s="179">
        <v>177000000</v>
      </c>
      <c r="N19" s="173"/>
    </row>
    <row r="20" spans="1:14">
      <c r="A20" t="s">
        <v>638</v>
      </c>
      <c r="B20" t="s">
        <v>613</v>
      </c>
      <c r="C20" t="s">
        <v>614</v>
      </c>
      <c r="D20" t="s">
        <v>639</v>
      </c>
      <c r="E20" t="s">
        <v>89</v>
      </c>
      <c r="F20" t="s">
        <v>616</v>
      </c>
      <c r="G20" t="s">
        <v>617</v>
      </c>
      <c r="H20" s="178">
        <v>1700000</v>
      </c>
      <c r="I20" s="178">
        <v>0</v>
      </c>
      <c r="J20" s="178">
        <v>0</v>
      </c>
      <c r="K20" s="178">
        <v>0</v>
      </c>
      <c r="L20" s="178">
        <v>0</v>
      </c>
      <c r="M20" s="179">
        <v>1700000</v>
      </c>
      <c r="N20" s="173"/>
    </row>
    <row r="21" spans="1:14">
      <c r="A21" t="s">
        <v>640</v>
      </c>
      <c r="B21" t="s">
        <v>613</v>
      </c>
      <c r="C21" t="s">
        <v>614</v>
      </c>
      <c r="D21" t="s">
        <v>641</v>
      </c>
      <c r="E21" t="s">
        <v>92</v>
      </c>
      <c r="F21" t="s">
        <v>616</v>
      </c>
      <c r="G21" t="s">
        <v>617</v>
      </c>
      <c r="H21" s="178">
        <v>4350000</v>
      </c>
      <c r="I21" s="178">
        <v>0</v>
      </c>
      <c r="J21" s="178">
        <v>0</v>
      </c>
      <c r="K21" s="178">
        <v>0</v>
      </c>
      <c r="L21" s="178">
        <v>0</v>
      </c>
      <c r="M21" s="179">
        <v>4350000</v>
      </c>
      <c r="N21" s="173"/>
    </row>
    <row r="22" spans="1:14">
      <c r="A22" t="s">
        <v>642</v>
      </c>
      <c r="B22" t="s">
        <v>613</v>
      </c>
      <c r="C22" t="s">
        <v>614</v>
      </c>
      <c r="D22" t="s">
        <v>641</v>
      </c>
      <c r="E22" t="s">
        <v>93</v>
      </c>
      <c r="F22" t="s">
        <v>616</v>
      </c>
      <c r="G22" t="s">
        <v>617</v>
      </c>
      <c r="H22" s="178">
        <v>2550000</v>
      </c>
      <c r="I22" s="178">
        <v>0</v>
      </c>
      <c r="J22" s="178">
        <v>0</v>
      </c>
      <c r="K22" s="178">
        <v>0</v>
      </c>
      <c r="L22" s="178">
        <v>0</v>
      </c>
      <c r="M22" s="179">
        <v>2550000</v>
      </c>
      <c r="N22" s="173"/>
    </row>
    <row r="23" spans="1:14">
      <c r="A23" t="s">
        <v>643</v>
      </c>
      <c r="B23" t="s">
        <v>613</v>
      </c>
      <c r="C23" t="s">
        <v>614</v>
      </c>
      <c r="D23" t="s">
        <v>641</v>
      </c>
      <c r="E23" t="s">
        <v>94</v>
      </c>
      <c r="F23" t="s">
        <v>616</v>
      </c>
      <c r="G23" t="s">
        <v>617</v>
      </c>
      <c r="H23" s="178">
        <v>4000000</v>
      </c>
      <c r="I23" s="178">
        <v>0</v>
      </c>
      <c r="J23" s="178">
        <v>0</v>
      </c>
      <c r="K23" s="178">
        <v>0</v>
      </c>
      <c r="L23" s="178">
        <v>0</v>
      </c>
      <c r="M23" s="179">
        <v>4000000</v>
      </c>
      <c r="N23" s="173"/>
    </row>
    <row r="24" spans="1:14">
      <c r="A24" t="s">
        <v>644</v>
      </c>
      <c r="B24" t="s">
        <v>613</v>
      </c>
      <c r="C24" t="s">
        <v>614</v>
      </c>
      <c r="D24" t="s">
        <v>641</v>
      </c>
      <c r="E24" t="s">
        <v>95</v>
      </c>
      <c r="F24" t="s">
        <v>616</v>
      </c>
      <c r="G24" t="s">
        <v>617</v>
      </c>
      <c r="H24" s="178">
        <v>10200000</v>
      </c>
      <c r="I24" s="178">
        <v>0</v>
      </c>
      <c r="J24" s="178">
        <v>0</v>
      </c>
      <c r="K24" s="178">
        <v>0</v>
      </c>
      <c r="L24" s="178">
        <v>0</v>
      </c>
      <c r="M24" s="179">
        <v>10200000</v>
      </c>
      <c r="N24" s="173"/>
    </row>
    <row r="25" spans="1:14">
      <c r="A25" t="s">
        <v>645</v>
      </c>
      <c r="B25" t="s">
        <v>613</v>
      </c>
      <c r="C25" t="s">
        <v>614</v>
      </c>
      <c r="D25" t="s">
        <v>641</v>
      </c>
      <c r="E25" t="s">
        <v>96</v>
      </c>
      <c r="F25" t="s">
        <v>616</v>
      </c>
      <c r="G25" t="s">
        <v>617</v>
      </c>
      <c r="H25" s="178">
        <v>19200000</v>
      </c>
      <c r="I25" s="178">
        <v>0</v>
      </c>
      <c r="J25" s="178">
        <v>0</v>
      </c>
      <c r="K25" s="178">
        <v>0</v>
      </c>
      <c r="L25" s="178">
        <v>0</v>
      </c>
      <c r="M25" s="179">
        <v>19200000</v>
      </c>
      <c r="N25" s="173"/>
    </row>
    <row r="26" spans="1:14">
      <c r="A26" t="s">
        <v>646</v>
      </c>
      <c r="B26" t="s">
        <v>613</v>
      </c>
      <c r="C26" t="s">
        <v>614</v>
      </c>
      <c r="D26" t="s">
        <v>641</v>
      </c>
      <c r="E26" t="s">
        <v>97</v>
      </c>
      <c r="F26" t="s">
        <v>616</v>
      </c>
      <c r="G26" t="s">
        <v>617</v>
      </c>
      <c r="H26" s="178">
        <v>29000000</v>
      </c>
      <c r="I26" s="178">
        <v>0</v>
      </c>
      <c r="J26" s="178">
        <v>0</v>
      </c>
      <c r="K26" s="178">
        <v>0</v>
      </c>
      <c r="L26" s="178">
        <v>0</v>
      </c>
      <c r="M26" s="179">
        <v>29000000</v>
      </c>
      <c r="N26" s="173"/>
    </row>
    <row r="27" spans="1:14">
      <c r="A27" t="s">
        <v>647</v>
      </c>
      <c r="B27" t="s">
        <v>613</v>
      </c>
      <c r="C27" t="s">
        <v>614</v>
      </c>
      <c r="D27" t="s">
        <v>641</v>
      </c>
      <c r="E27" t="s">
        <v>98</v>
      </c>
      <c r="F27" t="s">
        <v>616</v>
      </c>
      <c r="G27" t="s">
        <v>617</v>
      </c>
      <c r="H27" s="178">
        <v>146000000</v>
      </c>
      <c r="I27" s="178">
        <v>0</v>
      </c>
      <c r="J27" s="178">
        <v>0</v>
      </c>
      <c r="K27" s="178">
        <v>0</v>
      </c>
      <c r="L27" s="178">
        <v>0</v>
      </c>
      <c r="M27" s="179">
        <v>146000000</v>
      </c>
      <c r="N27" s="173"/>
    </row>
    <row r="28" spans="1:14">
      <c r="A28" t="s">
        <v>648</v>
      </c>
      <c r="B28" t="s">
        <v>613</v>
      </c>
      <c r="C28" t="s">
        <v>614</v>
      </c>
      <c r="D28" t="s">
        <v>641</v>
      </c>
      <c r="E28" t="s">
        <v>99</v>
      </c>
      <c r="F28" t="s">
        <v>616</v>
      </c>
      <c r="G28" t="s">
        <v>617</v>
      </c>
      <c r="H28" s="178">
        <v>234000000</v>
      </c>
      <c r="I28" s="178">
        <v>0</v>
      </c>
      <c r="J28" s="178">
        <v>0</v>
      </c>
      <c r="K28" s="178">
        <v>0</v>
      </c>
      <c r="L28" s="178">
        <v>0</v>
      </c>
      <c r="M28" s="179">
        <v>234000000</v>
      </c>
      <c r="N28" s="173"/>
    </row>
    <row r="29" spans="1:14">
      <c r="A29" t="s">
        <v>649</v>
      </c>
      <c r="B29" t="s">
        <v>613</v>
      </c>
      <c r="C29" t="s">
        <v>614</v>
      </c>
      <c r="D29" t="s">
        <v>641</v>
      </c>
      <c r="E29" t="s">
        <v>100</v>
      </c>
      <c r="F29" t="s">
        <v>616</v>
      </c>
      <c r="G29" t="s">
        <v>617</v>
      </c>
      <c r="H29" s="178">
        <v>7500000</v>
      </c>
      <c r="I29" s="178">
        <v>0</v>
      </c>
      <c r="J29" s="178">
        <v>0</v>
      </c>
      <c r="K29" s="178">
        <v>0</v>
      </c>
      <c r="L29" s="178">
        <v>0</v>
      </c>
      <c r="M29" s="179">
        <v>7500000</v>
      </c>
      <c r="N29" s="173"/>
    </row>
    <row r="30" spans="1:14">
      <c r="A30" t="s">
        <v>650</v>
      </c>
      <c r="B30" t="s">
        <v>613</v>
      </c>
      <c r="C30" t="s">
        <v>614</v>
      </c>
      <c r="D30" t="s">
        <v>641</v>
      </c>
      <c r="E30" t="s">
        <v>101</v>
      </c>
      <c r="F30" t="s">
        <v>616</v>
      </c>
      <c r="G30" t="s">
        <v>617</v>
      </c>
      <c r="H30" s="178">
        <v>16000000</v>
      </c>
      <c r="I30" s="178">
        <v>0</v>
      </c>
      <c r="J30" s="178">
        <v>0</v>
      </c>
      <c r="K30" s="178">
        <v>0</v>
      </c>
      <c r="L30" s="178">
        <v>0</v>
      </c>
      <c r="M30" s="179">
        <v>16000000</v>
      </c>
      <c r="N30" s="173"/>
    </row>
    <row r="31" spans="1:14">
      <c r="A31" t="s">
        <v>651</v>
      </c>
      <c r="B31" t="s">
        <v>613</v>
      </c>
      <c r="C31" t="s">
        <v>614</v>
      </c>
      <c r="D31" t="s">
        <v>641</v>
      </c>
      <c r="E31" t="s">
        <v>102</v>
      </c>
      <c r="F31" t="s">
        <v>616</v>
      </c>
      <c r="G31" t="s">
        <v>617</v>
      </c>
      <c r="H31" s="178">
        <v>27000000</v>
      </c>
      <c r="I31" s="178">
        <v>0</v>
      </c>
      <c r="J31" s="178">
        <v>0</v>
      </c>
      <c r="K31" s="178">
        <v>0</v>
      </c>
      <c r="L31" s="178">
        <v>0</v>
      </c>
      <c r="M31" s="179">
        <v>27000000</v>
      </c>
      <c r="N31" s="173"/>
    </row>
    <row r="32" spans="1:14">
      <c r="A32" t="s">
        <v>652</v>
      </c>
      <c r="B32" t="s">
        <v>613</v>
      </c>
      <c r="C32" t="s">
        <v>614</v>
      </c>
      <c r="D32" t="s">
        <v>635</v>
      </c>
      <c r="E32" t="s">
        <v>103</v>
      </c>
      <c r="F32" t="s">
        <v>616</v>
      </c>
      <c r="G32" t="s">
        <v>617</v>
      </c>
      <c r="H32" s="178">
        <v>75000000</v>
      </c>
      <c r="I32" s="178">
        <v>0</v>
      </c>
      <c r="J32" s="178">
        <v>0</v>
      </c>
      <c r="K32" s="178">
        <v>0</v>
      </c>
      <c r="L32" s="178">
        <v>0</v>
      </c>
      <c r="M32" s="179">
        <v>75000000</v>
      </c>
      <c r="N32" s="173"/>
    </row>
    <row r="33" spans="1:14">
      <c r="A33" t="s">
        <v>653</v>
      </c>
      <c r="B33" t="s">
        <v>613</v>
      </c>
      <c r="C33" t="s">
        <v>614</v>
      </c>
      <c r="D33" t="s">
        <v>637</v>
      </c>
      <c r="E33" t="s">
        <v>104</v>
      </c>
      <c r="F33" t="s">
        <v>616</v>
      </c>
      <c r="G33" t="s">
        <v>617</v>
      </c>
      <c r="H33" s="178">
        <v>2950000</v>
      </c>
      <c r="I33" s="178">
        <v>0</v>
      </c>
      <c r="J33" s="178">
        <v>0</v>
      </c>
      <c r="K33" s="178">
        <v>0</v>
      </c>
      <c r="L33" s="178">
        <v>0</v>
      </c>
      <c r="M33" s="179">
        <v>2950000</v>
      </c>
      <c r="N33" s="173"/>
    </row>
    <row r="34" spans="1:14">
      <c r="A34" t="s">
        <v>654</v>
      </c>
      <c r="B34" t="s">
        <v>613</v>
      </c>
      <c r="C34" t="s">
        <v>614</v>
      </c>
      <c r="D34" t="s">
        <v>655</v>
      </c>
      <c r="E34" t="s">
        <v>105</v>
      </c>
      <c r="F34" t="s">
        <v>616</v>
      </c>
      <c r="G34" t="s">
        <v>617</v>
      </c>
      <c r="H34" s="178">
        <v>55000000</v>
      </c>
      <c r="I34" s="178">
        <v>0</v>
      </c>
      <c r="J34" s="178">
        <v>0</v>
      </c>
      <c r="K34" s="178">
        <v>0</v>
      </c>
      <c r="L34" s="178">
        <v>0</v>
      </c>
      <c r="M34" s="179">
        <v>55000000</v>
      </c>
      <c r="N34" s="173"/>
    </row>
    <row r="35" spans="1:14">
      <c r="A35" t="s">
        <v>656</v>
      </c>
      <c r="B35" t="s">
        <v>613</v>
      </c>
      <c r="C35" t="s">
        <v>614</v>
      </c>
      <c r="D35" t="s">
        <v>657</v>
      </c>
      <c r="E35" t="s">
        <v>107</v>
      </c>
      <c r="F35" t="s">
        <v>616</v>
      </c>
      <c r="G35" t="s">
        <v>617</v>
      </c>
      <c r="H35" s="178">
        <v>43500000</v>
      </c>
      <c r="I35" s="178">
        <v>0</v>
      </c>
      <c r="J35" s="178">
        <v>0</v>
      </c>
      <c r="K35" s="178">
        <v>0</v>
      </c>
      <c r="L35" s="178">
        <v>0</v>
      </c>
      <c r="M35" s="179">
        <v>43500000</v>
      </c>
      <c r="N35" s="173"/>
    </row>
    <row r="36" spans="1:14">
      <c r="A36" t="s">
        <v>658</v>
      </c>
      <c r="B36" t="s">
        <v>613</v>
      </c>
      <c r="C36" t="s">
        <v>614</v>
      </c>
      <c r="D36" t="s">
        <v>657</v>
      </c>
      <c r="E36" t="s">
        <v>108</v>
      </c>
      <c r="F36" t="s">
        <v>616</v>
      </c>
      <c r="G36" t="s">
        <v>617</v>
      </c>
      <c r="H36" s="178">
        <v>9000000</v>
      </c>
      <c r="I36" s="178">
        <v>0</v>
      </c>
      <c r="J36" s="178">
        <v>0</v>
      </c>
      <c r="K36" s="178">
        <v>0</v>
      </c>
      <c r="L36" s="178">
        <v>0</v>
      </c>
      <c r="M36" s="179">
        <v>9000000</v>
      </c>
      <c r="N36" s="173"/>
    </row>
    <row r="37" spans="1:14">
      <c r="A37" t="s">
        <v>659</v>
      </c>
      <c r="B37" t="s">
        <v>613</v>
      </c>
      <c r="C37" t="s">
        <v>614</v>
      </c>
      <c r="D37" t="s">
        <v>657</v>
      </c>
      <c r="E37" t="s">
        <v>109</v>
      </c>
      <c r="F37" t="s">
        <v>616</v>
      </c>
      <c r="G37" t="s">
        <v>617</v>
      </c>
      <c r="H37" s="178">
        <v>21000000</v>
      </c>
      <c r="I37" s="178">
        <v>0</v>
      </c>
      <c r="J37" s="178">
        <v>0</v>
      </c>
      <c r="K37" s="178">
        <v>0</v>
      </c>
      <c r="L37" s="178">
        <v>0</v>
      </c>
      <c r="M37" s="179">
        <v>21000000</v>
      </c>
      <c r="N37" s="173"/>
    </row>
    <row r="38" spans="1:14">
      <c r="A38" t="s">
        <v>660</v>
      </c>
      <c r="B38" t="s">
        <v>613</v>
      </c>
      <c r="C38" t="s">
        <v>614</v>
      </c>
      <c r="D38" t="s">
        <v>657</v>
      </c>
      <c r="E38" t="s">
        <v>110</v>
      </c>
      <c r="F38" t="s">
        <v>616</v>
      </c>
      <c r="G38" t="s">
        <v>617</v>
      </c>
      <c r="H38" s="178">
        <v>234000000</v>
      </c>
      <c r="I38" s="178">
        <v>0</v>
      </c>
      <c r="J38" s="178">
        <v>0</v>
      </c>
      <c r="K38" s="178">
        <v>0</v>
      </c>
      <c r="L38" s="178">
        <v>0</v>
      </c>
      <c r="M38" s="179">
        <v>234000000</v>
      </c>
      <c r="N38" s="173"/>
    </row>
    <row r="39" spans="1:14">
      <c r="A39" t="s">
        <v>661</v>
      </c>
      <c r="B39" t="s">
        <v>613</v>
      </c>
      <c r="C39" t="s">
        <v>614</v>
      </c>
      <c r="D39" t="s">
        <v>657</v>
      </c>
      <c r="E39" t="s">
        <v>112</v>
      </c>
      <c r="F39" t="s">
        <v>616</v>
      </c>
      <c r="G39" t="s">
        <v>617</v>
      </c>
      <c r="H39" s="178">
        <v>250000000</v>
      </c>
      <c r="I39" s="178">
        <v>0</v>
      </c>
      <c r="J39" s="178">
        <v>0</v>
      </c>
      <c r="K39" s="178">
        <v>0</v>
      </c>
      <c r="L39" s="178">
        <v>0</v>
      </c>
      <c r="M39" s="179">
        <v>250000000</v>
      </c>
      <c r="N39" s="173"/>
    </row>
    <row r="40" spans="1:14">
      <c r="A40" t="s">
        <v>662</v>
      </c>
      <c r="B40" t="s">
        <v>613</v>
      </c>
      <c r="C40" t="s">
        <v>614</v>
      </c>
      <c r="D40" t="s">
        <v>657</v>
      </c>
      <c r="E40" t="s">
        <v>113</v>
      </c>
      <c r="F40" t="s">
        <v>616</v>
      </c>
      <c r="G40" t="s">
        <v>617</v>
      </c>
      <c r="H40" s="178">
        <v>17000000</v>
      </c>
      <c r="I40" s="178">
        <v>0</v>
      </c>
      <c r="J40" s="178">
        <v>0</v>
      </c>
      <c r="K40" s="178">
        <v>0</v>
      </c>
      <c r="L40" s="178">
        <v>0</v>
      </c>
      <c r="M40" s="179">
        <v>17000000</v>
      </c>
      <c r="N40" s="173"/>
    </row>
    <row r="41" spans="1:14">
      <c r="A41" t="s">
        <v>663</v>
      </c>
      <c r="B41" t="s">
        <v>613</v>
      </c>
      <c r="C41" t="s">
        <v>614</v>
      </c>
      <c r="D41" t="s">
        <v>657</v>
      </c>
      <c r="E41" t="s">
        <v>114</v>
      </c>
      <c r="F41" t="s">
        <v>616</v>
      </c>
      <c r="G41" t="s">
        <v>617</v>
      </c>
      <c r="H41" s="178">
        <v>33000000</v>
      </c>
      <c r="I41" s="178">
        <v>0</v>
      </c>
      <c r="J41" s="178">
        <v>0</v>
      </c>
      <c r="K41" s="178">
        <v>0</v>
      </c>
      <c r="L41" s="178">
        <v>0</v>
      </c>
      <c r="M41" s="179">
        <v>33000000</v>
      </c>
      <c r="N41" s="173"/>
    </row>
    <row r="42" spans="1:14">
      <c r="A42" t="s">
        <v>664</v>
      </c>
      <c r="B42" t="s">
        <v>613</v>
      </c>
      <c r="C42" t="s">
        <v>614</v>
      </c>
      <c r="D42" t="s">
        <v>657</v>
      </c>
      <c r="E42" t="s">
        <v>116</v>
      </c>
      <c r="F42" t="s">
        <v>616</v>
      </c>
      <c r="G42" t="s">
        <v>617</v>
      </c>
      <c r="H42" s="178">
        <v>476000000</v>
      </c>
      <c r="I42" s="178">
        <v>0</v>
      </c>
      <c r="J42" s="178">
        <v>0</v>
      </c>
      <c r="K42" s="178">
        <v>0</v>
      </c>
      <c r="L42" s="178">
        <v>0</v>
      </c>
      <c r="M42" s="179">
        <v>476000000</v>
      </c>
      <c r="N42" s="173"/>
    </row>
    <row r="43" spans="1:14">
      <c r="A43" t="s">
        <v>665</v>
      </c>
      <c r="B43" t="s">
        <v>613</v>
      </c>
      <c r="C43" t="s">
        <v>614</v>
      </c>
      <c r="D43" t="s">
        <v>657</v>
      </c>
      <c r="E43" t="s">
        <v>118</v>
      </c>
      <c r="F43" t="s">
        <v>616</v>
      </c>
      <c r="G43" t="s">
        <v>617</v>
      </c>
      <c r="H43" s="178">
        <v>930000000</v>
      </c>
      <c r="I43" s="178">
        <v>0</v>
      </c>
      <c r="J43" s="178">
        <v>0</v>
      </c>
      <c r="K43" s="178">
        <v>0</v>
      </c>
      <c r="L43" s="178">
        <v>0</v>
      </c>
      <c r="M43" s="179">
        <v>930000000</v>
      </c>
      <c r="N43" s="173"/>
    </row>
    <row r="44" spans="1:14">
      <c r="A44" t="s">
        <v>666</v>
      </c>
      <c r="B44" t="s">
        <v>613</v>
      </c>
      <c r="C44" t="s">
        <v>614</v>
      </c>
      <c r="D44" t="s">
        <v>657</v>
      </c>
      <c r="E44" t="s">
        <v>119</v>
      </c>
      <c r="F44" t="s">
        <v>616</v>
      </c>
      <c r="G44" t="s">
        <v>617</v>
      </c>
      <c r="H44" s="178">
        <v>27200000</v>
      </c>
      <c r="I44" s="178">
        <v>0</v>
      </c>
      <c r="J44" s="178">
        <v>0</v>
      </c>
      <c r="K44" s="178">
        <v>0</v>
      </c>
      <c r="L44" s="178">
        <v>0</v>
      </c>
      <c r="M44" s="179">
        <v>27200000</v>
      </c>
      <c r="N44" s="173"/>
    </row>
    <row r="45" spans="1:14">
      <c r="A45" t="s">
        <v>667</v>
      </c>
      <c r="B45" t="s">
        <v>613</v>
      </c>
      <c r="C45" t="s">
        <v>614</v>
      </c>
      <c r="D45" t="s">
        <v>657</v>
      </c>
      <c r="E45" t="s">
        <v>120</v>
      </c>
      <c r="F45" t="s">
        <v>616</v>
      </c>
      <c r="G45" t="s">
        <v>617</v>
      </c>
      <c r="H45" s="178">
        <v>22400000</v>
      </c>
      <c r="I45" s="178">
        <v>0</v>
      </c>
      <c r="J45" s="178">
        <v>0</v>
      </c>
      <c r="K45" s="178">
        <v>0</v>
      </c>
      <c r="L45" s="178">
        <v>0</v>
      </c>
      <c r="M45" s="179">
        <v>22400000</v>
      </c>
      <c r="N45" s="173"/>
    </row>
    <row r="46" spans="1:14">
      <c r="A46" t="s">
        <v>668</v>
      </c>
      <c r="B46" t="s">
        <v>613</v>
      </c>
      <c r="C46" t="s">
        <v>614</v>
      </c>
      <c r="D46" t="s">
        <v>635</v>
      </c>
      <c r="E46" t="s">
        <v>121</v>
      </c>
      <c r="F46" t="s">
        <v>616</v>
      </c>
      <c r="G46" t="s">
        <v>617</v>
      </c>
      <c r="H46" s="178">
        <v>30000000</v>
      </c>
      <c r="I46" s="178">
        <v>0</v>
      </c>
      <c r="J46" s="178">
        <v>0</v>
      </c>
      <c r="K46" s="178">
        <v>0</v>
      </c>
      <c r="L46" s="178">
        <v>0</v>
      </c>
      <c r="M46" s="179">
        <v>30000000</v>
      </c>
      <c r="N46" s="173"/>
    </row>
    <row r="47" spans="1:14">
      <c r="A47" t="s">
        <v>669</v>
      </c>
      <c r="B47" t="s">
        <v>613</v>
      </c>
      <c r="C47" t="s">
        <v>614</v>
      </c>
      <c r="D47" t="s">
        <v>637</v>
      </c>
      <c r="E47" t="s">
        <v>122</v>
      </c>
      <c r="F47" t="s">
        <v>616</v>
      </c>
      <c r="G47" t="s">
        <v>617</v>
      </c>
      <c r="H47" s="178">
        <v>5900000</v>
      </c>
      <c r="I47" s="178">
        <v>0</v>
      </c>
      <c r="J47" s="178">
        <v>0</v>
      </c>
      <c r="K47" s="178">
        <v>0</v>
      </c>
      <c r="L47" s="178">
        <v>0</v>
      </c>
      <c r="M47" s="179">
        <v>5900000</v>
      </c>
      <c r="N47" s="173"/>
    </row>
    <row r="48" spans="1:14">
      <c r="A48" t="s">
        <v>670</v>
      </c>
      <c r="B48" t="s">
        <v>613</v>
      </c>
      <c r="C48" t="s">
        <v>614</v>
      </c>
      <c r="D48" t="s">
        <v>671</v>
      </c>
      <c r="E48" t="s">
        <v>672</v>
      </c>
      <c r="F48" t="s">
        <v>673</v>
      </c>
      <c r="G48" t="s">
        <v>617</v>
      </c>
      <c r="H48" s="178">
        <v>630000000</v>
      </c>
      <c r="I48" s="178">
        <v>0</v>
      </c>
      <c r="J48" s="178">
        <v>0</v>
      </c>
      <c r="K48" s="178">
        <v>0</v>
      </c>
      <c r="L48" s="178">
        <v>0</v>
      </c>
      <c r="M48" s="179">
        <v>630000000</v>
      </c>
      <c r="N48" s="173"/>
    </row>
    <row r="49" spans="1:14">
      <c r="A49" t="s">
        <v>674</v>
      </c>
      <c r="B49" t="s">
        <v>613</v>
      </c>
      <c r="C49" t="s">
        <v>614</v>
      </c>
      <c r="D49" t="s">
        <v>675</v>
      </c>
      <c r="E49" t="s">
        <v>676</v>
      </c>
      <c r="F49" t="s">
        <v>677</v>
      </c>
      <c r="G49" t="s">
        <v>617</v>
      </c>
      <c r="H49" s="178">
        <v>30000000</v>
      </c>
      <c r="I49" s="178">
        <v>0</v>
      </c>
      <c r="J49" s="178">
        <v>0</v>
      </c>
      <c r="K49" s="178">
        <v>0</v>
      </c>
      <c r="L49" s="178">
        <v>0</v>
      </c>
      <c r="M49" s="179">
        <v>30000000</v>
      </c>
      <c r="N49" s="173"/>
    </row>
    <row r="50" spans="1:14">
      <c r="A50" t="s">
        <v>678</v>
      </c>
      <c r="B50" t="s">
        <v>613</v>
      </c>
      <c r="C50" t="s">
        <v>614</v>
      </c>
      <c r="D50" t="s">
        <v>679</v>
      </c>
      <c r="E50" t="s">
        <v>680</v>
      </c>
      <c r="F50" t="s">
        <v>681</v>
      </c>
      <c r="G50" t="s">
        <v>617</v>
      </c>
      <c r="H50" s="178">
        <v>6204780415.131546</v>
      </c>
      <c r="I50" s="178">
        <v>0</v>
      </c>
      <c r="J50" s="178">
        <v>0</v>
      </c>
      <c r="K50" s="178">
        <v>0</v>
      </c>
      <c r="L50" s="178">
        <v>0</v>
      </c>
      <c r="M50" s="179">
        <v>6204780415.131546</v>
      </c>
      <c r="N50" s="173"/>
    </row>
    <row r="51" spans="1:14">
      <c r="A51" t="s">
        <v>682</v>
      </c>
      <c r="B51" t="s">
        <v>613</v>
      </c>
      <c r="C51" t="s">
        <v>614</v>
      </c>
      <c r="D51" t="s">
        <v>683</v>
      </c>
      <c r="E51" t="s">
        <v>684</v>
      </c>
      <c r="F51" t="s">
        <v>685</v>
      </c>
      <c r="G51" t="s">
        <v>617</v>
      </c>
      <c r="H51" s="178">
        <v>1267140907.7131083</v>
      </c>
      <c r="I51" s="178">
        <v>0</v>
      </c>
      <c r="J51" s="178">
        <v>0</v>
      </c>
      <c r="K51" s="178">
        <v>0</v>
      </c>
      <c r="L51" s="178">
        <v>0</v>
      </c>
      <c r="M51" s="179">
        <v>1267140907.7131083</v>
      </c>
      <c r="N51" s="173"/>
    </row>
    <row r="52" spans="1:14">
      <c r="A52" t="s">
        <v>686</v>
      </c>
      <c r="B52" t="s">
        <v>613</v>
      </c>
      <c r="C52" t="s">
        <v>614</v>
      </c>
      <c r="D52" t="s">
        <v>687</v>
      </c>
      <c r="E52" t="s">
        <v>688</v>
      </c>
      <c r="F52" t="s">
        <v>689</v>
      </c>
      <c r="G52" t="s">
        <v>617</v>
      </c>
      <c r="H52" s="178">
        <v>1234058232.0133843</v>
      </c>
      <c r="I52" s="178">
        <v>0</v>
      </c>
      <c r="J52" s="178">
        <v>0</v>
      </c>
      <c r="K52" s="178">
        <v>0</v>
      </c>
      <c r="L52" s="178">
        <v>0</v>
      </c>
      <c r="M52" s="179">
        <v>1234058232.0133843</v>
      </c>
      <c r="N52" s="173"/>
    </row>
    <row r="53" spans="1:14">
      <c r="A53" t="s">
        <v>690</v>
      </c>
      <c r="B53" t="s">
        <v>613</v>
      </c>
      <c r="C53" t="s">
        <v>614</v>
      </c>
      <c r="D53" t="s">
        <v>691</v>
      </c>
      <c r="E53" t="s">
        <v>692</v>
      </c>
      <c r="F53" t="s">
        <v>693</v>
      </c>
      <c r="G53" t="s">
        <v>617</v>
      </c>
      <c r="H53" s="178">
        <v>1102281692.6720684</v>
      </c>
      <c r="I53" s="178">
        <v>0</v>
      </c>
      <c r="J53" s="178">
        <v>0</v>
      </c>
      <c r="K53" s="178">
        <v>0</v>
      </c>
      <c r="L53" s="178">
        <v>0</v>
      </c>
      <c r="M53" s="179">
        <v>1102281692.6720684</v>
      </c>
      <c r="N53" s="173"/>
    </row>
    <row r="54" spans="1:14">
      <c r="A54" t="s">
        <v>694</v>
      </c>
      <c r="B54" t="s">
        <v>613</v>
      </c>
      <c r="C54" t="s">
        <v>614</v>
      </c>
      <c r="D54" t="s">
        <v>695</v>
      </c>
      <c r="E54" t="s">
        <v>696</v>
      </c>
      <c r="F54" t="s">
        <v>697</v>
      </c>
      <c r="G54" t="s">
        <v>617</v>
      </c>
      <c r="H54" s="178">
        <v>1132585643.560786</v>
      </c>
      <c r="I54" s="178">
        <v>0</v>
      </c>
      <c r="J54" s="178">
        <v>0</v>
      </c>
      <c r="K54" s="178">
        <v>0</v>
      </c>
      <c r="L54" s="178">
        <v>0</v>
      </c>
      <c r="M54" s="179">
        <v>1132585643.560786</v>
      </c>
      <c r="N54" s="173"/>
    </row>
    <row r="55" spans="1:14">
      <c r="A55" t="s">
        <v>698</v>
      </c>
      <c r="B55" t="s">
        <v>613</v>
      </c>
      <c r="C55" t="s">
        <v>614</v>
      </c>
      <c r="D55" t="s">
        <v>699</v>
      </c>
      <c r="E55" t="s">
        <v>700</v>
      </c>
      <c r="F55" t="s">
        <v>701</v>
      </c>
      <c r="G55" t="s">
        <v>617</v>
      </c>
      <c r="H55" s="178">
        <v>1348709702.3155131</v>
      </c>
      <c r="I55" s="178">
        <v>0</v>
      </c>
      <c r="J55" s="178">
        <v>0</v>
      </c>
      <c r="K55" s="178">
        <v>0</v>
      </c>
      <c r="L55" s="178">
        <v>0</v>
      </c>
      <c r="M55" s="179">
        <v>1348709702.3155131</v>
      </c>
      <c r="N55" s="173"/>
    </row>
    <row r="56" spans="1:14">
      <c r="A56" t="s">
        <v>702</v>
      </c>
      <c r="B56" t="s">
        <v>613</v>
      </c>
      <c r="C56" t="s">
        <v>614</v>
      </c>
      <c r="D56" t="s">
        <v>703</v>
      </c>
      <c r="E56" t="s">
        <v>704</v>
      </c>
      <c r="F56" t="s">
        <v>705</v>
      </c>
      <c r="G56" t="s">
        <v>617</v>
      </c>
      <c r="H56" s="178">
        <v>1360110714.5817211</v>
      </c>
      <c r="I56" s="178">
        <v>0</v>
      </c>
      <c r="J56" s="178">
        <v>0</v>
      </c>
      <c r="K56" s="178">
        <v>0</v>
      </c>
      <c r="L56" s="178">
        <v>0</v>
      </c>
      <c r="M56" s="179">
        <v>1360110714.5817211</v>
      </c>
      <c r="N56" s="173"/>
    </row>
    <row r="57" spans="1:14">
      <c r="A57" t="s">
        <v>706</v>
      </c>
      <c r="B57" t="s">
        <v>613</v>
      </c>
      <c r="C57" t="s">
        <v>614</v>
      </c>
      <c r="D57" t="s">
        <v>707</v>
      </c>
      <c r="E57" t="s">
        <v>708</v>
      </c>
      <c r="F57" t="s">
        <v>709</v>
      </c>
      <c r="G57" t="s">
        <v>617</v>
      </c>
      <c r="H57" s="178">
        <v>74819783.480039552</v>
      </c>
      <c r="I57" s="178">
        <v>0</v>
      </c>
      <c r="J57" s="178">
        <v>0</v>
      </c>
      <c r="K57" s="178">
        <v>0</v>
      </c>
      <c r="L57" s="178">
        <v>0</v>
      </c>
      <c r="M57" s="179">
        <v>74819783.480039552</v>
      </c>
      <c r="N57" s="173"/>
    </row>
    <row r="58" spans="1:14">
      <c r="A58" t="s">
        <v>710</v>
      </c>
      <c r="B58" t="s">
        <v>613</v>
      </c>
      <c r="C58" t="s">
        <v>614</v>
      </c>
      <c r="D58" t="s">
        <v>711</v>
      </c>
      <c r="E58" t="s">
        <v>712</v>
      </c>
      <c r="F58" t="s">
        <v>713</v>
      </c>
      <c r="G58" t="s">
        <v>617</v>
      </c>
      <c r="H58" s="178">
        <v>54596703.197171167</v>
      </c>
      <c r="I58" s="178">
        <v>0</v>
      </c>
      <c r="J58" s="178">
        <v>0</v>
      </c>
      <c r="K58" s="178">
        <v>0</v>
      </c>
      <c r="L58" s="178">
        <v>0</v>
      </c>
      <c r="M58" s="179">
        <v>54596703.197171167</v>
      </c>
      <c r="N58" s="173"/>
    </row>
    <row r="59" spans="1:14">
      <c r="A59" t="s">
        <v>714</v>
      </c>
      <c r="B59" t="s">
        <v>613</v>
      </c>
      <c r="C59" t="s">
        <v>614</v>
      </c>
      <c r="D59" t="s">
        <v>715</v>
      </c>
      <c r="E59" t="s">
        <v>716</v>
      </c>
      <c r="F59" t="s">
        <v>717</v>
      </c>
      <c r="G59" t="s">
        <v>617</v>
      </c>
      <c r="H59" s="178">
        <v>47300782.234546609</v>
      </c>
      <c r="I59" s="178">
        <v>0</v>
      </c>
      <c r="J59" s="178">
        <v>0</v>
      </c>
      <c r="K59" s="178">
        <v>0</v>
      </c>
      <c r="L59" s="178">
        <v>0</v>
      </c>
      <c r="M59" s="179">
        <v>47300782.234546609</v>
      </c>
      <c r="N59" s="173"/>
    </row>
    <row r="60" spans="1:14">
      <c r="A60" t="s">
        <v>718</v>
      </c>
      <c r="B60" t="s">
        <v>613</v>
      </c>
      <c r="C60" t="s">
        <v>614</v>
      </c>
      <c r="D60" t="s">
        <v>719</v>
      </c>
      <c r="E60" t="s">
        <v>720</v>
      </c>
      <c r="F60" t="s">
        <v>721</v>
      </c>
      <c r="G60" t="s">
        <v>617</v>
      </c>
      <c r="H60" s="178">
        <v>63526372.476318844</v>
      </c>
      <c r="I60" s="178">
        <v>0</v>
      </c>
      <c r="J60" s="178">
        <v>0</v>
      </c>
      <c r="K60" s="178">
        <v>0</v>
      </c>
      <c r="L60" s="178">
        <v>0</v>
      </c>
      <c r="M60" s="179">
        <v>63526372.476318844</v>
      </c>
      <c r="N60" s="173"/>
    </row>
    <row r="61" spans="1:14">
      <c r="A61" t="s">
        <v>722</v>
      </c>
      <c r="B61" t="s">
        <v>613</v>
      </c>
      <c r="C61" t="s">
        <v>614</v>
      </c>
      <c r="D61" t="s">
        <v>723</v>
      </c>
      <c r="E61" t="s">
        <v>724</v>
      </c>
      <c r="F61" t="s">
        <v>725</v>
      </c>
      <c r="G61" t="s">
        <v>617</v>
      </c>
      <c r="H61" s="178">
        <v>28693553.282924023</v>
      </c>
      <c r="I61" s="178">
        <v>0</v>
      </c>
      <c r="J61" s="178">
        <v>0</v>
      </c>
      <c r="K61" s="178">
        <v>0</v>
      </c>
      <c r="L61" s="178">
        <v>0</v>
      </c>
      <c r="M61" s="179">
        <v>28693553.282924023</v>
      </c>
      <c r="N61" s="173"/>
    </row>
    <row r="62" spans="1:14">
      <c r="A62" t="s">
        <v>726</v>
      </c>
      <c r="B62" t="s">
        <v>613</v>
      </c>
      <c r="C62" t="s">
        <v>614</v>
      </c>
      <c r="D62" t="s">
        <v>727</v>
      </c>
      <c r="E62" t="s">
        <v>728</v>
      </c>
      <c r="F62" t="s">
        <v>729</v>
      </c>
      <c r="G62" t="s">
        <v>617</v>
      </c>
      <c r="H62" s="178">
        <v>428885829.44765151</v>
      </c>
      <c r="I62" s="178">
        <v>0</v>
      </c>
      <c r="J62" s="178">
        <v>0</v>
      </c>
      <c r="K62" s="178">
        <v>0</v>
      </c>
      <c r="L62" s="178">
        <v>0</v>
      </c>
      <c r="M62" s="179">
        <v>428885829.44765151</v>
      </c>
      <c r="N62" s="173"/>
    </row>
    <row r="63" spans="1:14">
      <c r="A63" t="s">
        <v>730</v>
      </c>
      <c r="B63" t="s">
        <v>613</v>
      </c>
      <c r="C63" t="s">
        <v>614</v>
      </c>
      <c r="D63" t="s">
        <v>731</v>
      </c>
      <c r="E63" t="s">
        <v>732</v>
      </c>
      <c r="F63" t="s">
        <v>733</v>
      </c>
      <c r="G63" t="s">
        <v>617</v>
      </c>
      <c r="H63" s="178">
        <v>462774765.73490912</v>
      </c>
      <c r="I63" s="178">
        <v>0</v>
      </c>
      <c r="J63" s="178">
        <v>0</v>
      </c>
      <c r="K63" s="178">
        <v>0</v>
      </c>
      <c r="L63" s="178">
        <v>0</v>
      </c>
      <c r="M63" s="179">
        <v>462774765.73490912</v>
      </c>
      <c r="N63" s="173"/>
    </row>
    <row r="64" spans="1:14">
      <c r="A64" t="s">
        <v>734</v>
      </c>
      <c r="B64" t="s">
        <v>613</v>
      </c>
      <c r="C64" t="s">
        <v>614</v>
      </c>
      <c r="D64" t="s">
        <v>735</v>
      </c>
      <c r="E64" t="s">
        <v>736</v>
      </c>
      <c r="F64" t="s">
        <v>737</v>
      </c>
      <c r="G64" t="s">
        <v>617</v>
      </c>
      <c r="H64" s="178">
        <v>105237445.80708903</v>
      </c>
      <c r="I64" s="178">
        <v>0</v>
      </c>
      <c r="J64" s="178">
        <v>0</v>
      </c>
      <c r="K64" s="178">
        <v>0</v>
      </c>
      <c r="L64" s="178">
        <v>0</v>
      </c>
      <c r="M64" s="179">
        <v>105237445.80708903</v>
      </c>
      <c r="N64" s="173"/>
    </row>
    <row r="65" spans="1:14">
      <c r="A65" t="s">
        <v>738</v>
      </c>
      <c r="B65" t="s">
        <v>613</v>
      </c>
      <c r="C65" t="s">
        <v>614</v>
      </c>
      <c r="D65" t="s">
        <v>739</v>
      </c>
      <c r="E65" t="s">
        <v>740</v>
      </c>
      <c r="F65" t="s">
        <v>741</v>
      </c>
      <c r="G65" t="s">
        <v>617</v>
      </c>
      <c r="H65" s="178">
        <v>103457208.54536913</v>
      </c>
      <c r="I65" s="178">
        <v>0</v>
      </c>
      <c r="J65" s="178">
        <v>0</v>
      </c>
      <c r="K65" s="178">
        <v>0</v>
      </c>
      <c r="L65" s="178">
        <v>0</v>
      </c>
      <c r="M65" s="179">
        <v>103457208.54536913</v>
      </c>
      <c r="N65" s="173"/>
    </row>
    <row r="66" spans="1:14">
      <c r="A66" t="s">
        <v>742</v>
      </c>
      <c r="B66" t="s">
        <v>613</v>
      </c>
      <c r="C66" t="s">
        <v>614</v>
      </c>
      <c r="D66" t="s">
        <v>743</v>
      </c>
      <c r="E66" t="s">
        <v>744</v>
      </c>
      <c r="F66" t="s">
        <v>745</v>
      </c>
      <c r="G66" t="s">
        <v>617</v>
      </c>
      <c r="H66" s="178">
        <v>39650094.577440798</v>
      </c>
      <c r="I66" s="178">
        <v>0</v>
      </c>
      <c r="J66" s="178">
        <v>0</v>
      </c>
      <c r="K66" s="178">
        <v>0</v>
      </c>
      <c r="L66" s="178">
        <v>0</v>
      </c>
      <c r="M66" s="179">
        <v>39650094.577440798</v>
      </c>
      <c r="N66" s="173"/>
    </row>
    <row r="67" spans="1:14">
      <c r="A67" t="s">
        <v>746</v>
      </c>
      <c r="B67" t="s">
        <v>613</v>
      </c>
      <c r="C67" t="s">
        <v>614</v>
      </c>
      <c r="D67" t="s">
        <v>747</v>
      </c>
      <c r="E67" t="s">
        <v>748</v>
      </c>
      <c r="F67" t="s">
        <v>749</v>
      </c>
      <c r="G67" t="s">
        <v>617</v>
      </c>
      <c r="H67" s="178">
        <v>959347501.01292121</v>
      </c>
      <c r="I67" s="178">
        <v>0</v>
      </c>
      <c r="J67" s="178">
        <v>0</v>
      </c>
      <c r="K67" s="178">
        <v>0</v>
      </c>
      <c r="L67" s="178">
        <v>0</v>
      </c>
      <c r="M67" s="179">
        <v>959347501.01292121</v>
      </c>
      <c r="N67" s="173"/>
    </row>
    <row r="68" spans="1:14">
      <c r="A68" t="s">
        <v>750</v>
      </c>
      <c r="B68" t="s">
        <v>613</v>
      </c>
      <c r="C68" t="s">
        <v>614</v>
      </c>
      <c r="D68" t="s">
        <v>751</v>
      </c>
      <c r="E68" t="s">
        <v>752</v>
      </c>
      <c r="F68" t="s">
        <v>753</v>
      </c>
      <c r="G68" t="s">
        <v>617</v>
      </c>
      <c r="H68" s="178">
        <v>3263558223.225975</v>
      </c>
      <c r="I68" s="178">
        <v>0</v>
      </c>
      <c r="J68" s="178">
        <v>0</v>
      </c>
      <c r="K68" s="178">
        <v>0</v>
      </c>
      <c r="L68" s="178">
        <v>0</v>
      </c>
      <c r="M68" s="179">
        <v>3263558223.225975</v>
      </c>
      <c r="N68" s="173"/>
    </row>
    <row r="69" spans="1:14">
      <c r="A69" t="s">
        <v>754</v>
      </c>
      <c r="B69" t="s">
        <v>613</v>
      </c>
      <c r="C69" t="s">
        <v>614</v>
      </c>
      <c r="D69" t="s">
        <v>755</v>
      </c>
      <c r="E69" t="s">
        <v>756</v>
      </c>
      <c r="F69" t="s">
        <v>616</v>
      </c>
      <c r="G69" t="s">
        <v>617</v>
      </c>
      <c r="H69" s="178">
        <v>0</v>
      </c>
      <c r="I69" s="178">
        <v>0</v>
      </c>
      <c r="J69" s="178">
        <v>0</v>
      </c>
      <c r="K69" s="178">
        <v>0</v>
      </c>
      <c r="L69" s="178">
        <v>0</v>
      </c>
      <c r="M69" s="185">
        <v>0</v>
      </c>
      <c r="N69" s="173"/>
    </row>
    <row r="70" spans="1:14">
      <c r="A70" t="s">
        <v>757</v>
      </c>
      <c r="B70" t="s">
        <v>613</v>
      </c>
      <c r="C70" t="s">
        <v>614</v>
      </c>
      <c r="D70" t="s">
        <v>758</v>
      </c>
      <c r="E70" t="s">
        <v>759</v>
      </c>
      <c r="F70" t="s">
        <v>616</v>
      </c>
      <c r="G70" t="s">
        <v>617</v>
      </c>
      <c r="H70" s="178">
        <v>9000000000</v>
      </c>
      <c r="I70" s="178">
        <v>0</v>
      </c>
      <c r="J70" s="178">
        <v>0</v>
      </c>
      <c r="K70" s="178">
        <v>0</v>
      </c>
      <c r="L70" s="178">
        <v>0</v>
      </c>
      <c r="M70" s="179">
        <v>9000000000</v>
      </c>
      <c r="N70" s="173"/>
    </row>
    <row r="71" spans="1:14">
      <c r="A71" t="s">
        <v>760</v>
      </c>
      <c r="B71" t="s">
        <v>613</v>
      </c>
      <c r="C71" t="s">
        <v>614</v>
      </c>
      <c r="D71" t="s">
        <v>761</v>
      </c>
      <c r="E71" t="s">
        <v>762</v>
      </c>
      <c r="F71" t="s">
        <v>616</v>
      </c>
      <c r="G71" t="s">
        <v>617</v>
      </c>
      <c r="H71" s="178">
        <v>1629074583.9279428</v>
      </c>
      <c r="I71" s="178">
        <v>0</v>
      </c>
      <c r="J71" s="178">
        <v>0</v>
      </c>
      <c r="K71" s="178">
        <v>0</v>
      </c>
      <c r="L71" s="178">
        <v>0</v>
      </c>
      <c r="M71" s="179">
        <v>1629074583.9279428</v>
      </c>
      <c r="N71" s="173"/>
    </row>
    <row r="72" spans="1:14">
      <c r="A72" t="s">
        <v>763</v>
      </c>
      <c r="B72" t="s">
        <v>613</v>
      </c>
      <c r="C72" t="s">
        <v>614</v>
      </c>
      <c r="D72" t="s">
        <v>761</v>
      </c>
      <c r="E72" t="s">
        <v>764</v>
      </c>
      <c r="F72" t="s">
        <v>616</v>
      </c>
      <c r="G72" t="s">
        <v>617</v>
      </c>
      <c r="H72" s="178">
        <v>369329121.51629746</v>
      </c>
      <c r="I72" s="178">
        <v>0</v>
      </c>
      <c r="J72" s="178">
        <v>0</v>
      </c>
      <c r="K72" s="178">
        <v>0</v>
      </c>
      <c r="L72" s="178">
        <v>0</v>
      </c>
      <c r="M72" s="179">
        <v>369329121.51629746</v>
      </c>
      <c r="N72" s="173"/>
    </row>
    <row r="73" spans="1:14">
      <c r="A73" t="s">
        <v>765</v>
      </c>
      <c r="B73" t="s">
        <v>613</v>
      </c>
      <c r="C73" t="s">
        <v>614</v>
      </c>
      <c r="D73" t="s">
        <v>766</v>
      </c>
      <c r="E73" t="s">
        <v>767</v>
      </c>
      <c r="F73" t="s">
        <v>616</v>
      </c>
      <c r="G73" t="s">
        <v>617</v>
      </c>
      <c r="H73" s="178">
        <v>883570936.59762263</v>
      </c>
      <c r="I73" s="178">
        <v>0</v>
      </c>
      <c r="J73" s="178">
        <v>0</v>
      </c>
      <c r="K73" s="178">
        <v>0</v>
      </c>
      <c r="L73" s="178">
        <v>0</v>
      </c>
      <c r="M73" s="179">
        <v>883570936.59762263</v>
      </c>
      <c r="N73" s="173"/>
    </row>
    <row r="74" spans="1:14">
      <c r="A74" t="s">
        <v>768</v>
      </c>
      <c r="B74" t="s">
        <v>613</v>
      </c>
      <c r="C74" t="s">
        <v>614</v>
      </c>
      <c r="D74" t="s">
        <v>769</v>
      </c>
      <c r="E74" t="s">
        <v>770</v>
      </c>
      <c r="F74" t="s">
        <v>616</v>
      </c>
      <c r="G74" t="s">
        <v>617</v>
      </c>
      <c r="H74" s="178">
        <v>131515717.69184093</v>
      </c>
      <c r="I74" s="178">
        <v>0</v>
      </c>
      <c r="J74" s="178">
        <v>0</v>
      </c>
      <c r="K74" s="178">
        <v>0</v>
      </c>
      <c r="L74" s="178">
        <v>0</v>
      </c>
      <c r="M74" s="179">
        <v>131515717.69184093</v>
      </c>
      <c r="N74" s="173"/>
    </row>
    <row r="75" spans="1:14">
      <c r="A75" t="s">
        <v>771</v>
      </c>
      <c r="B75" t="s">
        <v>613</v>
      </c>
      <c r="C75" t="s">
        <v>614</v>
      </c>
      <c r="D75" t="s">
        <v>772</v>
      </c>
      <c r="E75" t="s">
        <v>773</v>
      </c>
      <c r="F75" t="s">
        <v>616</v>
      </c>
      <c r="G75" t="s">
        <v>617</v>
      </c>
      <c r="H75" s="178">
        <v>63720000000</v>
      </c>
      <c r="I75" s="178">
        <v>0</v>
      </c>
      <c r="J75" s="178">
        <v>0</v>
      </c>
      <c r="K75" s="178">
        <v>0</v>
      </c>
      <c r="L75" s="178">
        <v>0</v>
      </c>
      <c r="M75" s="179">
        <v>63720000000</v>
      </c>
      <c r="N75" s="173"/>
    </row>
    <row r="76" spans="1:14">
      <c r="A76" t="s">
        <v>774</v>
      </c>
      <c r="B76" t="s">
        <v>613</v>
      </c>
      <c r="C76" t="s">
        <v>614</v>
      </c>
      <c r="D76" t="s">
        <v>775</v>
      </c>
      <c r="E76" t="s">
        <v>776</v>
      </c>
      <c r="F76" t="s">
        <v>616</v>
      </c>
      <c r="G76" t="s">
        <v>617</v>
      </c>
      <c r="H76" s="178">
        <v>3780000000</v>
      </c>
      <c r="I76" s="178">
        <v>0</v>
      </c>
      <c r="J76" s="178">
        <v>0</v>
      </c>
      <c r="K76" s="178">
        <v>0</v>
      </c>
      <c r="L76" s="178">
        <v>0</v>
      </c>
      <c r="M76" s="179">
        <v>3780000000</v>
      </c>
      <c r="N76" s="173"/>
    </row>
    <row r="77" spans="1:14">
      <c r="A77" t="s">
        <v>777</v>
      </c>
      <c r="B77" t="s">
        <v>613</v>
      </c>
      <c r="C77" t="s">
        <v>614</v>
      </c>
      <c r="D77" t="s">
        <v>778</v>
      </c>
      <c r="E77" t="s">
        <v>779</v>
      </c>
      <c r="F77" t="s">
        <v>616</v>
      </c>
      <c r="G77" t="s">
        <v>617</v>
      </c>
      <c r="H77" s="178">
        <v>7680000000</v>
      </c>
      <c r="I77" s="178">
        <v>0</v>
      </c>
      <c r="J77" s="178">
        <v>0</v>
      </c>
      <c r="K77" s="178">
        <v>0</v>
      </c>
      <c r="L77" s="178">
        <v>0</v>
      </c>
      <c r="M77" s="179">
        <v>7680000000</v>
      </c>
      <c r="N77" s="173"/>
    </row>
    <row r="78" spans="1:14">
      <c r="A78" t="s">
        <v>780</v>
      </c>
      <c r="B78" t="s">
        <v>613</v>
      </c>
      <c r="C78" t="s">
        <v>614</v>
      </c>
      <c r="D78" t="s">
        <v>781</v>
      </c>
      <c r="E78" t="s">
        <v>782</v>
      </c>
      <c r="F78" t="s">
        <v>783</v>
      </c>
      <c r="G78" t="s">
        <v>617</v>
      </c>
      <c r="H78" s="178">
        <v>9903124961.3442726</v>
      </c>
      <c r="I78" s="178">
        <v>0</v>
      </c>
      <c r="J78" s="178">
        <v>0</v>
      </c>
      <c r="K78" s="178">
        <v>0</v>
      </c>
      <c r="L78" s="178">
        <v>0</v>
      </c>
      <c r="M78" s="179">
        <v>9903124961.3442726</v>
      </c>
      <c r="N78" s="173"/>
    </row>
    <row r="79" spans="1:14">
      <c r="A79" t="s">
        <v>784</v>
      </c>
      <c r="B79" t="s">
        <v>613</v>
      </c>
      <c r="C79" t="s">
        <v>614</v>
      </c>
      <c r="D79" t="s">
        <v>785</v>
      </c>
      <c r="E79" t="s">
        <v>786</v>
      </c>
      <c r="F79" t="s">
        <v>787</v>
      </c>
      <c r="G79" t="s">
        <v>617</v>
      </c>
      <c r="H79" s="178">
        <v>1670512496.2118661</v>
      </c>
      <c r="I79" s="178">
        <v>0</v>
      </c>
      <c r="J79" s="178">
        <v>0</v>
      </c>
      <c r="K79" s="178">
        <v>0</v>
      </c>
      <c r="L79" s="178">
        <v>0</v>
      </c>
      <c r="M79" s="179">
        <v>1670512496.2118661</v>
      </c>
      <c r="N79" s="173"/>
    </row>
    <row r="80" spans="1:14">
      <c r="A80" t="s">
        <v>788</v>
      </c>
      <c r="B80" t="s">
        <v>613</v>
      </c>
      <c r="C80" t="s">
        <v>614</v>
      </c>
      <c r="D80" t="s">
        <v>789</v>
      </c>
      <c r="E80" t="s">
        <v>790</v>
      </c>
      <c r="F80" t="s">
        <v>791</v>
      </c>
      <c r="G80" t="s">
        <v>617</v>
      </c>
      <c r="H80" s="178">
        <v>7250088782.9046621</v>
      </c>
      <c r="I80" s="178">
        <v>0</v>
      </c>
      <c r="J80" s="178">
        <v>0</v>
      </c>
      <c r="K80" s="178">
        <v>0</v>
      </c>
      <c r="L80" s="178">
        <v>0</v>
      </c>
      <c r="M80" s="179">
        <v>7250088782.9046621</v>
      </c>
      <c r="N80" s="173"/>
    </row>
    <row r="81" spans="1:14">
      <c r="A81" t="s">
        <v>792</v>
      </c>
      <c r="B81" t="s">
        <v>613</v>
      </c>
      <c r="C81" t="s">
        <v>614</v>
      </c>
      <c r="D81" t="s">
        <v>793</v>
      </c>
      <c r="E81" t="s">
        <v>794</v>
      </c>
      <c r="F81" t="s">
        <v>795</v>
      </c>
      <c r="G81" t="s">
        <v>617</v>
      </c>
      <c r="H81" s="178">
        <v>10242651353.217655</v>
      </c>
      <c r="I81" s="178">
        <v>0</v>
      </c>
      <c r="J81" s="178">
        <v>0</v>
      </c>
      <c r="K81" s="178">
        <v>0</v>
      </c>
      <c r="L81" s="178">
        <v>0</v>
      </c>
      <c r="M81" s="186">
        <v>10242651353.217655</v>
      </c>
      <c r="N81" s="173"/>
    </row>
    <row r="82" spans="1:14">
      <c r="A82" t="s">
        <v>796</v>
      </c>
      <c r="B82" t="s">
        <v>613</v>
      </c>
      <c r="C82" t="s">
        <v>614</v>
      </c>
      <c r="D82" t="s">
        <v>797</v>
      </c>
      <c r="E82" t="s">
        <v>798</v>
      </c>
      <c r="F82" t="s">
        <v>799</v>
      </c>
      <c r="G82" t="s">
        <v>617</v>
      </c>
      <c r="H82" s="178">
        <v>12278582250.961178</v>
      </c>
      <c r="I82" s="178">
        <v>0</v>
      </c>
      <c r="J82" s="178">
        <v>0</v>
      </c>
      <c r="K82" s="178">
        <v>0</v>
      </c>
      <c r="L82" s="178">
        <v>0</v>
      </c>
      <c r="M82" s="179">
        <v>12278582250.961178</v>
      </c>
      <c r="N82" s="173"/>
    </row>
    <row r="83" spans="1:14">
      <c r="A83" t="s">
        <v>800</v>
      </c>
      <c r="B83" t="s">
        <v>115</v>
      </c>
      <c r="C83" t="s">
        <v>614</v>
      </c>
      <c r="D83" t="s">
        <v>801</v>
      </c>
      <c r="E83" t="s">
        <v>169</v>
      </c>
      <c r="F83" t="s">
        <v>616</v>
      </c>
      <c r="G83" t="s">
        <v>617</v>
      </c>
      <c r="H83" s="178">
        <v>16800000</v>
      </c>
      <c r="I83" s="178">
        <v>0</v>
      </c>
      <c r="J83" s="178">
        <v>0</v>
      </c>
      <c r="K83" s="178">
        <v>0</v>
      </c>
      <c r="L83" s="178">
        <v>0</v>
      </c>
      <c r="M83" s="179">
        <v>16800000</v>
      </c>
      <c r="N83" s="173"/>
    </row>
    <row r="84" spans="1:14">
      <c r="A84" t="s">
        <v>802</v>
      </c>
      <c r="B84" t="s">
        <v>115</v>
      </c>
      <c r="C84" t="s">
        <v>614</v>
      </c>
      <c r="D84" t="s">
        <v>801</v>
      </c>
      <c r="E84" t="s">
        <v>171</v>
      </c>
      <c r="F84" t="s">
        <v>616</v>
      </c>
      <c r="G84" t="s">
        <v>617</v>
      </c>
      <c r="H84" s="178">
        <v>6300000</v>
      </c>
      <c r="I84" s="178">
        <v>0</v>
      </c>
      <c r="J84" s="178">
        <v>0</v>
      </c>
      <c r="K84" s="178">
        <v>0</v>
      </c>
      <c r="L84" s="178">
        <v>0</v>
      </c>
      <c r="M84" s="179">
        <v>6300000</v>
      </c>
      <c r="N84" s="173"/>
    </row>
    <row r="85" spans="1:14">
      <c r="A85" t="s">
        <v>803</v>
      </c>
      <c r="B85" t="s">
        <v>115</v>
      </c>
      <c r="C85" t="s">
        <v>614</v>
      </c>
      <c r="D85" t="s">
        <v>804</v>
      </c>
      <c r="E85" t="s">
        <v>172</v>
      </c>
      <c r="F85" t="s">
        <v>616</v>
      </c>
      <c r="G85" t="s">
        <v>617</v>
      </c>
      <c r="H85" s="178">
        <v>4860000</v>
      </c>
      <c r="I85" s="178">
        <v>0</v>
      </c>
      <c r="J85" s="178">
        <v>0</v>
      </c>
      <c r="K85" s="178">
        <v>0</v>
      </c>
      <c r="L85" s="178">
        <v>0</v>
      </c>
      <c r="M85" s="179">
        <v>4860000</v>
      </c>
      <c r="N85" s="173"/>
    </row>
    <row r="86" spans="1:14">
      <c r="A86" t="s">
        <v>805</v>
      </c>
      <c r="B86" t="s">
        <v>115</v>
      </c>
      <c r="C86" t="s">
        <v>614</v>
      </c>
      <c r="D86" t="s">
        <v>804</v>
      </c>
      <c r="E86" t="s">
        <v>174</v>
      </c>
      <c r="F86" t="s">
        <v>616</v>
      </c>
      <c r="G86" t="s">
        <v>617</v>
      </c>
      <c r="H86" s="178">
        <v>4860000</v>
      </c>
      <c r="I86" s="178">
        <v>0</v>
      </c>
      <c r="J86" s="178">
        <v>0</v>
      </c>
      <c r="K86" s="178">
        <v>0</v>
      </c>
      <c r="L86" s="178">
        <v>0</v>
      </c>
      <c r="M86" s="179">
        <v>4860000</v>
      </c>
      <c r="N86" s="173"/>
    </row>
    <row r="87" spans="1:14">
      <c r="A87" t="s">
        <v>806</v>
      </c>
      <c r="B87" t="s">
        <v>115</v>
      </c>
      <c r="C87" t="s">
        <v>614</v>
      </c>
      <c r="D87" t="s">
        <v>807</v>
      </c>
      <c r="E87" t="s">
        <v>175</v>
      </c>
      <c r="F87" t="s">
        <v>616</v>
      </c>
      <c r="G87" t="s">
        <v>617</v>
      </c>
      <c r="H87" s="178">
        <v>2880000</v>
      </c>
      <c r="I87" s="178">
        <v>0</v>
      </c>
      <c r="J87" s="178">
        <v>0</v>
      </c>
      <c r="K87" s="178">
        <v>0</v>
      </c>
      <c r="L87" s="178">
        <v>0</v>
      </c>
      <c r="M87" s="179">
        <v>2880000</v>
      </c>
      <c r="N87" s="173"/>
    </row>
    <row r="88" spans="1:14">
      <c r="A88" t="s">
        <v>808</v>
      </c>
      <c r="B88" t="s">
        <v>115</v>
      </c>
      <c r="C88" t="s">
        <v>614</v>
      </c>
      <c r="D88" t="s">
        <v>807</v>
      </c>
      <c r="E88" t="s">
        <v>177</v>
      </c>
      <c r="F88" t="s">
        <v>616</v>
      </c>
      <c r="G88" t="s">
        <v>617</v>
      </c>
      <c r="H88" s="178">
        <v>1600000</v>
      </c>
      <c r="I88" s="178">
        <v>0</v>
      </c>
      <c r="J88" s="178">
        <v>0</v>
      </c>
      <c r="K88" s="178">
        <v>0</v>
      </c>
      <c r="L88" s="178">
        <v>0</v>
      </c>
      <c r="M88" s="179">
        <v>1600000</v>
      </c>
      <c r="N88" s="173"/>
    </row>
    <row r="89" spans="1:14">
      <c r="A89" t="s">
        <v>809</v>
      </c>
      <c r="B89" t="s">
        <v>115</v>
      </c>
      <c r="C89" t="s">
        <v>614</v>
      </c>
      <c r="D89" t="s">
        <v>810</v>
      </c>
      <c r="E89" t="s">
        <v>178</v>
      </c>
      <c r="F89" t="s">
        <v>616</v>
      </c>
      <c r="G89" t="s">
        <v>617</v>
      </c>
      <c r="H89" s="178">
        <v>2160000</v>
      </c>
      <c r="I89" s="178">
        <v>0</v>
      </c>
      <c r="J89" s="178">
        <v>0</v>
      </c>
      <c r="K89" s="178">
        <v>0</v>
      </c>
      <c r="L89" s="178">
        <v>0</v>
      </c>
      <c r="M89" s="179">
        <v>2160000</v>
      </c>
      <c r="N89" s="173"/>
    </row>
    <row r="90" spans="1:14">
      <c r="A90" t="s">
        <v>811</v>
      </c>
      <c r="B90" t="s">
        <v>115</v>
      </c>
      <c r="C90" t="s">
        <v>614</v>
      </c>
      <c r="D90" t="s">
        <v>810</v>
      </c>
      <c r="E90" t="s">
        <v>180</v>
      </c>
      <c r="F90" t="s">
        <v>616</v>
      </c>
      <c r="G90" t="s">
        <v>617</v>
      </c>
      <c r="H90" s="178">
        <v>1200000</v>
      </c>
      <c r="I90" s="178">
        <v>0</v>
      </c>
      <c r="J90" s="178">
        <v>0</v>
      </c>
      <c r="K90" s="178">
        <v>0</v>
      </c>
      <c r="L90" s="178">
        <v>0</v>
      </c>
      <c r="M90" s="179">
        <v>1200000</v>
      </c>
      <c r="N90" s="173"/>
    </row>
    <row r="91" spans="1:14">
      <c r="A91" t="s">
        <v>812</v>
      </c>
      <c r="B91" t="s">
        <v>115</v>
      </c>
      <c r="C91" t="s">
        <v>614</v>
      </c>
      <c r="D91" t="s">
        <v>813</v>
      </c>
      <c r="E91" t="s">
        <v>181</v>
      </c>
      <c r="F91" t="s">
        <v>616</v>
      </c>
      <c r="G91" t="s">
        <v>617</v>
      </c>
      <c r="H91" s="178">
        <v>2520000</v>
      </c>
      <c r="I91" s="178">
        <v>0</v>
      </c>
      <c r="J91" s="178">
        <v>0</v>
      </c>
      <c r="K91" s="178">
        <v>0</v>
      </c>
      <c r="L91" s="178">
        <v>0</v>
      </c>
      <c r="M91" s="179">
        <v>2520000</v>
      </c>
      <c r="N91" s="173"/>
    </row>
    <row r="92" spans="1:14">
      <c r="A92" t="s">
        <v>814</v>
      </c>
      <c r="B92" t="s">
        <v>115</v>
      </c>
      <c r="C92" t="s">
        <v>614</v>
      </c>
      <c r="D92" t="s">
        <v>813</v>
      </c>
      <c r="E92" t="s">
        <v>183</v>
      </c>
      <c r="F92" t="s">
        <v>616</v>
      </c>
      <c r="G92" t="s">
        <v>617</v>
      </c>
      <c r="H92" s="178">
        <v>1400000</v>
      </c>
      <c r="I92" s="178">
        <v>0</v>
      </c>
      <c r="J92" s="178">
        <v>0</v>
      </c>
      <c r="K92" s="178">
        <v>0</v>
      </c>
      <c r="L92" s="178">
        <v>0</v>
      </c>
      <c r="M92" s="179">
        <v>1400000</v>
      </c>
      <c r="N92" s="173"/>
    </row>
    <row r="93" spans="1:14">
      <c r="A93" t="s">
        <v>815</v>
      </c>
      <c r="B93" t="s">
        <v>115</v>
      </c>
      <c r="C93" t="s">
        <v>614</v>
      </c>
      <c r="D93" t="s">
        <v>816</v>
      </c>
      <c r="E93" t="s">
        <v>185</v>
      </c>
      <c r="F93" t="s">
        <v>616</v>
      </c>
      <c r="G93" t="s">
        <v>617</v>
      </c>
      <c r="H93" s="178">
        <v>2160000</v>
      </c>
      <c r="I93" s="178">
        <v>0</v>
      </c>
      <c r="J93" s="178">
        <v>0</v>
      </c>
      <c r="K93" s="178">
        <v>0</v>
      </c>
      <c r="L93" s="178">
        <v>0</v>
      </c>
      <c r="M93" s="179">
        <v>2160000</v>
      </c>
      <c r="N93" s="173"/>
    </row>
    <row r="94" spans="1:14">
      <c r="A94" t="s">
        <v>817</v>
      </c>
      <c r="B94" t="s">
        <v>115</v>
      </c>
      <c r="C94" t="s">
        <v>614</v>
      </c>
      <c r="D94" t="s">
        <v>818</v>
      </c>
      <c r="E94" t="s">
        <v>187</v>
      </c>
      <c r="F94" t="s">
        <v>616</v>
      </c>
      <c r="G94" t="s">
        <v>617</v>
      </c>
      <c r="H94" s="178">
        <v>24000000</v>
      </c>
      <c r="I94" s="178">
        <v>0</v>
      </c>
      <c r="J94" s="178">
        <v>0</v>
      </c>
      <c r="K94" s="178">
        <v>0</v>
      </c>
      <c r="L94" s="178">
        <v>0</v>
      </c>
      <c r="M94" s="179">
        <v>24000000</v>
      </c>
      <c r="N94" s="173"/>
    </row>
    <row r="95" spans="1:14">
      <c r="A95" t="s">
        <v>819</v>
      </c>
      <c r="B95" t="s">
        <v>115</v>
      </c>
      <c r="C95" t="s">
        <v>614</v>
      </c>
      <c r="D95" t="s">
        <v>820</v>
      </c>
      <c r="E95" t="s">
        <v>189</v>
      </c>
      <c r="F95" t="s">
        <v>616</v>
      </c>
      <c r="G95" t="s">
        <v>617</v>
      </c>
      <c r="H95" s="178">
        <v>14400000</v>
      </c>
      <c r="I95" s="178">
        <v>0</v>
      </c>
      <c r="J95" s="178">
        <v>0</v>
      </c>
      <c r="K95" s="178">
        <v>0</v>
      </c>
      <c r="L95" s="178">
        <v>0</v>
      </c>
      <c r="M95" s="179">
        <v>14400000</v>
      </c>
      <c r="N95" s="173"/>
    </row>
    <row r="96" spans="1:14">
      <c r="A96" t="s">
        <v>821</v>
      </c>
      <c r="B96" t="s">
        <v>115</v>
      </c>
      <c r="C96" t="s">
        <v>614</v>
      </c>
      <c r="D96" t="s">
        <v>822</v>
      </c>
      <c r="E96" t="s">
        <v>191</v>
      </c>
      <c r="F96" t="s">
        <v>616</v>
      </c>
      <c r="G96" t="s">
        <v>617</v>
      </c>
      <c r="H96" s="178">
        <v>9180000</v>
      </c>
      <c r="I96" s="178">
        <v>0</v>
      </c>
      <c r="J96" s="178">
        <v>0</v>
      </c>
      <c r="K96" s="178">
        <v>0</v>
      </c>
      <c r="L96" s="178">
        <v>0</v>
      </c>
      <c r="M96" s="179">
        <v>9180000</v>
      </c>
      <c r="N96" s="173"/>
    </row>
    <row r="97" spans="1:14">
      <c r="A97" t="s">
        <v>823</v>
      </c>
      <c r="B97" t="s">
        <v>115</v>
      </c>
      <c r="C97" t="s">
        <v>614</v>
      </c>
      <c r="D97" t="s">
        <v>824</v>
      </c>
      <c r="E97" t="s">
        <v>193</v>
      </c>
      <c r="F97" t="s">
        <v>616</v>
      </c>
      <c r="G97" t="s">
        <v>617</v>
      </c>
      <c r="H97" s="178">
        <v>5300000</v>
      </c>
      <c r="I97" s="178">
        <v>0</v>
      </c>
      <c r="J97" s="178">
        <v>0</v>
      </c>
      <c r="K97" s="178">
        <v>0</v>
      </c>
      <c r="L97" s="178">
        <v>0</v>
      </c>
      <c r="M97" s="179">
        <v>5300000</v>
      </c>
      <c r="N97" s="173"/>
    </row>
    <row r="98" spans="1:14">
      <c r="A98" t="s">
        <v>825</v>
      </c>
      <c r="B98" t="s">
        <v>115</v>
      </c>
      <c r="C98" t="s">
        <v>614</v>
      </c>
      <c r="D98" t="s">
        <v>826</v>
      </c>
      <c r="E98" t="s">
        <v>195</v>
      </c>
      <c r="F98" t="s">
        <v>616</v>
      </c>
      <c r="G98" t="s">
        <v>617</v>
      </c>
      <c r="H98" s="178">
        <v>6840000</v>
      </c>
      <c r="I98" s="178">
        <v>0</v>
      </c>
      <c r="J98" s="178">
        <v>0</v>
      </c>
      <c r="K98" s="178">
        <v>0</v>
      </c>
      <c r="L98" s="178">
        <v>0</v>
      </c>
      <c r="M98" s="179">
        <v>6840000</v>
      </c>
      <c r="N98" s="173"/>
    </row>
    <row r="99" spans="1:14">
      <c r="A99" t="s">
        <v>827</v>
      </c>
      <c r="B99" t="s">
        <v>115</v>
      </c>
      <c r="C99" t="s">
        <v>614</v>
      </c>
      <c r="D99" t="s">
        <v>828</v>
      </c>
      <c r="E99" t="s">
        <v>197</v>
      </c>
      <c r="F99" t="s">
        <v>616</v>
      </c>
      <c r="G99" t="s">
        <v>617</v>
      </c>
      <c r="H99" s="178">
        <v>5700000</v>
      </c>
      <c r="I99" s="178">
        <v>0</v>
      </c>
      <c r="J99" s="178">
        <v>0</v>
      </c>
      <c r="K99" s="178">
        <v>0</v>
      </c>
      <c r="L99" s="178">
        <v>0</v>
      </c>
      <c r="M99" s="179">
        <v>5700000</v>
      </c>
      <c r="N99" s="173"/>
    </row>
    <row r="100" spans="1:14">
      <c r="A100" t="s">
        <v>829</v>
      </c>
      <c r="B100" t="s">
        <v>115</v>
      </c>
      <c r="C100" t="s">
        <v>614</v>
      </c>
      <c r="D100" t="s">
        <v>830</v>
      </c>
      <c r="E100" t="s">
        <v>199</v>
      </c>
      <c r="F100" t="s">
        <v>616</v>
      </c>
      <c r="G100" t="s">
        <v>617</v>
      </c>
      <c r="H100" s="178">
        <v>25920000</v>
      </c>
      <c r="I100" s="178">
        <v>0</v>
      </c>
      <c r="J100" s="178">
        <v>0</v>
      </c>
      <c r="K100" s="178">
        <v>0</v>
      </c>
      <c r="L100" s="178">
        <v>0</v>
      </c>
      <c r="M100" s="179">
        <v>25920000</v>
      </c>
      <c r="N100" s="173"/>
    </row>
    <row r="101" spans="1:14">
      <c r="A101" t="s">
        <v>831</v>
      </c>
      <c r="B101" t="s">
        <v>115</v>
      </c>
      <c r="C101" t="s">
        <v>614</v>
      </c>
      <c r="D101" t="s">
        <v>830</v>
      </c>
      <c r="E101" t="s">
        <v>202</v>
      </c>
      <c r="F101" t="s">
        <v>616</v>
      </c>
      <c r="G101" t="s">
        <v>617</v>
      </c>
      <c r="H101" s="178">
        <v>14400000</v>
      </c>
      <c r="I101" s="178">
        <v>0</v>
      </c>
      <c r="J101" s="178">
        <v>0</v>
      </c>
      <c r="K101" s="178">
        <v>0</v>
      </c>
      <c r="L101" s="178">
        <v>0</v>
      </c>
      <c r="M101" s="179">
        <v>14400000</v>
      </c>
      <c r="N101" s="173"/>
    </row>
    <row r="102" spans="1:14">
      <c r="A102" t="s">
        <v>832</v>
      </c>
      <c r="B102" t="s">
        <v>115</v>
      </c>
      <c r="C102" t="s">
        <v>614</v>
      </c>
      <c r="D102" t="s">
        <v>830</v>
      </c>
      <c r="E102" t="s">
        <v>203</v>
      </c>
      <c r="F102" t="s">
        <v>616</v>
      </c>
      <c r="G102" t="s">
        <v>617</v>
      </c>
      <c r="H102" s="178">
        <v>25920000</v>
      </c>
      <c r="I102" s="178">
        <v>0</v>
      </c>
      <c r="J102" s="178">
        <v>0</v>
      </c>
      <c r="K102" s="178">
        <v>0</v>
      </c>
      <c r="L102" s="178">
        <v>0</v>
      </c>
      <c r="M102" s="179">
        <v>25920000</v>
      </c>
      <c r="N102" s="173"/>
    </row>
    <row r="103" spans="1:14">
      <c r="A103" t="s">
        <v>833</v>
      </c>
      <c r="B103" t="s">
        <v>115</v>
      </c>
      <c r="C103" t="s">
        <v>614</v>
      </c>
      <c r="D103" t="s">
        <v>830</v>
      </c>
      <c r="E103" t="s">
        <v>205</v>
      </c>
      <c r="F103" t="s">
        <v>616</v>
      </c>
      <c r="G103" t="s">
        <v>617</v>
      </c>
      <c r="H103" s="178">
        <v>25920000</v>
      </c>
      <c r="I103" s="178">
        <v>0</v>
      </c>
      <c r="J103" s="178">
        <v>0</v>
      </c>
      <c r="K103" s="178">
        <v>0</v>
      </c>
      <c r="L103" s="178">
        <v>0</v>
      </c>
      <c r="M103" s="179">
        <v>25920000</v>
      </c>
      <c r="N103" s="173"/>
    </row>
    <row r="104" spans="1:14">
      <c r="A104" t="s">
        <v>834</v>
      </c>
      <c r="B104" t="s">
        <v>115</v>
      </c>
      <c r="C104" t="s">
        <v>614</v>
      </c>
      <c r="D104" t="s">
        <v>830</v>
      </c>
      <c r="E104" t="s">
        <v>207</v>
      </c>
      <c r="F104" t="s">
        <v>616</v>
      </c>
      <c r="G104" t="s">
        <v>617</v>
      </c>
      <c r="H104" s="178">
        <v>14400000</v>
      </c>
      <c r="I104" s="178">
        <v>0</v>
      </c>
      <c r="J104" s="178">
        <v>0</v>
      </c>
      <c r="K104" s="178">
        <v>0</v>
      </c>
      <c r="L104" s="178">
        <v>0</v>
      </c>
      <c r="M104" s="179">
        <v>14400000</v>
      </c>
      <c r="N104" s="173"/>
    </row>
    <row r="105" spans="1:14">
      <c r="A105" t="s">
        <v>835</v>
      </c>
      <c r="B105" t="s">
        <v>115</v>
      </c>
      <c r="C105" t="s">
        <v>614</v>
      </c>
      <c r="D105" t="s">
        <v>836</v>
      </c>
      <c r="E105" t="s">
        <v>208</v>
      </c>
      <c r="F105" t="s">
        <v>616</v>
      </c>
      <c r="G105" t="s">
        <v>617</v>
      </c>
      <c r="H105" s="178">
        <v>0</v>
      </c>
      <c r="I105" s="178">
        <v>0</v>
      </c>
      <c r="J105" s="178">
        <v>0</v>
      </c>
      <c r="K105" s="178">
        <v>1250000</v>
      </c>
      <c r="L105" s="178">
        <v>0</v>
      </c>
      <c r="M105" s="179">
        <v>1250000</v>
      </c>
      <c r="N105" s="173"/>
    </row>
    <row r="106" spans="1:14">
      <c r="A106" t="s">
        <v>837</v>
      </c>
      <c r="B106" t="s">
        <v>115</v>
      </c>
      <c r="C106" t="s">
        <v>614</v>
      </c>
      <c r="D106" t="s">
        <v>836</v>
      </c>
      <c r="E106" t="s">
        <v>210</v>
      </c>
      <c r="F106" t="s">
        <v>616</v>
      </c>
      <c r="G106" t="s">
        <v>617</v>
      </c>
      <c r="H106" s="178">
        <v>0</v>
      </c>
      <c r="I106" s="178">
        <v>0</v>
      </c>
      <c r="J106" s="178">
        <v>0</v>
      </c>
      <c r="K106" s="178">
        <v>500000</v>
      </c>
      <c r="L106" s="178">
        <v>0</v>
      </c>
      <c r="M106" s="179">
        <v>500000</v>
      </c>
      <c r="N106" s="173"/>
    </row>
    <row r="107" spans="1:14">
      <c r="A107" t="s">
        <v>838</v>
      </c>
      <c r="B107" t="s">
        <v>115</v>
      </c>
      <c r="C107" t="s">
        <v>614</v>
      </c>
      <c r="D107" t="s">
        <v>836</v>
      </c>
      <c r="E107" t="s">
        <v>211</v>
      </c>
      <c r="F107" t="s">
        <v>616</v>
      </c>
      <c r="G107" t="s">
        <v>617</v>
      </c>
      <c r="H107" s="178">
        <v>0</v>
      </c>
      <c r="I107" s="178">
        <v>0</v>
      </c>
      <c r="J107" s="178">
        <v>0</v>
      </c>
      <c r="K107" s="178">
        <v>1000000</v>
      </c>
      <c r="L107" s="178">
        <v>0</v>
      </c>
      <c r="M107" s="179">
        <v>1000000</v>
      </c>
      <c r="N107" s="173"/>
    </row>
    <row r="108" spans="1:14">
      <c r="A108" t="s">
        <v>839</v>
      </c>
      <c r="B108" t="s">
        <v>115</v>
      </c>
      <c r="C108" t="s">
        <v>614</v>
      </c>
      <c r="D108" t="s">
        <v>840</v>
      </c>
      <c r="E108" t="s">
        <v>841</v>
      </c>
      <c r="F108" t="s">
        <v>842</v>
      </c>
      <c r="G108" t="s">
        <v>617</v>
      </c>
      <c r="H108" s="178">
        <v>27837478.334073294</v>
      </c>
      <c r="I108" s="178">
        <v>0</v>
      </c>
      <c r="J108" s="178">
        <v>0</v>
      </c>
      <c r="K108" s="178">
        <v>0</v>
      </c>
      <c r="L108" s="178">
        <v>0</v>
      </c>
      <c r="M108" s="179">
        <v>27837478.334073294</v>
      </c>
      <c r="N108" s="173"/>
    </row>
    <row r="109" spans="1:14">
      <c r="A109" t="s">
        <v>843</v>
      </c>
      <c r="B109" t="s">
        <v>115</v>
      </c>
      <c r="C109" t="s">
        <v>614</v>
      </c>
      <c r="D109" t="s">
        <v>844</v>
      </c>
      <c r="E109" t="s">
        <v>845</v>
      </c>
      <c r="F109" t="s">
        <v>805</v>
      </c>
      <c r="G109" t="s">
        <v>617</v>
      </c>
      <c r="H109" s="178">
        <v>9720000</v>
      </c>
      <c r="I109" s="178">
        <v>0</v>
      </c>
      <c r="J109" s="178">
        <v>0</v>
      </c>
      <c r="K109" s="178">
        <v>0</v>
      </c>
      <c r="L109" s="178">
        <v>0</v>
      </c>
      <c r="M109" s="179">
        <v>9720000</v>
      </c>
      <c r="N109" s="173"/>
    </row>
    <row r="110" spans="1:14">
      <c r="A110" t="s">
        <v>846</v>
      </c>
      <c r="B110" t="s">
        <v>115</v>
      </c>
      <c r="C110" t="s">
        <v>614</v>
      </c>
      <c r="D110" t="s">
        <v>847</v>
      </c>
      <c r="E110" t="s">
        <v>848</v>
      </c>
      <c r="F110" t="s">
        <v>817</v>
      </c>
      <c r="G110" t="s">
        <v>617</v>
      </c>
      <c r="H110" s="178">
        <v>48000000</v>
      </c>
      <c r="I110" s="178">
        <v>0</v>
      </c>
      <c r="J110" s="178">
        <v>0</v>
      </c>
      <c r="K110" s="178">
        <v>0</v>
      </c>
      <c r="L110" s="178">
        <v>0</v>
      </c>
      <c r="M110" s="179">
        <v>48000000</v>
      </c>
      <c r="N110" s="173"/>
    </row>
    <row r="111" spans="1:14">
      <c r="A111" t="s">
        <v>849</v>
      </c>
      <c r="B111" t="s">
        <v>115</v>
      </c>
      <c r="C111" t="s">
        <v>614</v>
      </c>
      <c r="D111" t="s">
        <v>850</v>
      </c>
      <c r="E111" t="s">
        <v>851</v>
      </c>
      <c r="F111" t="s">
        <v>821</v>
      </c>
      <c r="G111" t="s">
        <v>617</v>
      </c>
      <c r="H111" s="178">
        <v>18360000</v>
      </c>
      <c r="I111" s="178">
        <v>0</v>
      </c>
      <c r="J111" s="178">
        <v>0</v>
      </c>
      <c r="K111" s="178">
        <v>0</v>
      </c>
      <c r="L111" s="178">
        <v>0</v>
      </c>
      <c r="M111" s="179">
        <v>18360000</v>
      </c>
      <c r="N111" s="173"/>
    </row>
    <row r="112" spans="1:14">
      <c r="A112" t="s">
        <v>852</v>
      </c>
      <c r="B112" t="s">
        <v>115</v>
      </c>
      <c r="C112" t="s">
        <v>614</v>
      </c>
      <c r="D112" t="s">
        <v>853</v>
      </c>
      <c r="E112" t="s">
        <v>854</v>
      </c>
      <c r="F112" t="s">
        <v>855</v>
      </c>
      <c r="G112" t="s">
        <v>617</v>
      </c>
      <c r="H112" s="178">
        <v>11183362.642783253</v>
      </c>
      <c r="I112" s="178">
        <v>0</v>
      </c>
      <c r="J112" s="178">
        <v>0</v>
      </c>
      <c r="K112" s="178">
        <v>0</v>
      </c>
      <c r="L112" s="178">
        <v>0</v>
      </c>
      <c r="M112" s="179">
        <v>11183362.642783253</v>
      </c>
      <c r="N112" s="173"/>
    </row>
    <row r="113" spans="1:14">
      <c r="A113" t="s">
        <v>856</v>
      </c>
      <c r="B113" t="s">
        <v>115</v>
      </c>
      <c r="C113" t="s">
        <v>614</v>
      </c>
      <c r="D113" t="s">
        <v>857</v>
      </c>
      <c r="E113" t="s">
        <v>858</v>
      </c>
      <c r="F113" t="s">
        <v>859</v>
      </c>
      <c r="G113" t="s">
        <v>617</v>
      </c>
      <c r="H113" s="178">
        <v>1818445.4899721355</v>
      </c>
      <c r="I113" s="178">
        <v>0</v>
      </c>
      <c r="J113" s="178">
        <v>0</v>
      </c>
      <c r="K113" s="178">
        <v>0</v>
      </c>
      <c r="L113" s="178">
        <v>0</v>
      </c>
      <c r="M113" s="179">
        <v>1818445.4899721355</v>
      </c>
      <c r="N113" s="173"/>
    </row>
    <row r="114" spans="1:14">
      <c r="A114" t="s">
        <v>860</v>
      </c>
      <c r="B114" t="s">
        <v>115</v>
      </c>
      <c r="C114" t="s">
        <v>614</v>
      </c>
      <c r="D114" t="s">
        <v>861</v>
      </c>
      <c r="E114" t="s">
        <v>862</v>
      </c>
      <c r="F114" t="s">
        <v>863</v>
      </c>
      <c r="G114" t="s">
        <v>617</v>
      </c>
      <c r="H114" s="178">
        <v>1511132.0259990522</v>
      </c>
      <c r="I114" s="178">
        <v>0</v>
      </c>
      <c r="J114" s="178">
        <v>0</v>
      </c>
      <c r="K114" s="178">
        <v>0</v>
      </c>
      <c r="L114" s="178">
        <v>0</v>
      </c>
      <c r="M114" s="179">
        <v>1511132.0259990522</v>
      </c>
      <c r="N114" s="173"/>
    </row>
    <row r="115" spans="1:14">
      <c r="A115" t="s">
        <v>864</v>
      </c>
      <c r="B115" t="s">
        <v>115</v>
      </c>
      <c r="C115" t="s">
        <v>614</v>
      </c>
      <c r="D115" t="s">
        <v>865</v>
      </c>
      <c r="E115" t="s">
        <v>866</v>
      </c>
      <c r="F115" t="s">
        <v>867</v>
      </c>
      <c r="G115" t="s">
        <v>617</v>
      </c>
      <c r="H115" s="178">
        <v>960000</v>
      </c>
      <c r="I115" s="178">
        <v>0</v>
      </c>
      <c r="J115" s="178">
        <v>0</v>
      </c>
      <c r="K115" s="178">
        <v>0</v>
      </c>
      <c r="L115" s="178">
        <v>0</v>
      </c>
      <c r="M115" s="179">
        <v>960000</v>
      </c>
      <c r="N115" s="173"/>
    </row>
    <row r="116" spans="1:14">
      <c r="A116" t="s">
        <v>868</v>
      </c>
      <c r="B116" t="s">
        <v>115</v>
      </c>
      <c r="C116" t="s">
        <v>614</v>
      </c>
      <c r="D116" t="s">
        <v>869</v>
      </c>
      <c r="E116" t="s">
        <v>870</v>
      </c>
      <c r="F116" t="s">
        <v>871</v>
      </c>
      <c r="G116" t="s">
        <v>617</v>
      </c>
      <c r="H116" s="178">
        <v>2312332.1560710086</v>
      </c>
      <c r="I116" s="178">
        <v>0</v>
      </c>
      <c r="J116" s="178">
        <v>0</v>
      </c>
      <c r="K116" s="178">
        <v>0</v>
      </c>
      <c r="L116" s="178">
        <v>0</v>
      </c>
      <c r="M116" s="179">
        <v>2312332.1560710086</v>
      </c>
      <c r="N116" s="173"/>
    </row>
    <row r="117" spans="1:14">
      <c r="A117" t="s">
        <v>872</v>
      </c>
      <c r="B117" t="s">
        <v>115</v>
      </c>
      <c r="C117" t="s">
        <v>614</v>
      </c>
      <c r="D117" t="s">
        <v>873</v>
      </c>
      <c r="E117" t="s">
        <v>874</v>
      </c>
      <c r="F117" t="s">
        <v>875</v>
      </c>
      <c r="G117" t="s">
        <v>617</v>
      </c>
      <c r="H117" s="178">
        <v>22493519.066611163</v>
      </c>
      <c r="I117" s="178">
        <v>0</v>
      </c>
      <c r="J117" s="178">
        <v>0</v>
      </c>
      <c r="K117" s="178">
        <v>0</v>
      </c>
      <c r="L117" s="178">
        <v>0</v>
      </c>
      <c r="M117" s="179">
        <v>22493519.066611163</v>
      </c>
      <c r="N117" s="173"/>
    </row>
    <row r="118" spans="1:14">
      <c r="A118" t="s">
        <v>876</v>
      </c>
      <c r="B118" t="s">
        <v>115</v>
      </c>
      <c r="C118" t="s">
        <v>614</v>
      </c>
      <c r="D118" t="s">
        <v>877</v>
      </c>
      <c r="E118" t="s">
        <v>878</v>
      </c>
      <c r="F118" t="s">
        <v>879</v>
      </c>
      <c r="G118" t="s">
        <v>617</v>
      </c>
      <c r="H118" s="178">
        <v>22493519.066611163</v>
      </c>
      <c r="I118" s="178">
        <v>0</v>
      </c>
      <c r="J118" s="178">
        <v>0</v>
      </c>
      <c r="K118" s="178">
        <v>0</v>
      </c>
      <c r="L118" s="178">
        <v>0</v>
      </c>
      <c r="M118" s="179">
        <v>22493519.066611163</v>
      </c>
      <c r="N118" s="173"/>
    </row>
    <row r="119" spans="1:14">
      <c r="A119" t="s">
        <v>880</v>
      </c>
      <c r="B119" t="s">
        <v>115</v>
      </c>
      <c r="C119" t="s">
        <v>614</v>
      </c>
      <c r="D119" t="s">
        <v>881</v>
      </c>
      <c r="E119" t="s">
        <v>882</v>
      </c>
      <c r="F119" t="s">
        <v>883</v>
      </c>
      <c r="G119" t="s">
        <v>617</v>
      </c>
      <c r="H119" s="178">
        <v>11336971.024043415</v>
      </c>
      <c r="I119" s="178">
        <v>0</v>
      </c>
      <c r="J119" s="178">
        <v>0</v>
      </c>
      <c r="K119" s="178">
        <v>0</v>
      </c>
      <c r="L119" s="178">
        <v>0</v>
      </c>
      <c r="M119" s="179">
        <v>11336971.024043415</v>
      </c>
      <c r="N119" s="173"/>
    </row>
    <row r="120" spans="1:14">
      <c r="A120" t="s">
        <v>884</v>
      </c>
      <c r="B120" t="s">
        <v>115</v>
      </c>
      <c r="C120" t="s">
        <v>614</v>
      </c>
      <c r="D120" t="s">
        <v>885</v>
      </c>
      <c r="E120" t="s">
        <v>886</v>
      </c>
      <c r="F120" t="s">
        <v>887</v>
      </c>
      <c r="G120" t="s">
        <v>617</v>
      </c>
      <c r="H120" s="178">
        <v>19095710.513096914</v>
      </c>
      <c r="I120" s="178">
        <v>0</v>
      </c>
      <c r="J120" s="178">
        <v>0</v>
      </c>
      <c r="K120" s="178">
        <v>0</v>
      </c>
      <c r="L120" s="178">
        <v>0</v>
      </c>
      <c r="M120" s="179">
        <v>19095710.513096914</v>
      </c>
      <c r="N120" s="173"/>
    </row>
    <row r="121" spans="1:14">
      <c r="A121" t="s">
        <v>888</v>
      </c>
      <c r="B121" t="s">
        <v>115</v>
      </c>
      <c r="C121" t="s">
        <v>614</v>
      </c>
      <c r="D121" t="s">
        <v>889</v>
      </c>
      <c r="E121" t="s">
        <v>890</v>
      </c>
      <c r="F121" t="s">
        <v>891</v>
      </c>
      <c r="G121" t="s">
        <v>617</v>
      </c>
      <c r="H121" s="178">
        <v>9238753.1626296844</v>
      </c>
      <c r="I121" s="178">
        <v>0</v>
      </c>
      <c r="J121" s="178">
        <v>0</v>
      </c>
      <c r="K121" s="178">
        <v>0</v>
      </c>
      <c r="L121" s="178">
        <v>0</v>
      </c>
      <c r="M121" s="179">
        <v>9238753.1626296844</v>
      </c>
      <c r="N121" s="173"/>
    </row>
    <row r="122" spans="1:14">
      <c r="A122" t="s">
        <v>892</v>
      </c>
      <c r="B122" t="s">
        <v>115</v>
      </c>
      <c r="C122" t="s">
        <v>614</v>
      </c>
      <c r="D122" t="s">
        <v>893</v>
      </c>
      <c r="E122" t="s">
        <v>894</v>
      </c>
      <c r="F122" t="s">
        <v>895</v>
      </c>
      <c r="G122" t="s">
        <v>617</v>
      </c>
      <c r="H122" s="178">
        <v>15718557.185696147</v>
      </c>
      <c r="I122" s="178">
        <v>0</v>
      </c>
      <c r="J122" s="178">
        <v>0</v>
      </c>
      <c r="K122" s="178">
        <v>0</v>
      </c>
      <c r="L122" s="178">
        <v>0</v>
      </c>
      <c r="M122" s="179">
        <v>15718557.185696147</v>
      </c>
      <c r="N122" s="173"/>
    </row>
    <row r="123" spans="1:14">
      <c r="A123" t="s">
        <v>896</v>
      </c>
      <c r="B123" t="s">
        <v>115</v>
      </c>
      <c r="C123" t="s">
        <v>614</v>
      </c>
      <c r="D123" t="s">
        <v>893</v>
      </c>
      <c r="E123" t="s">
        <v>897</v>
      </c>
      <c r="F123" t="s">
        <v>898</v>
      </c>
      <c r="G123" t="s">
        <v>617</v>
      </c>
      <c r="H123" s="178">
        <v>41638557.185696147</v>
      </c>
      <c r="I123" s="178">
        <v>0</v>
      </c>
      <c r="J123" s="178">
        <v>0</v>
      </c>
      <c r="K123" s="178">
        <v>0</v>
      </c>
      <c r="L123" s="178">
        <v>0</v>
      </c>
      <c r="M123" s="179">
        <v>41638557.185696147</v>
      </c>
      <c r="N123" s="173"/>
    </row>
    <row r="124" spans="1:14">
      <c r="A124" t="s">
        <v>899</v>
      </c>
      <c r="B124" t="s">
        <v>115</v>
      </c>
      <c r="C124" t="s">
        <v>614</v>
      </c>
      <c r="D124" t="s">
        <v>900</v>
      </c>
      <c r="E124" t="s">
        <v>901</v>
      </c>
      <c r="F124" t="s">
        <v>902</v>
      </c>
      <c r="G124" t="s">
        <v>617</v>
      </c>
      <c r="H124" s="178">
        <v>24129359.378151756</v>
      </c>
      <c r="I124" s="178">
        <v>0</v>
      </c>
      <c r="J124" s="178">
        <v>0</v>
      </c>
      <c r="K124" s="178">
        <v>0</v>
      </c>
      <c r="L124" s="178">
        <v>0</v>
      </c>
      <c r="M124" s="179">
        <v>24129359.378151756</v>
      </c>
      <c r="N124" s="173"/>
    </row>
    <row r="125" spans="1:14">
      <c r="A125" t="s">
        <v>903</v>
      </c>
      <c r="B125" t="s">
        <v>115</v>
      </c>
      <c r="C125" t="s">
        <v>614</v>
      </c>
      <c r="D125" t="s">
        <v>904</v>
      </c>
      <c r="E125" t="s">
        <v>905</v>
      </c>
      <c r="F125" t="s">
        <v>906</v>
      </c>
      <c r="G125" t="s">
        <v>617</v>
      </c>
      <c r="H125" s="178">
        <v>27663508.671171848</v>
      </c>
      <c r="I125" s="178">
        <v>0</v>
      </c>
      <c r="J125" s="178">
        <v>0</v>
      </c>
      <c r="K125" s="178">
        <v>0</v>
      </c>
      <c r="L125" s="178">
        <v>0</v>
      </c>
      <c r="M125" s="179">
        <v>27663508.671171848</v>
      </c>
      <c r="N125" s="173"/>
    </row>
    <row r="126" spans="1:14">
      <c r="A126" t="s">
        <v>907</v>
      </c>
      <c r="B126" t="s">
        <v>115</v>
      </c>
      <c r="C126" t="s">
        <v>614</v>
      </c>
      <c r="D126" t="s">
        <v>908</v>
      </c>
      <c r="E126" t="s">
        <v>909</v>
      </c>
      <c r="F126" t="s">
        <v>910</v>
      </c>
      <c r="G126" t="s">
        <v>617</v>
      </c>
      <c r="H126" s="178">
        <v>20785974.309615608</v>
      </c>
      <c r="I126" s="178">
        <v>0</v>
      </c>
      <c r="J126" s="178">
        <v>0</v>
      </c>
      <c r="K126" s="178">
        <v>0</v>
      </c>
      <c r="L126" s="178">
        <v>0</v>
      </c>
      <c r="M126" s="179">
        <v>20785974.309615608</v>
      </c>
      <c r="N126" s="173"/>
    </row>
    <row r="127" spans="1:14">
      <c r="A127" t="s">
        <v>911</v>
      </c>
      <c r="B127" t="s">
        <v>115</v>
      </c>
      <c r="C127" t="s">
        <v>614</v>
      </c>
      <c r="D127" t="s">
        <v>912</v>
      </c>
      <c r="E127" t="s">
        <v>913</v>
      </c>
      <c r="F127" t="s">
        <v>914</v>
      </c>
      <c r="G127" t="s">
        <v>617</v>
      </c>
      <c r="H127" s="178">
        <v>27245835.498292211</v>
      </c>
      <c r="I127" s="178">
        <v>0</v>
      </c>
      <c r="J127" s="178">
        <v>0</v>
      </c>
      <c r="K127" s="178">
        <v>0</v>
      </c>
      <c r="L127" s="178">
        <v>0</v>
      </c>
      <c r="M127" s="179">
        <v>27245835.498292211</v>
      </c>
      <c r="N127" s="173"/>
    </row>
    <row r="128" spans="1:14">
      <c r="A128" t="s">
        <v>915</v>
      </c>
      <c r="B128" t="s">
        <v>115</v>
      </c>
      <c r="C128" t="s">
        <v>614</v>
      </c>
      <c r="D128" t="s">
        <v>916</v>
      </c>
      <c r="E128" t="s">
        <v>917</v>
      </c>
      <c r="F128" t="s">
        <v>918</v>
      </c>
      <c r="G128" t="s">
        <v>617</v>
      </c>
      <c r="H128" s="178">
        <v>9232153.3782752976</v>
      </c>
      <c r="I128" s="178">
        <v>0</v>
      </c>
      <c r="J128" s="178">
        <v>0</v>
      </c>
      <c r="K128" s="178">
        <v>0</v>
      </c>
      <c r="L128" s="178">
        <v>0</v>
      </c>
      <c r="M128" s="179">
        <v>9232153.3782752976</v>
      </c>
      <c r="N128" s="173"/>
    </row>
    <row r="129" spans="1:14">
      <c r="A129" t="s">
        <v>919</v>
      </c>
      <c r="B129" t="s">
        <v>115</v>
      </c>
      <c r="C129" t="s">
        <v>614</v>
      </c>
      <c r="D129" t="s">
        <v>920</v>
      </c>
      <c r="E129" t="s">
        <v>921</v>
      </c>
      <c r="F129" t="s">
        <v>922</v>
      </c>
      <c r="G129" t="s">
        <v>617</v>
      </c>
      <c r="H129" s="178">
        <v>31192238.521786153</v>
      </c>
      <c r="I129" s="178">
        <v>0</v>
      </c>
      <c r="J129" s="178">
        <v>0</v>
      </c>
      <c r="K129" s="178">
        <v>0</v>
      </c>
      <c r="L129" s="178">
        <v>0</v>
      </c>
      <c r="M129" s="179">
        <v>31192238.521786153</v>
      </c>
      <c r="N129" s="173"/>
    </row>
    <row r="130" spans="1:14">
      <c r="A130" t="s">
        <v>923</v>
      </c>
      <c r="B130" t="s">
        <v>115</v>
      </c>
      <c r="C130" t="s">
        <v>614</v>
      </c>
      <c r="D130" t="s">
        <v>924</v>
      </c>
      <c r="E130" t="s">
        <v>925</v>
      </c>
      <c r="F130" t="s">
        <v>926</v>
      </c>
      <c r="G130" t="s">
        <v>617</v>
      </c>
      <c r="H130" s="178">
        <v>29313705.054121017</v>
      </c>
      <c r="I130" s="178">
        <v>0</v>
      </c>
      <c r="J130" s="178">
        <v>0</v>
      </c>
      <c r="K130" s="178">
        <v>0</v>
      </c>
      <c r="L130" s="178">
        <v>0</v>
      </c>
      <c r="M130" s="179">
        <v>29313705.054121017</v>
      </c>
      <c r="N130" s="173"/>
    </row>
    <row r="131" spans="1:14">
      <c r="A131" t="s">
        <v>927</v>
      </c>
      <c r="B131" t="s">
        <v>115</v>
      </c>
      <c r="C131" t="s">
        <v>614</v>
      </c>
      <c r="D131" t="s">
        <v>928</v>
      </c>
      <c r="E131" t="s">
        <v>929</v>
      </c>
      <c r="F131" t="s">
        <v>930</v>
      </c>
      <c r="G131" t="s">
        <v>617</v>
      </c>
      <c r="H131" s="178">
        <v>55233705.054121017</v>
      </c>
      <c r="I131" s="178">
        <v>0</v>
      </c>
      <c r="J131" s="178">
        <v>0</v>
      </c>
      <c r="K131" s="178">
        <v>0</v>
      </c>
      <c r="L131" s="178">
        <v>0</v>
      </c>
      <c r="M131" s="179">
        <v>55233705.054121017</v>
      </c>
      <c r="N131" s="173"/>
    </row>
    <row r="132" spans="1:14">
      <c r="A132" t="s">
        <v>931</v>
      </c>
      <c r="B132" t="s">
        <v>115</v>
      </c>
      <c r="C132" t="s">
        <v>614</v>
      </c>
      <c r="D132" t="s">
        <v>932</v>
      </c>
      <c r="E132" t="s">
        <v>933</v>
      </c>
      <c r="F132" t="s">
        <v>934</v>
      </c>
      <c r="G132" t="s">
        <v>617</v>
      </c>
      <c r="H132" s="178">
        <v>0</v>
      </c>
      <c r="I132" s="178">
        <v>0</v>
      </c>
      <c r="J132" s="178">
        <v>0</v>
      </c>
      <c r="K132" s="178">
        <v>750000</v>
      </c>
      <c r="L132" s="178">
        <v>0</v>
      </c>
      <c r="M132" s="179">
        <v>750000</v>
      </c>
      <c r="N132" s="173"/>
    </row>
    <row r="133" spans="1:14">
      <c r="A133" t="s">
        <v>935</v>
      </c>
      <c r="B133" t="s">
        <v>115</v>
      </c>
      <c r="C133" t="s">
        <v>614</v>
      </c>
      <c r="D133" t="s">
        <v>936</v>
      </c>
      <c r="E133" t="s">
        <v>937</v>
      </c>
      <c r="F133" t="s">
        <v>938</v>
      </c>
      <c r="G133" t="s">
        <v>617</v>
      </c>
      <c r="H133" s="178">
        <v>0</v>
      </c>
      <c r="I133" s="178">
        <v>0</v>
      </c>
      <c r="J133" s="178">
        <v>0</v>
      </c>
      <c r="K133" s="178">
        <v>1386542.4623862049</v>
      </c>
      <c r="L133" s="178">
        <v>0</v>
      </c>
      <c r="M133" s="179">
        <v>1386542.4623862049</v>
      </c>
      <c r="N133" s="173"/>
    </row>
    <row r="134" spans="1:14">
      <c r="A134" t="s">
        <v>939</v>
      </c>
      <c r="B134" t="s">
        <v>115</v>
      </c>
      <c r="C134" t="s">
        <v>614</v>
      </c>
      <c r="D134" t="s">
        <v>940</v>
      </c>
      <c r="E134" t="s">
        <v>941</v>
      </c>
      <c r="F134" t="s">
        <v>942</v>
      </c>
      <c r="G134" t="s">
        <v>617</v>
      </c>
      <c r="H134" s="178">
        <v>77622570.150092125</v>
      </c>
      <c r="I134" s="178">
        <v>0</v>
      </c>
      <c r="J134" s="178">
        <v>0</v>
      </c>
      <c r="K134" s="178">
        <v>1386542.4623862049</v>
      </c>
      <c r="L134" s="178">
        <v>0</v>
      </c>
      <c r="M134" s="179">
        <v>79009112.612478331</v>
      </c>
      <c r="N134" s="173"/>
    </row>
    <row r="135" spans="1:14">
      <c r="A135" t="s">
        <v>943</v>
      </c>
      <c r="B135" t="s">
        <v>115</v>
      </c>
      <c r="C135" t="s">
        <v>614</v>
      </c>
      <c r="D135" t="s">
        <v>944</v>
      </c>
      <c r="E135" t="s">
        <v>213</v>
      </c>
      <c r="F135" t="s">
        <v>616</v>
      </c>
      <c r="G135" t="s">
        <v>617</v>
      </c>
      <c r="H135" s="178">
        <v>396000000</v>
      </c>
      <c r="I135" s="178">
        <v>0</v>
      </c>
      <c r="J135" s="178">
        <v>0</v>
      </c>
      <c r="K135" s="178">
        <v>0</v>
      </c>
      <c r="L135" s="178">
        <v>0</v>
      </c>
      <c r="M135" s="179">
        <v>396000000</v>
      </c>
      <c r="N135" s="173"/>
    </row>
    <row r="136" spans="1:14">
      <c r="A136" t="s">
        <v>945</v>
      </c>
      <c r="B136" t="s">
        <v>115</v>
      </c>
      <c r="C136" t="s">
        <v>614</v>
      </c>
      <c r="D136" t="s">
        <v>944</v>
      </c>
      <c r="E136" t="s">
        <v>216</v>
      </c>
      <c r="F136" t="s">
        <v>616</v>
      </c>
      <c r="G136" t="s">
        <v>617</v>
      </c>
      <c r="H136" s="178">
        <v>198000000</v>
      </c>
      <c r="I136" s="178">
        <v>0</v>
      </c>
      <c r="J136" s="178">
        <v>0</v>
      </c>
      <c r="K136" s="178">
        <v>0</v>
      </c>
      <c r="L136" s="178">
        <v>0</v>
      </c>
      <c r="M136" s="179">
        <v>198000000</v>
      </c>
      <c r="N136" s="173"/>
    </row>
    <row r="137" spans="1:14">
      <c r="A137" t="s">
        <v>946</v>
      </c>
      <c r="B137" t="s">
        <v>115</v>
      </c>
      <c r="C137" t="s">
        <v>614</v>
      </c>
      <c r="D137" t="s">
        <v>944</v>
      </c>
      <c r="E137" t="s">
        <v>217</v>
      </c>
      <c r="F137" t="s">
        <v>616</v>
      </c>
      <c r="G137" t="s">
        <v>617</v>
      </c>
      <c r="H137" s="178">
        <v>198000000</v>
      </c>
      <c r="I137" s="178">
        <v>0</v>
      </c>
      <c r="J137" s="178">
        <v>0</v>
      </c>
      <c r="K137" s="178">
        <v>0</v>
      </c>
      <c r="L137" s="178">
        <v>0</v>
      </c>
      <c r="M137" s="179">
        <v>198000000</v>
      </c>
      <c r="N137" s="173"/>
    </row>
    <row r="138" spans="1:14">
      <c r="A138" t="s">
        <v>947</v>
      </c>
      <c r="B138" t="s">
        <v>115</v>
      </c>
      <c r="C138" t="s">
        <v>614</v>
      </c>
      <c r="D138" t="s">
        <v>944</v>
      </c>
      <c r="E138" t="s">
        <v>218</v>
      </c>
      <c r="F138" t="s">
        <v>616</v>
      </c>
      <c r="G138" t="s">
        <v>617</v>
      </c>
      <c r="H138" s="178">
        <v>132000000</v>
      </c>
      <c r="I138" s="178">
        <v>0</v>
      </c>
      <c r="J138" s="178">
        <v>0</v>
      </c>
      <c r="K138" s="178">
        <v>0</v>
      </c>
      <c r="L138" s="178">
        <v>0</v>
      </c>
      <c r="M138" s="179">
        <v>132000000</v>
      </c>
      <c r="N138" s="173"/>
    </row>
    <row r="139" spans="1:14">
      <c r="A139" t="s">
        <v>948</v>
      </c>
      <c r="B139" t="s">
        <v>115</v>
      </c>
      <c r="C139" t="s">
        <v>614</v>
      </c>
      <c r="D139" t="s">
        <v>944</v>
      </c>
      <c r="E139" t="s">
        <v>221</v>
      </c>
      <c r="F139" t="s">
        <v>616</v>
      </c>
      <c r="G139" t="s">
        <v>617</v>
      </c>
      <c r="H139" s="178">
        <v>198000000</v>
      </c>
      <c r="I139" s="178">
        <v>0</v>
      </c>
      <c r="J139" s="178">
        <v>0</v>
      </c>
      <c r="K139" s="178">
        <v>0</v>
      </c>
      <c r="L139" s="178">
        <v>0</v>
      </c>
      <c r="M139" s="179">
        <v>198000000</v>
      </c>
      <c r="N139" s="173"/>
    </row>
    <row r="140" spans="1:14">
      <c r="A140" t="s">
        <v>949</v>
      </c>
      <c r="B140" t="s">
        <v>115</v>
      </c>
      <c r="C140" t="s">
        <v>614</v>
      </c>
      <c r="D140" t="s">
        <v>944</v>
      </c>
      <c r="E140" t="s">
        <v>222</v>
      </c>
      <c r="F140" t="s">
        <v>616</v>
      </c>
      <c r="G140" t="s">
        <v>617</v>
      </c>
      <c r="H140" s="178">
        <v>264000000</v>
      </c>
      <c r="I140" s="178">
        <v>0</v>
      </c>
      <c r="J140" s="178">
        <v>0</v>
      </c>
      <c r="K140" s="178">
        <v>0</v>
      </c>
      <c r="L140" s="178">
        <v>0</v>
      </c>
      <c r="M140" s="179">
        <v>264000000</v>
      </c>
      <c r="N140" s="173"/>
    </row>
    <row r="141" spans="1:14">
      <c r="A141" t="s">
        <v>950</v>
      </c>
      <c r="B141" t="s">
        <v>115</v>
      </c>
      <c r="C141" t="s">
        <v>614</v>
      </c>
      <c r="D141" t="s">
        <v>951</v>
      </c>
      <c r="E141" t="s">
        <v>223</v>
      </c>
      <c r="F141" t="s">
        <v>616</v>
      </c>
      <c r="G141" t="s">
        <v>617</v>
      </c>
      <c r="H141" s="178">
        <v>100000000</v>
      </c>
      <c r="I141" s="178">
        <v>0</v>
      </c>
      <c r="J141" s="178">
        <v>0</v>
      </c>
      <c r="K141" s="178">
        <v>0</v>
      </c>
      <c r="L141" s="178">
        <v>0</v>
      </c>
      <c r="M141" s="179">
        <v>100000000</v>
      </c>
      <c r="N141" s="173"/>
    </row>
    <row r="142" spans="1:14">
      <c r="A142" t="s">
        <v>952</v>
      </c>
      <c r="B142" t="s">
        <v>115</v>
      </c>
      <c r="C142" t="s">
        <v>614</v>
      </c>
      <c r="D142" t="s">
        <v>951</v>
      </c>
      <c r="E142" t="s">
        <v>225</v>
      </c>
      <c r="F142" t="s">
        <v>616</v>
      </c>
      <c r="G142" t="s">
        <v>617</v>
      </c>
      <c r="H142" s="178">
        <v>50000000</v>
      </c>
      <c r="I142" s="178">
        <v>0</v>
      </c>
      <c r="J142" s="178">
        <v>0</v>
      </c>
      <c r="K142" s="178">
        <v>0</v>
      </c>
      <c r="L142" s="178">
        <v>0</v>
      </c>
      <c r="M142" s="179">
        <v>50000000</v>
      </c>
      <c r="N142" s="173"/>
    </row>
    <row r="143" spans="1:14">
      <c r="A143" t="s">
        <v>953</v>
      </c>
      <c r="B143" t="s">
        <v>115</v>
      </c>
      <c r="C143" t="s">
        <v>614</v>
      </c>
      <c r="D143" t="s">
        <v>951</v>
      </c>
      <c r="E143" t="s">
        <v>226</v>
      </c>
      <c r="F143" t="s">
        <v>616</v>
      </c>
      <c r="G143" t="s">
        <v>617</v>
      </c>
      <c r="H143" s="178">
        <v>50000000</v>
      </c>
      <c r="I143" s="178">
        <v>0</v>
      </c>
      <c r="J143" s="178">
        <v>0</v>
      </c>
      <c r="K143" s="178">
        <v>0</v>
      </c>
      <c r="L143" s="178">
        <v>0</v>
      </c>
      <c r="M143" s="179">
        <v>50000000</v>
      </c>
      <c r="N143" s="173"/>
    </row>
    <row r="144" spans="1:14">
      <c r="A144" t="s">
        <v>954</v>
      </c>
      <c r="B144" t="s">
        <v>115</v>
      </c>
      <c r="C144" t="s">
        <v>614</v>
      </c>
      <c r="D144" t="s">
        <v>951</v>
      </c>
      <c r="E144" t="s">
        <v>227</v>
      </c>
      <c r="F144" t="s">
        <v>616</v>
      </c>
      <c r="G144" t="s">
        <v>617</v>
      </c>
      <c r="H144" s="178">
        <v>50000000</v>
      </c>
      <c r="I144" s="178">
        <v>0</v>
      </c>
      <c r="J144" s="178">
        <v>0</v>
      </c>
      <c r="K144" s="178">
        <v>0</v>
      </c>
      <c r="L144" s="178">
        <v>0</v>
      </c>
      <c r="M144" s="179">
        <v>50000000</v>
      </c>
      <c r="N144" s="173"/>
    </row>
    <row r="145" spans="1:14">
      <c r="A145" t="s">
        <v>955</v>
      </c>
      <c r="B145" t="s">
        <v>115</v>
      </c>
      <c r="C145" t="s">
        <v>614</v>
      </c>
      <c r="D145" t="s">
        <v>951</v>
      </c>
      <c r="E145" t="s">
        <v>229</v>
      </c>
      <c r="F145" t="s">
        <v>616</v>
      </c>
      <c r="G145" t="s">
        <v>617</v>
      </c>
      <c r="H145" s="178">
        <v>50000000</v>
      </c>
      <c r="I145" s="178">
        <v>0</v>
      </c>
      <c r="J145" s="178">
        <v>0</v>
      </c>
      <c r="K145" s="178">
        <v>0</v>
      </c>
      <c r="L145" s="178">
        <v>0</v>
      </c>
      <c r="M145" s="179">
        <v>50000000</v>
      </c>
      <c r="N145" s="173"/>
    </row>
    <row r="146" spans="1:14">
      <c r="A146" t="s">
        <v>956</v>
      </c>
      <c r="B146" t="s">
        <v>115</v>
      </c>
      <c r="C146" t="s">
        <v>614</v>
      </c>
      <c r="D146" t="s">
        <v>951</v>
      </c>
      <c r="E146" t="s">
        <v>230</v>
      </c>
      <c r="F146" t="s">
        <v>616</v>
      </c>
      <c r="G146" t="s">
        <v>617</v>
      </c>
      <c r="H146" s="178">
        <v>75000000</v>
      </c>
      <c r="I146" s="178">
        <v>0</v>
      </c>
      <c r="J146" s="178">
        <v>0</v>
      </c>
      <c r="K146" s="178">
        <v>0</v>
      </c>
      <c r="L146" s="178">
        <v>0</v>
      </c>
      <c r="M146" s="179">
        <v>75000000</v>
      </c>
      <c r="N146" s="173"/>
    </row>
    <row r="147" spans="1:14">
      <c r="A147" t="s">
        <v>957</v>
      </c>
      <c r="B147" t="s">
        <v>115</v>
      </c>
      <c r="C147" t="s">
        <v>614</v>
      </c>
      <c r="D147" t="s">
        <v>958</v>
      </c>
      <c r="E147" t="s">
        <v>231</v>
      </c>
      <c r="F147" t="s">
        <v>616</v>
      </c>
      <c r="G147" t="s">
        <v>617</v>
      </c>
      <c r="H147" s="178">
        <v>100000000</v>
      </c>
      <c r="I147" s="178">
        <v>0</v>
      </c>
      <c r="J147" s="178">
        <v>0</v>
      </c>
      <c r="K147" s="178">
        <v>0</v>
      </c>
      <c r="L147" s="178">
        <v>0</v>
      </c>
      <c r="M147" s="179">
        <v>100000000</v>
      </c>
      <c r="N147" s="173"/>
    </row>
    <row r="148" spans="1:14">
      <c r="A148" t="s">
        <v>959</v>
      </c>
      <c r="B148" t="s">
        <v>115</v>
      </c>
      <c r="C148" t="s">
        <v>614</v>
      </c>
      <c r="D148" t="s">
        <v>958</v>
      </c>
      <c r="E148" t="s">
        <v>232</v>
      </c>
      <c r="F148" t="s">
        <v>616</v>
      </c>
      <c r="G148" t="s">
        <v>617</v>
      </c>
      <c r="H148" s="178">
        <v>50000000</v>
      </c>
      <c r="I148" s="178">
        <v>0</v>
      </c>
      <c r="J148" s="178">
        <v>0</v>
      </c>
      <c r="K148" s="178">
        <v>0</v>
      </c>
      <c r="L148" s="178">
        <v>0</v>
      </c>
      <c r="M148" s="179">
        <v>50000000</v>
      </c>
      <c r="N148" s="173"/>
    </row>
    <row r="149" spans="1:14">
      <c r="A149" t="s">
        <v>960</v>
      </c>
      <c r="B149" t="s">
        <v>115</v>
      </c>
      <c r="C149" t="s">
        <v>614</v>
      </c>
      <c r="D149" t="s">
        <v>958</v>
      </c>
      <c r="E149" t="s">
        <v>233</v>
      </c>
      <c r="F149" t="s">
        <v>616</v>
      </c>
      <c r="G149" t="s">
        <v>617</v>
      </c>
      <c r="H149" s="178">
        <v>75000000</v>
      </c>
      <c r="I149" s="178">
        <v>0</v>
      </c>
      <c r="J149" s="178">
        <v>0</v>
      </c>
      <c r="K149" s="178">
        <v>0</v>
      </c>
      <c r="L149" s="178">
        <v>0</v>
      </c>
      <c r="M149" s="179">
        <v>75000000</v>
      </c>
      <c r="N149" s="173"/>
    </row>
    <row r="150" spans="1:14">
      <c r="A150" t="s">
        <v>961</v>
      </c>
      <c r="B150" t="s">
        <v>115</v>
      </c>
      <c r="C150" t="s">
        <v>614</v>
      </c>
      <c r="D150" t="s">
        <v>958</v>
      </c>
      <c r="E150" t="s">
        <v>234</v>
      </c>
      <c r="F150" t="s">
        <v>616</v>
      </c>
      <c r="G150" t="s">
        <v>617</v>
      </c>
      <c r="H150" s="178">
        <v>25000000</v>
      </c>
      <c r="I150" s="178">
        <v>0</v>
      </c>
      <c r="J150" s="178">
        <v>0</v>
      </c>
      <c r="K150" s="178">
        <v>0</v>
      </c>
      <c r="L150" s="178">
        <v>0</v>
      </c>
      <c r="M150" s="179">
        <v>25000000</v>
      </c>
      <c r="N150" s="173"/>
    </row>
    <row r="151" spans="1:14">
      <c r="A151" t="s">
        <v>962</v>
      </c>
      <c r="B151" t="s">
        <v>115</v>
      </c>
      <c r="C151" t="s">
        <v>614</v>
      </c>
      <c r="D151" t="s">
        <v>963</v>
      </c>
      <c r="E151" t="s">
        <v>964</v>
      </c>
      <c r="F151" t="s">
        <v>965</v>
      </c>
      <c r="G151" t="s">
        <v>617</v>
      </c>
      <c r="H151" s="178">
        <v>755519847.52222097</v>
      </c>
      <c r="I151" s="178">
        <v>0</v>
      </c>
      <c r="J151" s="178">
        <v>0</v>
      </c>
      <c r="K151" s="178">
        <v>0</v>
      </c>
      <c r="L151" s="178">
        <v>0</v>
      </c>
      <c r="M151" s="179">
        <v>755519847.52222097</v>
      </c>
      <c r="N151" s="173"/>
    </row>
    <row r="152" spans="1:14">
      <c r="A152" t="s">
        <v>966</v>
      </c>
      <c r="B152" t="s">
        <v>115</v>
      </c>
      <c r="C152" t="s">
        <v>614</v>
      </c>
      <c r="D152" t="s">
        <v>967</v>
      </c>
      <c r="E152" t="s">
        <v>968</v>
      </c>
      <c r="F152" t="s">
        <v>969</v>
      </c>
      <c r="G152" t="s">
        <v>617</v>
      </c>
      <c r="H152" s="178">
        <v>161554944.21403512</v>
      </c>
      <c r="I152" s="178">
        <v>0</v>
      </c>
      <c r="J152" s="178">
        <v>0</v>
      </c>
      <c r="K152" s="178">
        <v>0</v>
      </c>
      <c r="L152" s="178">
        <v>0</v>
      </c>
      <c r="M152" s="179">
        <v>161554944.21403512</v>
      </c>
      <c r="N152" s="173"/>
    </row>
    <row r="153" spans="1:14">
      <c r="A153" t="s">
        <v>970</v>
      </c>
      <c r="B153" t="s">
        <v>115</v>
      </c>
      <c r="C153" t="s">
        <v>614</v>
      </c>
      <c r="D153" t="s">
        <v>971</v>
      </c>
      <c r="E153" t="s">
        <v>972</v>
      </c>
      <c r="F153" t="s">
        <v>973</v>
      </c>
      <c r="G153" t="s">
        <v>617</v>
      </c>
      <c r="H153" s="178">
        <v>152069063.2574555</v>
      </c>
      <c r="I153" s="178">
        <v>0</v>
      </c>
      <c r="J153" s="178">
        <v>0</v>
      </c>
      <c r="K153" s="178">
        <v>0</v>
      </c>
      <c r="L153" s="178">
        <v>0</v>
      </c>
      <c r="M153" s="179">
        <v>152069063.2574555</v>
      </c>
      <c r="N153" s="173"/>
    </row>
    <row r="154" spans="1:14">
      <c r="A154" t="s">
        <v>974</v>
      </c>
      <c r="B154" t="s">
        <v>115</v>
      </c>
      <c r="C154" t="s">
        <v>614</v>
      </c>
      <c r="D154" t="s">
        <v>975</v>
      </c>
      <c r="E154" t="s">
        <v>976</v>
      </c>
      <c r="F154" t="s">
        <v>977</v>
      </c>
      <c r="G154" t="s">
        <v>617</v>
      </c>
      <c r="H154" s="178">
        <v>569744784.96955109</v>
      </c>
      <c r="I154" s="178">
        <v>0</v>
      </c>
      <c r="J154" s="178">
        <v>0</v>
      </c>
      <c r="K154" s="178">
        <v>0</v>
      </c>
      <c r="L154" s="178">
        <v>0</v>
      </c>
      <c r="M154" s="179">
        <v>569744784.96955109</v>
      </c>
      <c r="N154" s="173"/>
    </row>
    <row r="155" spans="1:14">
      <c r="A155" t="s">
        <v>978</v>
      </c>
      <c r="B155" t="s">
        <v>115</v>
      </c>
      <c r="C155" t="s">
        <v>614</v>
      </c>
      <c r="D155" t="s">
        <v>979</v>
      </c>
      <c r="E155" t="s">
        <v>980</v>
      </c>
      <c r="F155" t="s">
        <v>981</v>
      </c>
      <c r="G155" t="s">
        <v>617</v>
      </c>
      <c r="H155" s="178">
        <v>118800000</v>
      </c>
      <c r="I155" s="178">
        <v>0</v>
      </c>
      <c r="J155" s="178">
        <v>0</v>
      </c>
      <c r="K155" s="178">
        <v>0</v>
      </c>
      <c r="L155" s="178">
        <v>0</v>
      </c>
      <c r="M155" s="179">
        <v>118800000</v>
      </c>
      <c r="N155" s="173"/>
    </row>
    <row r="156" spans="1:14">
      <c r="A156" t="s">
        <v>982</v>
      </c>
      <c r="B156" t="s">
        <v>115</v>
      </c>
      <c r="C156" t="s">
        <v>614</v>
      </c>
      <c r="D156" t="s">
        <v>983</v>
      </c>
      <c r="E156" t="s">
        <v>984</v>
      </c>
      <c r="F156" t="s">
        <v>985</v>
      </c>
      <c r="G156" t="s">
        <v>617</v>
      </c>
      <c r="H156" s="178">
        <v>265972630.17085049</v>
      </c>
      <c r="I156" s="178">
        <v>0</v>
      </c>
      <c r="J156" s="178">
        <v>0</v>
      </c>
      <c r="K156" s="178">
        <v>0</v>
      </c>
      <c r="L156" s="178">
        <v>0</v>
      </c>
      <c r="M156" s="179">
        <v>265972630.17085049</v>
      </c>
      <c r="N156" s="173"/>
    </row>
    <row r="157" spans="1:14">
      <c r="A157" t="s">
        <v>986</v>
      </c>
      <c r="B157" t="s">
        <v>115</v>
      </c>
      <c r="C157" t="s">
        <v>614</v>
      </c>
      <c r="D157" t="s">
        <v>987</v>
      </c>
      <c r="E157" t="s">
        <v>988</v>
      </c>
      <c r="F157" t="s">
        <v>989</v>
      </c>
      <c r="G157" t="s">
        <v>617</v>
      </c>
      <c r="H157" s="178">
        <v>370306467.67238617</v>
      </c>
      <c r="I157" s="178">
        <v>0</v>
      </c>
      <c r="J157" s="178">
        <v>0</v>
      </c>
      <c r="K157" s="178">
        <v>0</v>
      </c>
      <c r="L157" s="178">
        <v>0</v>
      </c>
      <c r="M157" s="179">
        <v>370306467.67238617</v>
      </c>
      <c r="N157" s="173"/>
    </row>
    <row r="158" spans="1:14">
      <c r="A158" t="s">
        <v>990</v>
      </c>
      <c r="B158" t="s">
        <v>115</v>
      </c>
      <c r="C158" t="s">
        <v>614</v>
      </c>
      <c r="D158" t="s">
        <v>991</v>
      </c>
      <c r="E158" t="s">
        <v>992</v>
      </c>
      <c r="F158" t="s">
        <v>993</v>
      </c>
      <c r="G158" t="s">
        <v>617</v>
      </c>
      <c r="H158" s="178">
        <v>86602540.378443867</v>
      </c>
      <c r="I158" s="178">
        <v>0</v>
      </c>
      <c r="J158" s="178">
        <v>0</v>
      </c>
      <c r="K158" s="178">
        <v>0</v>
      </c>
      <c r="L158" s="178">
        <v>0</v>
      </c>
      <c r="M158" s="179">
        <v>86602540.378443867</v>
      </c>
      <c r="N158" s="173"/>
    </row>
    <row r="159" spans="1:14">
      <c r="A159" t="s">
        <v>994</v>
      </c>
      <c r="B159" t="s">
        <v>115</v>
      </c>
      <c r="C159" t="s">
        <v>614</v>
      </c>
      <c r="D159" t="s">
        <v>995</v>
      </c>
      <c r="E159" t="s">
        <v>996</v>
      </c>
      <c r="F159" t="s">
        <v>997</v>
      </c>
      <c r="G159" t="s">
        <v>617</v>
      </c>
      <c r="H159" s="178">
        <v>757564518.70451272</v>
      </c>
      <c r="I159" s="178">
        <v>0</v>
      </c>
      <c r="J159" s="178">
        <v>0</v>
      </c>
      <c r="K159" s="178">
        <v>0</v>
      </c>
      <c r="L159" s="178">
        <v>0</v>
      </c>
      <c r="M159" s="179">
        <v>757564518.70451272</v>
      </c>
      <c r="N159" s="173"/>
    </row>
    <row r="160" spans="1:14">
      <c r="A160" t="s">
        <v>998</v>
      </c>
      <c r="B160" t="s">
        <v>115</v>
      </c>
      <c r="C160" t="s">
        <v>614</v>
      </c>
      <c r="D160" t="s">
        <v>999</v>
      </c>
      <c r="E160" t="s">
        <v>1000</v>
      </c>
      <c r="F160" t="s">
        <v>1001</v>
      </c>
      <c r="G160" t="s">
        <v>617</v>
      </c>
      <c r="H160" s="178">
        <v>367608487.38841707</v>
      </c>
      <c r="I160" s="178">
        <v>0</v>
      </c>
      <c r="J160" s="178">
        <v>0</v>
      </c>
      <c r="K160" s="178">
        <v>0</v>
      </c>
      <c r="L160" s="178">
        <v>0</v>
      </c>
      <c r="M160" s="179">
        <v>367608487.38841707</v>
      </c>
      <c r="N160" s="173"/>
    </row>
    <row r="161" spans="1:14">
      <c r="A161" t="s">
        <v>1002</v>
      </c>
      <c r="B161" t="s">
        <v>115</v>
      </c>
      <c r="C161" t="s">
        <v>614</v>
      </c>
      <c r="D161" t="s">
        <v>1003</v>
      </c>
      <c r="E161" t="s">
        <v>1004</v>
      </c>
      <c r="F161" t="s">
        <v>1005</v>
      </c>
      <c r="G161" t="s">
        <v>617</v>
      </c>
      <c r="H161" s="178">
        <v>222764449.58745101</v>
      </c>
      <c r="I161" s="178">
        <v>0</v>
      </c>
      <c r="J161" s="178">
        <v>0</v>
      </c>
      <c r="K161" s="178">
        <v>0</v>
      </c>
      <c r="L161" s="178">
        <v>0</v>
      </c>
      <c r="M161" s="179">
        <v>222764449.58745101</v>
      </c>
      <c r="N161" s="173"/>
    </row>
    <row r="162" spans="1:14">
      <c r="A162" t="s">
        <v>1006</v>
      </c>
      <c r="B162" t="s">
        <v>115</v>
      </c>
      <c r="C162" t="s">
        <v>614</v>
      </c>
      <c r="D162" t="s">
        <v>1007</v>
      </c>
      <c r="E162" t="s">
        <v>1008</v>
      </c>
      <c r="F162" t="s">
        <v>1009</v>
      </c>
      <c r="G162" t="s">
        <v>617</v>
      </c>
      <c r="H162" s="178">
        <v>183804243.69420853</v>
      </c>
      <c r="I162" s="178">
        <v>0</v>
      </c>
      <c r="J162" s="178">
        <v>0</v>
      </c>
      <c r="K162" s="178">
        <v>0</v>
      </c>
      <c r="L162" s="178">
        <v>0</v>
      </c>
      <c r="M162" s="179">
        <v>183804243.69420853</v>
      </c>
      <c r="N162" s="173"/>
    </row>
    <row r="163" spans="1:14">
      <c r="A163" t="s">
        <v>1010</v>
      </c>
      <c r="B163" t="s">
        <v>115</v>
      </c>
      <c r="C163" t="s">
        <v>614</v>
      </c>
      <c r="D163" t="s">
        <v>1011</v>
      </c>
      <c r="E163" t="s">
        <v>1012</v>
      </c>
      <c r="F163" t="s">
        <v>1013</v>
      </c>
      <c r="G163" t="s">
        <v>617</v>
      </c>
      <c r="H163" s="178">
        <v>283804243.6942085</v>
      </c>
      <c r="I163" s="178">
        <v>0</v>
      </c>
      <c r="J163" s="178">
        <v>0</v>
      </c>
      <c r="K163" s="178">
        <v>0</v>
      </c>
      <c r="L163" s="178">
        <v>0</v>
      </c>
      <c r="M163" s="179">
        <v>283804243.6942085</v>
      </c>
      <c r="N163" s="173"/>
    </row>
    <row r="164" spans="1:14">
      <c r="A164" t="s">
        <v>1014</v>
      </c>
      <c r="B164" t="s">
        <v>115</v>
      </c>
      <c r="C164" t="s">
        <v>614</v>
      </c>
      <c r="D164" t="s">
        <v>1015</v>
      </c>
      <c r="E164" t="s">
        <v>1016</v>
      </c>
      <c r="F164" t="s">
        <v>1017</v>
      </c>
      <c r="G164" t="s">
        <v>617</v>
      </c>
      <c r="H164" s="178">
        <v>545124808.72933972</v>
      </c>
      <c r="I164" s="178">
        <v>0</v>
      </c>
      <c r="J164" s="178">
        <v>0</v>
      </c>
      <c r="K164" s="178">
        <v>0</v>
      </c>
      <c r="L164" s="178">
        <v>0</v>
      </c>
      <c r="M164" s="179">
        <v>545124808.72933972</v>
      </c>
      <c r="N164" s="173"/>
    </row>
    <row r="165" spans="1:14">
      <c r="A165" t="s">
        <v>1018</v>
      </c>
      <c r="B165" t="s">
        <v>115</v>
      </c>
      <c r="C165" t="s">
        <v>614</v>
      </c>
      <c r="D165" t="s">
        <v>1019</v>
      </c>
      <c r="E165" t="s">
        <v>1020</v>
      </c>
      <c r="F165" t="s">
        <v>1021</v>
      </c>
      <c r="G165" t="s">
        <v>617</v>
      </c>
      <c r="H165" s="178">
        <v>590665242.15628755</v>
      </c>
      <c r="I165" s="178">
        <v>0</v>
      </c>
      <c r="J165" s="178">
        <v>0</v>
      </c>
      <c r="K165" s="178">
        <v>1386542.4623862049</v>
      </c>
      <c r="L165" s="178">
        <v>0</v>
      </c>
      <c r="M165" s="179">
        <v>591539441.25546086</v>
      </c>
      <c r="N165" s="173"/>
    </row>
    <row r="166" spans="1:14">
      <c r="A166" t="s">
        <v>1022</v>
      </c>
      <c r="B166" t="s">
        <v>1023</v>
      </c>
      <c r="C166" t="s">
        <v>614</v>
      </c>
      <c r="D166" t="s">
        <v>1024</v>
      </c>
      <c r="E166" t="s">
        <v>236</v>
      </c>
      <c r="F166" t="s">
        <v>616</v>
      </c>
      <c r="G166" t="s">
        <v>617</v>
      </c>
      <c r="H166" s="178">
        <v>55800000.000000007</v>
      </c>
      <c r="I166" s="178">
        <v>0</v>
      </c>
      <c r="J166" s="178">
        <v>0</v>
      </c>
      <c r="K166" s="178">
        <v>0</v>
      </c>
      <c r="L166" s="178">
        <v>0</v>
      </c>
      <c r="M166" s="179">
        <v>55800000.000000007</v>
      </c>
      <c r="N166" s="173"/>
    </row>
    <row r="167" spans="1:14">
      <c r="A167" t="s">
        <v>1025</v>
      </c>
      <c r="B167" t="s">
        <v>1023</v>
      </c>
      <c r="C167" t="s">
        <v>614</v>
      </c>
      <c r="D167" t="s">
        <v>1024</v>
      </c>
      <c r="E167" t="s">
        <v>238</v>
      </c>
      <c r="F167" t="s">
        <v>616</v>
      </c>
      <c r="G167" t="s">
        <v>617</v>
      </c>
      <c r="H167" s="178">
        <v>9300000</v>
      </c>
      <c r="I167" s="178">
        <v>0</v>
      </c>
      <c r="J167" s="178">
        <v>0</v>
      </c>
      <c r="K167" s="178">
        <v>0</v>
      </c>
      <c r="L167" s="178">
        <v>0</v>
      </c>
      <c r="M167" s="179">
        <v>9300000</v>
      </c>
      <c r="N167" s="173"/>
    </row>
    <row r="168" spans="1:14">
      <c r="A168" t="s">
        <v>1026</v>
      </c>
      <c r="B168" t="s">
        <v>1023</v>
      </c>
      <c r="C168" t="s">
        <v>614</v>
      </c>
      <c r="D168" t="s">
        <v>1027</v>
      </c>
      <c r="E168" t="s">
        <v>240</v>
      </c>
      <c r="F168" t="s">
        <v>616</v>
      </c>
      <c r="G168" t="s">
        <v>617</v>
      </c>
      <c r="H168" s="178">
        <v>19400000</v>
      </c>
      <c r="I168" s="178">
        <v>0</v>
      </c>
      <c r="J168" s="178">
        <v>0</v>
      </c>
      <c r="K168" s="178">
        <v>0</v>
      </c>
      <c r="L168" s="178">
        <v>0</v>
      </c>
      <c r="M168" s="179">
        <v>19400000</v>
      </c>
      <c r="N168" s="173"/>
    </row>
    <row r="169" spans="1:14">
      <c r="A169" t="s">
        <v>1028</v>
      </c>
      <c r="B169" t="s">
        <v>1023</v>
      </c>
      <c r="C169" t="s">
        <v>614</v>
      </c>
      <c r="D169" t="s">
        <v>1027</v>
      </c>
      <c r="E169" t="s">
        <v>242</v>
      </c>
      <c r="F169" t="s">
        <v>616</v>
      </c>
      <c r="G169" t="s">
        <v>617</v>
      </c>
      <c r="H169" s="178">
        <v>9700000</v>
      </c>
      <c r="I169" s="178">
        <v>0</v>
      </c>
      <c r="J169" s="178">
        <v>0</v>
      </c>
      <c r="K169" s="178">
        <v>0</v>
      </c>
      <c r="L169" s="178">
        <v>0</v>
      </c>
      <c r="M169" s="179">
        <v>9700000</v>
      </c>
      <c r="N169" s="173"/>
    </row>
    <row r="170" spans="1:14">
      <c r="A170" t="s">
        <v>1029</v>
      </c>
      <c r="B170" t="s">
        <v>1023</v>
      </c>
      <c r="C170" t="s">
        <v>614</v>
      </c>
      <c r="D170" t="s">
        <v>1030</v>
      </c>
      <c r="E170" t="s">
        <v>244</v>
      </c>
      <c r="F170" t="s">
        <v>616</v>
      </c>
      <c r="G170" t="s">
        <v>617</v>
      </c>
      <c r="H170" s="178">
        <v>20000000</v>
      </c>
      <c r="I170" s="178">
        <v>0</v>
      </c>
      <c r="J170" s="178">
        <v>0</v>
      </c>
      <c r="K170" s="178">
        <v>0</v>
      </c>
      <c r="L170" s="178">
        <v>0</v>
      </c>
      <c r="M170" s="179">
        <v>20000000</v>
      </c>
      <c r="N170" s="173"/>
    </row>
    <row r="171" spans="1:14">
      <c r="A171" t="s">
        <v>1031</v>
      </c>
      <c r="B171" t="s">
        <v>1023</v>
      </c>
      <c r="C171" t="s">
        <v>614</v>
      </c>
      <c r="D171" t="s">
        <v>1030</v>
      </c>
      <c r="E171" t="s">
        <v>246</v>
      </c>
      <c r="F171" t="s">
        <v>616</v>
      </c>
      <c r="G171" t="s">
        <v>617</v>
      </c>
      <c r="H171" s="178">
        <v>10000000</v>
      </c>
      <c r="I171" s="178">
        <v>0</v>
      </c>
      <c r="J171" s="178">
        <v>0</v>
      </c>
      <c r="K171" s="178">
        <v>0</v>
      </c>
      <c r="L171" s="178">
        <v>0</v>
      </c>
      <c r="M171" s="179">
        <v>10000000</v>
      </c>
      <c r="N171" s="173"/>
    </row>
    <row r="172" spans="1:14">
      <c r="A172" t="s">
        <v>1032</v>
      </c>
      <c r="B172" t="s">
        <v>1023</v>
      </c>
      <c r="C172" t="s">
        <v>614</v>
      </c>
      <c r="D172" t="s">
        <v>1033</v>
      </c>
      <c r="E172" t="s">
        <v>248</v>
      </c>
      <c r="F172" t="s">
        <v>616</v>
      </c>
      <c r="G172" t="s">
        <v>617</v>
      </c>
      <c r="H172" s="178">
        <v>18400000</v>
      </c>
      <c r="I172" s="178">
        <v>0</v>
      </c>
      <c r="J172" s="178">
        <v>0</v>
      </c>
      <c r="K172" s="178">
        <v>0</v>
      </c>
      <c r="L172" s="178">
        <v>0</v>
      </c>
      <c r="M172" s="179">
        <v>18400000</v>
      </c>
      <c r="N172" s="173"/>
    </row>
    <row r="173" spans="1:14">
      <c r="A173" t="s">
        <v>1034</v>
      </c>
      <c r="B173" t="s">
        <v>1023</v>
      </c>
      <c r="C173" t="s">
        <v>614</v>
      </c>
      <c r="D173" t="s">
        <v>1033</v>
      </c>
      <c r="E173" t="s">
        <v>250</v>
      </c>
      <c r="F173" t="s">
        <v>616</v>
      </c>
      <c r="G173" t="s">
        <v>617</v>
      </c>
      <c r="H173" s="178">
        <v>9200000</v>
      </c>
      <c r="I173" s="178">
        <v>0</v>
      </c>
      <c r="J173" s="178">
        <v>0</v>
      </c>
      <c r="K173" s="178">
        <v>0</v>
      </c>
      <c r="L173" s="178">
        <v>0</v>
      </c>
      <c r="M173" s="179">
        <v>9200000</v>
      </c>
      <c r="N173" s="173"/>
    </row>
    <row r="174" spans="1:14">
      <c r="A174" t="s">
        <v>1035</v>
      </c>
      <c r="B174" t="s">
        <v>1023</v>
      </c>
      <c r="C174" t="s">
        <v>614</v>
      </c>
      <c r="D174" t="s">
        <v>1036</v>
      </c>
      <c r="E174" t="s">
        <v>252</v>
      </c>
      <c r="F174" t="s">
        <v>616</v>
      </c>
      <c r="G174" t="s">
        <v>617</v>
      </c>
      <c r="H174" s="178">
        <v>77000000</v>
      </c>
      <c r="I174" s="178">
        <v>0</v>
      </c>
      <c r="J174" s="178">
        <v>0</v>
      </c>
      <c r="K174" s="178">
        <v>0</v>
      </c>
      <c r="L174" s="178">
        <v>0</v>
      </c>
      <c r="M174" s="179">
        <v>77000000</v>
      </c>
      <c r="N174" s="173"/>
    </row>
    <row r="175" spans="1:14">
      <c r="A175" t="s">
        <v>1037</v>
      </c>
      <c r="B175" t="s">
        <v>1023</v>
      </c>
      <c r="C175" t="s">
        <v>614</v>
      </c>
      <c r="D175" t="s">
        <v>1036</v>
      </c>
      <c r="E175" t="s">
        <v>254</v>
      </c>
      <c r="F175" t="s">
        <v>616</v>
      </c>
      <c r="G175" t="s">
        <v>617</v>
      </c>
      <c r="H175" s="178">
        <v>15400000</v>
      </c>
      <c r="I175" s="178">
        <v>0</v>
      </c>
      <c r="J175" s="178">
        <v>0</v>
      </c>
      <c r="K175" s="178">
        <v>0</v>
      </c>
      <c r="L175" s="178">
        <v>0</v>
      </c>
      <c r="M175" s="179">
        <v>15400000</v>
      </c>
      <c r="N175" s="173"/>
    </row>
    <row r="176" spans="1:14">
      <c r="A176" t="s">
        <v>1038</v>
      </c>
      <c r="B176" t="s">
        <v>1023</v>
      </c>
      <c r="C176" t="s">
        <v>614</v>
      </c>
      <c r="D176" t="s">
        <v>1039</v>
      </c>
      <c r="E176" t="s">
        <v>256</v>
      </c>
      <c r="F176" t="s">
        <v>616</v>
      </c>
      <c r="G176" t="s">
        <v>617</v>
      </c>
      <c r="H176" s="178">
        <v>34000000</v>
      </c>
      <c r="I176" s="178">
        <v>0</v>
      </c>
      <c r="J176" s="178">
        <v>0</v>
      </c>
      <c r="K176" s="178">
        <v>0</v>
      </c>
      <c r="L176" s="178">
        <v>0</v>
      </c>
      <c r="M176" s="179">
        <v>34000000</v>
      </c>
      <c r="N176" s="173"/>
    </row>
    <row r="177" spans="1:14">
      <c r="A177" t="s">
        <v>1040</v>
      </c>
      <c r="B177" t="s">
        <v>1023</v>
      </c>
      <c r="C177" t="s">
        <v>614</v>
      </c>
      <c r="D177" t="s">
        <v>1039</v>
      </c>
      <c r="E177" t="s">
        <v>258</v>
      </c>
      <c r="F177" t="s">
        <v>616</v>
      </c>
      <c r="G177" t="s">
        <v>617</v>
      </c>
      <c r="H177" s="178">
        <v>17000000</v>
      </c>
      <c r="I177" s="178">
        <v>0</v>
      </c>
      <c r="J177" s="178">
        <v>0</v>
      </c>
      <c r="K177" s="178">
        <v>0</v>
      </c>
      <c r="L177" s="178">
        <v>0</v>
      </c>
      <c r="M177" s="179">
        <v>17000000</v>
      </c>
      <c r="N177" s="173"/>
    </row>
    <row r="178" spans="1:14">
      <c r="A178" t="s">
        <v>1041</v>
      </c>
      <c r="B178" t="s">
        <v>1023</v>
      </c>
      <c r="C178" t="s">
        <v>614</v>
      </c>
      <c r="D178" t="s">
        <v>1042</v>
      </c>
      <c r="E178" t="s">
        <v>260</v>
      </c>
      <c r="F178" t="s">
        <v>616</v>
      </c>
      <c r="G178" t="s">
        <v>617</v>
      </c>
      <c r="H178" s="178">
        <v>38000000</v>
      </c>
      <c r="I178" s="178">
        <v>0</v>
      </c>
      <c r="J178" s="178">
        <v>0</v>
      </c>
      <c r="K178" s="178">
        <v>0</v>
      </c>
      <c r="L178" s="178">
        <v>0</v>
      </c>
      <c r="M178" s="179">
        <v>38000000</v>
      </c>
      <c r="N178" s="173"/>
    </row>
    <row r="179" spans="1:14">
      <c r="A179" t="s">
        <v>1043</v>
      </c>
      <c r="B179" t="s">
        <v>1023</v>
      </c>
      <c r="C179" t="s">
        <v>614</v>
      </c>
      <c r="D179" t="s">
        <v>1042</v>
      </c>
      <c r="E179" t="s">
        <v>262</v>
      </c>
      <c r="F179" t="s">
        <v>616</v>
      </c>
      <c r="G179" t="s">
        <v>617</v>
      </c>
      <c r="H179" s="178">
        <v>19000000</v>
      </c>
      <c r="I179" s="178">
        <v>0</v>
      </c>
      <c r="J179" s="178">
        <v>0</v>
      </c>
      <c r="K179" s="178">
        <v>0</v>
      </c>
      <c r="L179" s="178">
        <v>0</v>
      </c>
      <c r="M179" s="179">
        <v>19000000</v>
      </c>
      <c r="N179" s="173"/>
    </row>
    <row r="180" spans="1:14">
      <c r="A180" t="s">
        <v>1044</v>
      </c>
      <c r="B180" t="s">
        <v>1023</v>
      </c>
      <c r="C180" t="s">
        <v>614</v>
      </c>
      <c r="D180" t="s">
        <v>1045</v>
      </c>
      <c r="E180" t="s">
        <v>264</v>
      </c>
      <c r="F180" t="s">
        <v>616</v>
      </c>
      <c r="G180" t="s">
        <v>617</v>
      </c>
      <c r="H180" s="178">
        <v>38400000</v>
      </c>
      <c r="I180" s="178">
        <v>0</v>
      </c>
      <c r="J180" s="178">
        <v>0</v>
      </c>
      <c r="K180" s="178">
        <v>0</v>
      </c>
      <c r="L180" s="178">
        <v>0</v>
      </c>
      <c r="M180" s="179">
        <v>38400000</v>
      </c>
      <c r="N180" s="173"/>
    </row>
    <row r="181" spans="1:14">
      <c r="A181" t="s">
        <v>1046</v>
      </c>
      <c r="B181" t="s">
        <v>1023</v>
      </c>
      <c r="C181" t="s">
        <v>614</v>
      </c>
      <c r="D181" t="s">
        <v>1045</v>
      </c>
      <c r="E181" t="s">
        <v>266</v>
      </c>
      <c r="F181" t="s">
        <v>616</v>
      </c>
      <c r="G181" t="s">
        <v>617</v>
      </c>
      <c r="H181" s="178">
        <v>19200000</v>
      </c>
      <c r="I181" s="178">
        <v>0</v>
      </c>
      <c r="J181" s="178">
        <v>0</v>
      </c>
      <c r="K181" s="178">
        <v>0</v>
      </c>
      <c r="L181" s="178">
        <v>0</v>
      </c>
      <c r="M181" s="179">
        <v>19200000</v>
      </c>
      <c r="N181" s="173"/>
    </row>
    <row r="182" spans="1:14">
      <c r="A182" t="s">
        <v>1047</v>
      </c>
      <c r="B182" t="s">
        <v>1023</v>
      </c>
      <c r="C182" t="s">
        <v>614</v>
      </c>
      <c r="D182" t="s">
        <v>1048</v>
      </c>
      <c r="E182" t="s">
        <v>268</v>
      </c>
      <c r="F182" t="s">
        <v>616</v>
      </c>
      <c r="G182" t="s">
        <v>617</v>
      </c>
      <c r="H182" s="178">
        <v>4000000</v>
      </c>
      <c r="I182" s="178">
        <v>0</v>
      </c>
      <c r="J182" s="178">
        <v>0</v>
      </c>
      <c r="K182" s="178">
        <v>0</v>
      </c>
      <c r="L182" s="178">
        <v>0</v>
      </c>
      <c r="M182" s="179">
        <v>4000000</v>
      </c>
      <c r="N182" s="173"/>
    </row>
    <row r="183" spans="1:14">
      <c r="A183" t="s">
        <v>1049</v>
      </c>
      <c r="B183" t="s">
        <v>1023</v>
      </c>
      <c r="C183" t="s">
        <v>614</v>
      </c>
      <c r="D183" t="s">
        <v>1048</v>
      </c>
      <c r="E183" t="s">
        <v>270</v>
      </c>
      <c r="F183" t="s">
        <v>616</v>
      </c>
      <c r="G183" t="s">
        <v>617</v>
      </c>
      <c r="H183" s="178">
        <v>10000000</v>
      </c>
      <c r="I183" s="178">
        <v>0</v>
      </c>
      <c r="J183" s="178">
        <v>0</v>
      </c>
      <c r="K183" s="178">
        <v>0</v>
      </c>
      <c r="L183" s="178">
        <v>0</v>
      </c>
      <c r="M183" s="180">
        <v>10000000</v>
      </c>
      <c r="N183" s="173"/>
    </row>
    <row r="184" spans="1:14">
      <c r="A184" t="s">
        <v>1050</v>
      </c>
      <c r="B184" t="s">
        <v>1023</v>
      </c>
      <c r="C184" t="s">
        <v>614</v>
      </c>
      <c r="D184" t="s">
        <v>1051</v>
      </c>
      <c r="E184" t="s">
        <v>272</v>
      </c>
      <c r="F184" t="s">
        <v>616</v>
      </c>
      <c r="G184" t="s">
        <v>617</v>
      </c>
      <c r="H184" s="178">
        <v>6000000</v>
      </c>
      <c r="I184" s="178">
        <v>0</v>
      </c>
      <c r="J184" s="178">
        <v>0</v>
      </c>
      <c r="K184" s="178">
        <v>0</v>
      </c>
      <c r="L184" s="178">
        <v>0</v>
      </c>
      <c r="M184" s="179">
        <v>6000000</v>
      </c>
      <c r="N184" s="173"/>
    </row>
    <row r="185" spans="1:14">
      <c r="A185" t="s">
        <v>1052</v>
      </c>
      <c r="B185" t="s">
        <v>1023</v>
      </c>
      <c r="C185" t="s">
        <v>614</v>
      </c>
      <c r="D185" t="s">
        <v>1051</v>
      </c>
      <c r="E185" t="s">
        <v>274</v>
      </c>
      <c r="F185" t="s">
        <v>616</v>
      </c>
      <c r="G185" t="s">
        <v>617</v>
      </c>
      <c r="H185" s="178">
        <v>5000000</v>
      </c>
      <c r="I185" s="178">
        <v>0</v>
      </c>
      <c r="J185" s="178">
        <v>0</v>
      </c>
      <c r="K185" s="178">
        <v>0</v>
      </c>
      <c r="L185" s="178">
        <v>0</v>
      </c>
      <c r="M185" s="179">
        <v>5000000</v>
      </c>
      <c r="N185" s="173"/>
    </row>
    <row r="186" spans="1:14">
      <c r="A186" t="s">
        <v>1053</v>
      </c>
      <c r="B186" t="s">
        <v>1023</v>
      </c>
      <c r="C186" t="s">
        <v>614</v>
      </c>
      <c r="D186" t="s">
        <v>1054</v>
      </c>
      <c r="E186" t="s">
        <v>276</v>
      </c>
      <c r="F186" t="s">
        <v>616</v>
      </c>
      <c r="G186" t="s">
        <v>617</v>
      </c>
      <c r="H186" s="178">
        <v>5900000000</v>
      </c>
      <c r="I186" s="178">
        <v>0</v>
      </c>
      <c r="J186" s="178">
        <v>0</v>
      </c>
      <c r="K186" s="178">
        <v>0</v>
      </c>
      <c r="L186" s="178">
        <v>0</v>
      </c>
      <c r="M186" s="179">
        <v>5900000000</v>
      </c>
      <c r="N186" s="173"/>
    </row>
    <row r="187" spans="1:14">
      <c r="A187" t="s">
        <v>1055</v>
      </c>
      <c r="B187" t="s">
        <v>1023</v>
      </c>
      <c r="C187" t="s">
        <v>614</v>
      </c>
      <c r="D187" t="s">
        <v>1054</v>
      </c>
      <c r="E187" t="s">
        <v>278</v>
      </c>
      <c r="F187" t="s">
        <v>616</v>
      </c>
      <c r="G187" t="s">
        <v>617</v>
      </c>
      <c r="H187" s="178">
        <v>11800000</v>
      </c>
      <c r="I187" s="178">
        <v>0</v>
      </c>
      <c r="J187" s="178">
        <v>0</v>
      </c>
      <c r="K187" s="178">
        <v>0</v>
      </c>
      <c r="L187" s="178">
        <v>0</v>
      </c>
      <c r="M187" s="179">
        <v>11800000</v>
      </c>
      <c r="N187" s="173"/>
    </row>
    <row r="188" spans="1:14">
      <c r="A188" t="s">
        <v>1056</v>
      </c>
      <c r="B188" t="s">
        <v>1023</v>
      </c>
      <c r="C188" t="s">
        <v>614</v>
      </c>
      <c r="D188" t="s">
        <v>1054</v>
      </c>
      <c r="E188" t="s">
        <v>280</v>
      </c>
      <c r="F188" t="s">
        <v>616</v>
      </c>
      <c r="G188" t="s">
        <v>617</v>
      </c>
      <c r="H188" s="178">
        <v>5900000</v>
      </c>
      <c r="I188" s="178">
        <v>0</v>
      </c>
      <c r="J188" s="178">
        <v>0</v>
      </c>
      <c r="K188" s="178">
        <v>0</v>
      </c>
      <c r="L188" s="178">
        <v>0</v>
      </c>
      <c r="M188" s="179">
        <v>5900000</v>
      </c>
      <c r="N188" s="173"/>
    </row>
    <row r="189" spans="1:14">
      <c r="A189" t="s">
        <v>1057</v>
      </c>
      <c r="B189" t="s">
        <v>1023</v>
      </c>
      <c r="C189" t="s">
        <v>614</v>
      </c>
      <c r="D189" t="s">
        <v>1058</v>
      </c>
      <c r="E189" t="s">
        <v>282</v>
      </c>
      <c r="F189" t="s">
        <v>616</v>
      </c>
      <c r="G189" t="s">
        <v>617</v>
      </c>
      <c r="H189" s="178">
        <v>17700000</v>
      </c>
      <c r="I189" s="178">
        <v>0</v>
      </c>
      <c r="J189" s="178">
        <v>0</v>
      </c>
      <c r="K189" s="178">
        <v>0</v>
      </c>
      <c r="L189" s="178">
        <v>0</v>
      </c>
      <c r="M189" s="179">
        <v>17700000</v>
      </c>
      <c r="N189" s="173"/>
    </row>
    <row r="190" spans="1:14">
      <c r="A190" t="s">
        <v>1059</v>
      </c>
      <c r="B190" t="s">
        <v>1023</v>
      </c>
      <c r="C190" t="s">
        <v>614</v>
      </c>
      <c r="D190" t="s">
        <v>1058</v>
      </c>
      <c r="E190" t="s">
        <v>284</v>
      </c>
      <c r="F190" t="s">
        <v>616</v>
      </c>
      <c r="G190" t="s">
        <v>617</v>
      </c>
      <c r="H190" s="178">
        <v>11800000</v>
      </c>
      <c r="I190" s="178">
        <v>0</v>
      </c>
      <c r="J190" s="178">
        <v>0</v>
      </c>
      <c r="K190" s="178">
        <v>0</v>
      </c>
      <c r="L190" s="178">
        <v>0</v>
      </c>
      <c r="M190" s="179">
        <v>11800000</v>
      </c>
      <c r="N190" s="173"/>
    </row>
    <row r="191" spans="1:14">
      <c r="A191" t="s">
        <v>1060</v>
      </c>
      <c r="B191" t="s">
        <v>1023</v>
      </c>
      <c r="C191" t="s">
        <v>614</v>
      </c>
      <c r="D191" t="s">
        <v>1058</v>
      </c>
      <c r="E191" t="s">
        <v>286</v>
      </c>
      <c r="F191" t="s">
        <v>616</v>
      </c>
      <c r="G191" t="s">
        <v>617</v>
      </c>
      <c r="H191" s="178">
        <v>5900000</v>
      </c>
      <c r="I191" s="178">
        <v>0</v>
      </c>
      <c r="J191" s="178">
        <v>0</v>
      </c>
      <c r="K191" s="178">
        <v>0</v>
      </c>
      <c r="L191" s="178">
        <v>0</v>
      </c>
      <c r="M191" s="179">
        <v>5900000</v>
      </c>
      <c r="N191" s="173"/>
    </row>
    <row r="192" spans="1:14">
      <c r="A192" t="s">
        <v>1061</v>
      </c>
      <c r="B192" t="s">
        <v>1023</v>
      </c>
      <c r="C192" t="s">
        <v>614</v>
      </c>
      <c r="D192" t="s">
        <v>1062</v>
      </c>
      <c r="E192" t="s">
        <v>288</v>
      </c>
      <c r="F192" t="s">
        <v>616</v>
      </c>
      <c r="G192" t="s">
        <v>617</v>
      </c>
      <c r="H192" s="178">
        <v>5000000</v>
      </c>
      <c r="I192" s="178">
        <v>0</v>
      </c>
      <c r="J192" s="178">
        <v>0</v>
      </c>
      <c r="K192" s="178">
        <v>0</v>
      </c>
      <c r="L192" s="178">
        <v>0</v>
      </c>
      <c r="M192" s="179">
        <v>5000000</v>
      </c>
      <c r="N192" s="173"/>
    </row>
    <row r="193" spans="1:14">
      <c r="A193" t="s">
        <v>1063</v>
      </c>
      <c r="B193" t="s">
        <v>1023</v>
      </c>
      <c r="C193" t="s">
        <v>614</v>
      </c>
      <c r="D193" t="s">
        <v>1062</v>
      </c>
      <c r="E193" t="s">
        <v>289</v>
      </c>
      <c r="F193" t="s">
        <v>616</v>
      </c>
      <c r="G193" t="s">
        <v>617</v>
      </c>
      <c r="H193" s="178">
        <v>3000000</v>
      </c>
      <c r="I193" s="178">
        <v>0</v>
      </c>
      <c r="J193" s="178">
        <v>0</v>
      </c>
      <c r="K193" s="178">
        <v>0</v>
      </c>
      <c r="L193" s="178">
        <v>0</v>
      </c>
      <c r="M193" s="179">
        <v>3000000</v>
      </c>
      <c r="N193" s="173"/>
    </row>
    <row r="194" spans="1:14">
      <c r="A194" t="s">
        <v>1064</v>
      </c>
      <c r="B194" t="s">
        <v>1023</v>
      </c>
      <c r="C194" t="s">
        <v>614</v>
      </c>
      <c r="D194" t="s">
        <v>1065</v>
      </c>
      <c r="E194" t="s">
        <v>1066</v>
      </c>
      <c r="F194" t="s">
        <v>1022</v>
      </c>
      <c r="G194" t="s">
        <v>617</v>
      </c>
      <c r="H194" s="178">
        <v>111600000.00000001</v>
      </c>
      <c r="I194" s="178">
        <v>0</v>
      </c>
      <c r="J194" s="178">
        <v>0</v>
      </c>
      <c r="K194" s="178">
        <v>0</v>
      </c>
      <c r="L194" s="178">
        <v>0</v>
      </c>
      <c r="M194" s="179">
        <v>111600000.00000001</v>
      </c>
      <c r="N194" s="173"/>
    </row>
    <row r="195" spans="1:14">
      <c r="A195" t="s">
        <v>1067</v>
      </c>
      <c r="B195" t="s">
        <v>1023</v>
      </c>
      <c r="C195" t="s">
        <v>614</v>
      </c>
      <c r="D195" t="s">
        <v>1068</v>
      </c>
      <c r="E195" t="s">
        <v>1069</v>
      </c>
      <c r="F195" t="s">
        <v>1035</v>
      </c>
      <c r="G195" t="s">
        <v>617</v>
      </c>
      <c r="H195" s="178">
        <v>308000000</v>
      </c>
      <c r="I195" s="178">
        <v>0</v>
      </c>
      <c r="J195" s="178">
        <v>0</v>
      </c>
      <c r="K195" s="178">
        <v>0</v>
      </c>
      <c r="L195" s="178">
        <v>0</v>
      </c>
      <c r="M195" s="179">
        <v>308000000</v>
      </c>
      <c r="N195" s="173"/>
    </row>
    <row r="196" spans="1:14">
      <c r="A196" t="s">
        <v>1070</v>
      </c>
      <c r="B196" t="s">
        <v>1023</v>
      </c>
      <c r="C196" t="s">
        <v>614</v>
      </c>
      <c r="D196" t="s">
        <v>1071</v>
      </c>
      <c r="E196" t="s">
        <v>1072</v>
      </c>
      <c r="F196" t="s">
        <v>1049</v>
      </c>
      <c r="G196" t="s">
        <v>617</v>
      </c>
      <c r="H196" s="178">
        <v>20000000</v>
      </c>
      <c r="I196" s="178">
        <v>0</v>
      </c>
      <c r="J196" s="178">
        <v>0</v>
      </c>
      <c r="K196" s="178">
        <v>0</v>
      </c>
      <c r="L196" s="178">
        <v>0</v>
      </c>
      <c r="M196" s="179">
        <v>20000000</v>
      </c>
      <c r="N196" s="173"/>
    </row>
    <row r="197" spans="1:14">
      <c r="A197" t="s">
        <v>1073</v>
      </c>
      <c r="B197" t="s">
        <v>1023</v>
      </c>
      <c r="C197" t="s">
        <v>614</v>
      </c>
      <c r="D197" t="s">
        <v>1074</v>
      </c>
      <c r="E197" t="s">
        <v>1075</v>
      </c>
      <c r="F197" t="s">
        <v>1050</v>
      </c>
      <c r="G197" t="s">
        <v>617</v>
      </c>
      <c r="H197" s="178">
        <v>12000000</v>
      </c>
      <c r="I197" s="178">
        <v>0</v>
      </c>
      <c r="J197" s="178">
        <v>0</v>
      </c>
      <c r="K197" s="178">
        <v>0</v>
      </c>
      <c r="L197" s="178">
        <v>0</v>
      </c>
      <c r="M197" s="179">
        <v>12000000</v>
      </c>
      <c r="N197" s="173"/>
    </row>
    <row r="198" spans="1:14">
      <c r="A198" t="s">
        <v>1076</v>
      </c>
      <c r="B198" t="s">
        <v>1023</v>
      </c>
      <c r="C198" t="s">
        <v>614</v>
      </c>
      <c r="D198" t="s">
        <v>1077</v>
      </c>
      <c r="E198" t="s">
        <v>1078</v>
      </c>
      <c r="F198" t="s">
        <v>1053</v>
      </c>
      <c r="G198" t="s">
        <v>617</v>
      </c>
      <c r="H198" s="178">
        <v>59000000000</v>
      </c>
      <c r="I198" s="178">
        <v>0</v>
      </c>
      <c r="J198" s="178">
        <v>0</v>
      </c>
      <c r="K198" s="178">
        <v>0</v>
      </c>
      <c r="L198" s="178">
        <v>0</v>
      </c>
      <c r="M198" s="179">
        <v>59000000000</v>
      </c>
      <c r="N198" s="173"/>
    </row>
    <row r="199" spans="1:14">
      <c r="A199" t="s">
        <v>1079</v>
      </c>
      <c r="B199" t="s">
        <v>1023</v>
      </c>
      <c r="C199" t="s">
        <v>614</v>
      </c>
      <c r="D199" t="s">
        <v>1080</v>
      </c>
      <c r="E199" t="s">
        <v>1081</v>
      </c>
      <c r="F199" t="s">
        <v>1061</v>
      </c>
      <c r="G199" t="s">
        <v>617</v>
      </c>
      <c r="H199" s="178">
        <v>10000000</v>
      </c>
      <c r="I199" s="178">
        <v>0</v>
      </c>
      <c r="J199" s="178">
        <v>0</v>
      </c>
      <c r="K199" s="178">
        <v>0</v>
      </c>
      <c r="L199" s="178">
        <v>0</v>
      </c>
      <c r="M199" s="179">
        <v>10000000</v>
      </c>
      <c r="N199" s="173"/>
    </row>
    <row r="200" spans="1:14">
      <c r="A200" t="s">
        <v>1082</v>
      </c>
      <c r="B200" t="s">
        <v>1023</v>
      </c>
      <c r="C200" t="s">
        <v>614</v>
      </c>
      <c r="D200" t="s">
        <v>1083</v>
      </c>
      <c r="E200" t="s">
        <v>1084</v>
      </c>
      <c r="F200" t="s">
        <v>1085</v>
      </c>
      <c r="G200" t="s">
        <v>617</v>
      </c>
      <c r="H200" s="178">
        <v>58197494.791442707</v>
      </c>
      <c r="I200" s="178">
        <v>0</v>
      </c>
      <c r="J200" s="178">
        <v>0</v>
      </c>
      <c r="K200" s="178">
        <v>0</v>
      </c>
      <c r="L200" s="178">
        <v>0</v>
      </c>
      <c r="M200" s="179">
        <v>58197494.791442707</v>
      </c>
      <c r="N200" s="173"/>
    </row>
    <row r="201" spans="1:14">
      <c r="A201" t="s">
        <v>1086</v>
      </c>
      <c r="B201" t="s">
        <v>1023</v>
      </c>
      <c r="C201" t="s">
        <v>614</v>
      </c>
      <c r="D201" t="s">
        <v>1087</v>
      </c>
      <c r="E201" t="s">
        <v>1088</v>
      </c>
      <c r="F201" t="s">
        <v>1089</v>
      </c>
      <c r="G201" t="s">
        <v>617</v>
      </c>
      <c r="H201" s="178">
        <v>19593039.580422431</v>
      </c>
      <c r="I201" s="178">
        <v>0</v>
      </c>
      <c r="J201" s="178">
        <v>0</v>
      </c>
      <c r="K201" s="178">
        <v>0</v>
      </c>
      <c r="L201" s="178">
        <v>0</v>
      </c>
      <c r="M201" s="179">
        <v>19593039.580422431</v>
      </c>
      <c r="N201" s="173"/>
    </row>
    <row r="202" spans="1:14">
      <c r="A202" t="s">
        <v>1090</v>
      </c>
      <c r="B202" t="s">
        <v>1023</v>
      </c>
      <c r="C202" t="s">
        <v>614</v>
      </c>
      <c r="D202" t="s">
        <v>1091</v>
      </c>
      <c r="E202" t="s">
        <v>1092</v>
      </c>
      <c r="F202" t="s">
        <v>1093</v>
      </c>
      <c r="G202" t="s">
        <v>617</v>
      </c>
      <c r="H202" s="178">
        <v>19493588.689617928</v>
      </c>
      <c r="I202" s="178">
        <v>0</v>
      </c>
      <c r="J202" s="178">
        <v>0</v>
      </c>
      <c r="K202" s="178">
        <v>0</v>
      </c>
      <c r="L202" s="178">
        <v>0</v>
      </c>
      <c r="M202" s="179">
        <v>19493588.689617928</v>
      </c>
      <c r="N202" s="173"/>
    </row>
    <row r="203" spans="1:14">
      <c r="A203" t="s">
        <v>1094</v>
      </c>
      <c r="B203" t="s">
        <v>1023</v>
      </c>
      <c r="C203" t="s">
        <v>614</v>
      </c>
      <c r="D203" t="s">
        <v>1095</v>
      </c>
      <c r="E203" t="s">
        <v>1096</v>
      </c>
      <c r="F203" t="s">
        <v>1097</v>
      </c>
      <c r="G203" t="s">
        <v>617</v>
      </c>
      <c r="H203" s="178">
        <v>22610298.538497895</v>
      </c>
      <c r="I203" s="178">
        <v>0</v>
      </c>
      <c r="J203" s="178">
        <v>0</v>
      </c>
      <c r="K203" s="178">
        <v>0</v>
      </c>
      <c r="L203" s="178">
        <v>0</v>
      </c>
      <c r="M203" s="179">
        <v>22610298.538497895</v>
      </c>
      <c r="N203" s="173"/>
    </row>
    <row r="204" spans="1:14">
      <c r="A204" t="s">
        <v>1098</v>
      </c>
      <c r="B204" t="s">
        <v>1023</v>
      </c>
      <c r="C204" t="s">
        <v>614</v>
      </c>
      <c r="D204" t="s">
        <v>1099</v>
      </c>
      <c r="E204" t="s">
        <v>1100</v>
      </c>
      <c r="F204" t="s">
        <v>1101</v>
      </c>
      <c r="G204" t="s">
        <v>617</v>
      </c>
      <c r="H204" s="178">
        <v>81924526.242145583</v>
      </c>
      <c r="I204" s="178">
        <v>0</v>
      </c>
      <c r="J204" s="178">
        <v>0</v>
      </c>
      <c r="K204" s="178">
        <v>0</v>
      </c>
      <c r="L204" s="178">
        <v>0</v>
      </c>
      <c r="M204" s="179">
        <v>81924526.242145583</v>
      </c>
      <c r="N204" s="173"/>
    </row>
    <row r="205" spans="1:14">
      <c r="A205" t="s">
        <v>1102</v>
      </c>
      <c r="B205" t="s">
        <v>1023</v>
      </c>
      <c r="C205" t="s">
        <v>614</v>
      </c>
      <c r="D205" t="s">
        <v>1103</v>
      </c>
      <c r="E205" t="s">
        <v>1104</v>
      </c>
      <c r="F205" t="s">
        <v>1105</v>
      </c>
      <c r="G205" t="s">
        <v>617</v>
      </c>
      <c r="H205" s="178">
        <v>32255232.13371747</v>
      </c>
      <c r="I205" s="178">
        <v>0</v>
      </c>
      <c r="J205" s="178">
        <v>0</v>
      </c>
      <c r="K205" s="178">
        <v>0</v>
      </c>
      <c r="L205" s="178">
        <v>0</v>
      </c>
      <c r="M205" s="179">
        <v>32255232.13371747</v>
      </c>
      <c r="N205" s="173"/>
    </row>
    <row r="206" spans="1:14">
      <c r="A206" t="s">
        <v>1106</v>
      </c>
      <c r="B206" t="s">
        <v>1023</v>
      </c>
      <c r="C206" t="s">
        <v>614</v>
      </c>
      <c r="D206" t="s">
        <v>1107</v>
      </c>
      <c r="E206" t="s">
        <v>1108</v>
      </c>
      <c r="F206" t="s">
        <v>1109</v>
      </c>
      <c r="G206" t="s">
        <v>617</v>
      </c>
      <c r="H206" s="178">
        <v>35849128.301815093</v>
      </c>
      <c r="I206" s="178">
        <v>0</v>
      </c>
      <c r="J206" s="178">
        <v>0</v>
      </c>
      <c r="K206" s="178">
        <v>0</v>
      </c>
      <c r="L206" s="178">
        <v>0</v>
      </c>
      <c r="M206" s="179">
        <v>35849128.301815093</v>
      </c>
      <c r="N206" s="173"/>
    </row>
    <row r="207" spans="1:14">
      <c r="A207" t="s">
        <v>1110</v>
      </c>
      <c r="B207" t="s">
        <v>1023</v>
      </c>
      <c r="C207" t="s">
        <v>614</v>
      </c>
      <c r="D207" t="s">
        <v>1111</v>
      </c>
      <c r="E207" t="s">
        <v>1112</v>
      </c>
      <c r="F207" t="s">
        <v>1113</v>
      </c>
      <c r="G207" t="s">
        <v>617</v>
      </c>
      <c r="H207" s="178">
        <v>48268051.54550989</v>
      </c>
      <c r="I207" s="178">
        <v>0</v>
      </c>
      <c r="J207" s="178">
        <v>0</v>
      </c>
      <c r="K207" s="178">
        <v>0</v>
      </c>
      <c r="L207" s="178">
        <v>0</v>
      </c>
      <c r="M207" s="179">
        <v>48268051.54550989</v>
      </c>
      <c r="N207" s="173"/>
    </row>
    <row r="208" spans="1:14">
      <c r="A208" t="s">
        <v>1114</v>
      </c>
      <c r="B208" t="s">
        <v>1023</v>
      </c>
      <c r="C208" t="s">
        <v>614</v>
      </c>
      <c r="D208" t="s">
        <v>1115</v>
      </c>
      <c r="E208" t="s">
        <v>1116</v>
      </c>
      <c r="F208" t="s">
        <v>1117</v>
      </c>
      <c r="G208" t="s">
        <v>617</v>
      </c>
      <c r="H208" s="178">
        <v>10039920.318408906</v>
      </c>
      <c r="I208" s="178">
        <v>0</v>
      </c>
      <c r="J208" s="178">
        <v>0</v>
      </c>
      <c r="K208" s="178">
        <v>0</v>
      </c>
      <c r="L208" s="178">
        <v>0</v>
      </c>
      <c r="M208" s="180">
        <v>10039920.318408906</v>
      </c>
      <c r="N208" s="173"/>
    </row>
    <row r="209" spans="1:14">
      <c r="A209" t="s">
        <v>1118</v>
      </c>
      <c r="B209" t="s">
        <v>1023</v>
      </c>
      <c r="C209" t="s">
        <v>614</v>
      </c>
      <c r="D209" t="s">
        <v>1119</v>
      </c>
      <c r="E209" t="s">
        <v>1120</v>
      </c>
      <c r="F209" t="s">
        <v>1121</v>
      </c>
      <c r="G209" t="s">
        <v>617</v>
      </c>
      <c r="H209" s="178">
        <v>7000000</v>
      </c>
      <c r="I209" s="178">
        <v>0</v>
      </c>
      <c r="J209" s="178">
        <v>0</v>
      </c>
      <c r="K209" s="178">
        <v>0</v>
      </c>
      <c r="L209" s="178">
        <v>0</v>
      </c>
      <c r="M209" s="179">
        <v>7000000</v>
      </c>
      <c r="N209" s="173"/>
    </row>
    <row r="210" spans="1:14">
      <c r="A210" t="s">
        <v>1122</v>
      </c>
      <c r="B210" t="s">
        <v>1023</v>
      </c>
      <c r="C210" t="s">
        <v>614</v>
      </c>
      <c r="D210" t="s">
        <v>1123</v>
      </c>
      <c r="E210" t="s">
        <v>1124</v>
      </c>
      <c r="F210" t="s">
        <v>1125</v>
      </c>
      <c r="G210" t="s">
        <v>617</v>
      </c>
      <c r="H210" s="178">
        <v>10554240.853799008</v>
      </c>
      <c r="I210" s="178">
        <v>0</v>
      </c>
      <c r="J210" s="178">
        <v>0</v>
      </c>
      <c r="K210" s="178">
        <v>0</v>
      </c>
      <c r="L210" s="178">
        <v>0</v>
      </c>
      <c r="M210" s="179">
        <v>10554240.853799008</v>
      </c>
      <c r="N210" s="173"/>
    </row>
    <row r="211" spans="1:14">
      <c r="A211" t="s">
        <v>1126</v>
      </c>
      <c r="B211" t="s">
        <v>1023</v>
      </c>
      <c r="C211" t="s">
        <v>614</v>
      </c>
      <c r="D211" t="s">
        <v>1127</v>
      </c>
      <c r="E211" t="s">
        <v>1128</v>
      </c>
      <c r="F211" t="s">
        <v>1129</v>
      </c>
      <c r="G211" t="s">
        <v>617</v>
      </c>
      <c r="H211" s="178">
        <v>10554240.853799008</v>
      </c>
      <c r="I211" s="178">
        <v>0</v>
      </c>
      <c r="J211" s="178">
        <v>0</v>
      </c>
      <c r="K211" s="178">
        <v>0</v>
      </c>
      <c r="L211" s="178">
        <v>0</v>
      </c>
      <c r="M211" s="179">
        <v>10554240.853799008</v>
      </c>
      <c r="N211" s="173"/>
    </row>
    <row r="212" spans="1:14">
      <c r="A212" t="s">
        <v>1130</v>
      </c>
      <c r="B212" t="s">
        <v>1023</v>
      </c>
      <c r="C212" t="s">
        <v>614</v>
      </c>
      <c r="D212" t="s">
        <v>1131</v>
      </c>
      <c r="E212" t="s">
        <v>1132</v>
      </c>
      <c r="F212" t="s">
        <v>1133</v>
      </c>
      <c r="G212" t="s">
        <v>617</v>
      </c>
      <c r="H212" s="178">
        <v>113642803.55570257</v>
      </c>
      <c r="I212" s="178">
        <v>0</v>
      </c>
      <c r="J212" s="178">
        <v>0</v>
      </c>
      <c r="K212" s="178">
        <v>0</v>
      </c>
      <c r="L212" s="178">
        <v>0</v>
      </c>
      <c r="M212" s="179">
        <v>113642803.55570257</v>
      </c>
      <c r="N212" s="173"/>
    </row>
    <row r="213" spans="1:14">
      <c r="A213" t="s">
        <v>1134</v>
      </c>
      <c r="B213" t="s">
        <v>1023</v>
      </c>
      <c r="C213" t="s">
        <v>614</v>
      </c>
      <c r="D213" t="s">
        <v>1135</v>
      </c>
      <c r="E213" t="s">
        <v>1136</v>
      </c>
      <c r="F213" t="s">
        <v>1137</v>
      </c>
      <c r="G213" t="s">
        <v>617</v>
      </c>
      <c r="H213" s="178">
        <v>58516954.807987072</v>
      </c>
      <c r="I213" s="178">
        <v>0</v>
      </c>
      <c r="J213" s="178">
        <v>0</v>
      </c>
      <c r="K213" s="178">
        <v>0</v>
      </c>
      <c r="L213" s="178">
        <v>0</v>
      </c>
      <c r="M213" s="179">
        <v>58516954.807987072</v>
      </c>
      <c r="N213" s="173"/>
    </row>
    <row r="214" spans="1:14">
      <c r="A214" t="s">
        <v>1138</v>
      </c>
      <c r="B214" t="s">
        <v>1023</v>
      </c>
      <c r="C214" t="s">
        <v>614</v>
      </c>
      <c r="D214" t="s">
        <v>1139</v>
      </c>
      <c r="E214" t="s">
        <v>1140</v>
      </c>
      <c r="F214" t="s">
        <v>1141</v>
      </c>
      <c r="G214" t="s">
        <v>617</v>
      </c>
      <c r="H214" s="178">
        <v>23944936.834328882</v>
      </c>
      <c r="I214" s="178">
        <v>0</v>
      </c>
      <c r="J214" s="178">
        <v>0</v>
      </c>
      <c r="K214" s="178">
        <v>0</v>
      </c>
      <c r="L214" s="178">
        <v>0</v>
      </c>
      <c r="M214" s="179">
        <v>23944936.834328882</v>
      </c>
      <c r="N214" s="173"/>
    </row>
    <row r="215" spans="1:14">
      <c r="A215" t="s">
        <v>1142</v>
      </c>
      <c r="B215" t="s">
        <v>1023</v>
      </c>
      <c r="C215" t="s">
        <v>614</v>
      </c>
      <c r="D215" t="s">
        <v>1143</v>
      </c>
      <c r="E215" t="s">
        <v>1144</v>
      </c>
      <c r="F215" t="s">
        <v>1145</v>
      </c>
      <c r="G215" t="s">
        <v>617</v>
      </c>
      <c r="H215" s="178">
        <v>55290071.441444181</v>
      </c>
      <c r="I215" s="178">
        <v>0</v>
      </c>
      <c r="J215" s="178">
        <v>0</v>
      </c>
      <c r="K215" s="178">
        <v>0</v>
      </c>
      <c r="L215" s="178">
        <v>0</v>
      </c>
      <c r="M215" s="179">
        <v>55290071.441444181</v>
      </c>
      <c r="N215" s="173"/>
    </row>
    <row r="216" spans="1:14">
      <c r="A216" t="s">
        <v>1146</v>
      </c>
      <c r="B216" t="s">
        <v>1023</v>
      </c>
      <c r="C216" t="s">
        <v>614</v>
      </c>
      <c r="D216" t="s">
        <v>1147</v>
      </c>
      <c r="E216" t="s">
        <v>1148</v>
      </c>
      <c r="F216" t="s">
        <v>1149</v>
      </c>
      <c r="G216" t="s">
        <v>617</v>
      </c>
      <c r="H216" s="178">
        <v>60290071.441444181</v>
      </c>
      <c r="I216" s="178">
        <v>0</v>
      </c>
      <c r="J216" s="178">
        <v>0</v>
      </c>
      <c r="K216" s="178">
        <v>0</v>
      </c>
      <c r="L216" s="178">
        <v>0</v>
      </c>
      <c r="M216" s="179">
        <v>60290071.441444181</v>
      </c>
      <c r="N216" s="173"/>
    </row>
    <row r="217" spans="1:14">
      <c r="A217" t="s">
        <v>1150</v>
      </c>
      <c r="B217" t="s">
        <v>1023</v>
      </c>
      <c r="C217" t="s">
        <v>614</v>
      </c>
      <c r="D217" t="s">
        <v>1151</v>
      </c>
      <c r="E217" t="s">
        <v>1152</v>
      </c>
      <c r="F217" t="s">
        <v>1153</v>
      </c>
      <c r="G217" t="s">
        <v>617</v>
      </c>
      <c r="H217" s="178">
        <v>97851262.638762102</v>
      </c>
      <c r="I217" s="178">
        <v>0</v>
      </c>
      <c r="J217" s="178">
        <v>0</v>
      </c>
      <c r="K217" s="178">
        <v>0</v>
      </c>
      <c r="L217" s="178">
        <v>0</v>
      </c>
      <c r="M217" s="179">
        <v>97851262.638762102</v>
      </c>
      <c r="N217" s="173"/>
    </row>
    <row r="218" spans="1:14">
      <c r="A218" t="s">
        <v>1154</v>
      </c>
      <c r="B218" t="s">
        <v>1023</v>
      </c>
      <c r="C218" t="s">
        <v>614</v>
      </c>
      <c r="D218" t="s">
        <v>1155</v>
      </c>
      <c r="E218" t="s">
        <v>1156</v>
      </c>
      <c r="F218" t="s">
        <v>1157</v>
      </c>
      <c r="G218" t="s">
        <v>617</v>
      </c>
      <c r="H218" s="178">
        <v>76134617.619056851</v>
      </c>
      <c r="I218" s="178">
        <v>0</v>
      </c>
      <c r="J218" s="178">
        <v>0</v>
      </c>
      <c r="K218" s="178">
        <v>0</v>
      </c>
      <c r="L218" s="178">
        <v>0</v>
      </c>
      <c r="M218" s="179">
        <v>76134617.619056851</v>
      </c>
      <c r="N218" s="173"/>
    </row>
    <row r="219" spans="1:14">
      <c r="A219" t="s">
        <v>1158</v>
      </c>
      <c r="B219" t="s">
        <v>1023</v>
      </c>
      <c r="C219" t="s">
        <v>614</v>
      </c>
      <c r="D219" t="s">
        <v>1159</v>
      </c>
      <c r="E219" t="s">
        <v>1160</v>
      </c>
      <c r="F219" t="s">
        <v>1161</v>
      </c>
      <c r="G219" t="s">
        <v>617</v>
      </c>
      <c r="H219" s="178">
        <v>5919775078.7677736</v>
      </c>
      <c r="I219" s="178">
        <v>0</v>
      </c>
      <c r="J219" s="178">
        <v>0</v>
      </c>
      <c r="K219" s="178">
        <v>0</v>
      </c>
      <c r="L219" s="178">
        <v>0</v>
      </c>
      <c r="M219" s="179">
        <v>5919775078.7677736</v>
      </c>
      <c r="N219" s="173"/>
    </row>
    <row r="220" spans="1:14">
      <c r="A220" t="s">
        <v>1162</v>
      </c>
      <c r="B220" t="s">
        <v>1023</v>
      </c>
      <c r="C220" t="s">
        <v>614</v>
      </c>
      <c r="D220" t="s">
        <v>1163</v>
      </c>
      <c r="E220" t="s">
        <v>1164</v>
      </c>
      <c r="F220" t="s">
        <v>1165</v>
      </c>
      <c r="G220" t="s">
        <v>617</v>
      </c>
      <c r="H220" s="178">
        <v>87904712.04662466</v>
      </c>
      <c r="I220" s="178">
        <v>0</v>
      </c>
      <c r="J220" s="178">
        <v>0</v>
      </c>
      <c r="K220" s="178">
        <v>0</v>
      </c>
      <c r="L220" s="178">
        <v>0</v>
      </c>
      <c r="M220" s="179">
        <v>87904712.04662466</v>
      </c>
      <c r="N220" s="173"/>
    </row>
    <row r="221" spans="1:14">
      <c r="A221" t="s">
        <v>1166</v>
      </c>
      <c r="B221" t="s">
        <v>1023</v>
      </c>
      <c r="C221" t="s">
        <v>614</v>
      </c>
      <c r="D221" t="s">
        <v>1167</v>
      </c>
      <c r="E221" t="s">
        <v>1168</v>
      </c>
      <c r="F221" t="s">
        <v>1169</v>
      </c>
      <c r="G221" t="s">
        <v>617</v>
      </c>
      <c r="H221" s="178">
        <v>5915755537.5116711</v>
      </c>
      <c r="I221" s="178">
        <v>0</v>
      </c>
      <c r="J221" s="178">
        <v>0</v>
      </c>
      <c r="K221" s="178">
        <v>0</v>
      </c>
      <c r="L221" s="178">
        <v>0</v>
      </c>
      <c r="M221" s="179">
        <v>5915755537.5116711</v>
      </c>
      <c r="N221" s="173"/>
    </row>
    <row r="222" spans="1:14">
      <c r="A222" t="s">
        <v>1170</v>
      </c>
      <c r="B222" t="s">
        <v>1023</v>
      </c>
      <c r="C222" t="s">
        <v>614</v>
      </c>
      <c r="D222" t="s">
        <v>1171</v>
      </c>
      <c r="E222" t="s">
        <v>1172</v>
      </c>
      <c r="F222" t="s">
        <v>1173</v>
      </c>
      <c r="G222" t="s">
        <v>617</v>
      </c>
      <c r="H222" s="178">
        <v>5910314403.0415163</v>
      </c>
      <c r="I222" s="178">
        <v>0</v>
      </c>
      <c r="J222" s="178">
        <v>0</v>
      </c>
      <c r="K222" s="178">
        <v>0</v>
      </c>
      <c r="L222" s="178">
        <v>0</v>
      </c>
      <c r="M222" s="179">
        <v>5910314403.0415163</v>
      </c>
      <c r="N222" s="173"/>
    </row>
    <row r="223" spans="1:14">
      <c r="A223" t="s">
        <v>1174</v>
      </c>
      <c r="B223" t="s">
        <v>1023</v>
      </c>
      <c r="C223" t="s">
        <v>614</v>
      </c>
      <c r="D223" t="s">
        <v>1175</v>
      </c>
      <c r="E223" t="s">
        <v>1176</v>
      </c>
      <c r="F223" t="s">
        <v>1177</v>
      </c>
      <c r="G223" t="s">
        <v>617</v>
      </c>
      <c r="H223" s="178">
        <v>5926855064.3321791</v>
      </c>
      <c r="I223" s="178">
        <v>0</v>
      </c>
      <c r="J223" s="178">
        <v>0</v>
      </c>
      <c r="K223" s="178">
        <v>0</v>
      </c>
      <c r="L223" s="178">
        <v>0</v>
      </c>
      <c r="M223" s="179">
        <v>5926855064.3321791</v>
      </c>
      <c r="N223" s="173"/>
    </row>
    <row r="224" spans="1:14">
      <c r="A224" t="s">
        <v>1178</v>
      </c>
      <c r="B224" t="s">
        <v>1023</v>
      </c>
      <c r="C224" t="s">
        <v>614</v>
      </c>
      <c r="D224" t="s">
        <v>1179</v>
      </c>
      <c r="E224" t="s">
        <v>1180</v>
      </c>
      <c r="F224" t="s">
        <v>1181</v>
      </c>
      <c r="G224" t="s">
        <v>617</v>
      </c>
      <c r="H224" s="178">
        <v>5933432850.5402441</v>
      </c>
      <c r="I224" s="178">
        <v>0</v>
      </c>
      <c r="J224" s="178">
        <v>0</v>
      </c>
      <c r="K224" s="178">
        <v>0</v>
      </c>
      <c r="L224" s="178">
        <v>0</v>
      </c>
      <c r="M224" s="179">
        <v>5933432850.5402441</v>
      </c>
      <c r="N224" s="173"/>
    </row>
    <row r="225" spans="1:14">
      <c r="A225" t="s">
        <v>1182</v>
      </c>
      <c r="B225" t="s">
        <v>1183</v>
      </c>
      <c r="C225" t="s">
        <v>614</v>
      </c>
      <c r="D225" t="s">
        <v>1184</v>
      </c>
      <c r="E225" t="s">
        <v>291</v>
      </c>
      <c r="F225" t="s">
        <v>616</v>
      </c>
      <c r="G225" t="s">
        <v>617</v>
      </c>
      <c r="H225" s="178">
        <v>1350000000</v>
      </c>
      <c r="I225" s="178">
        <v>0</v>
      </c>
      <c r="J225" s="178">
        <v>0</v>
      </c>
      <c r="K225" s="178">
        <v>0</v>
      </c>
      <c r="L225" s="178">
        <v>0</v>
      </c>
      <c r="M225" s="179">
        <v>1350000000</v>
      </c>
      <c r="N225" s="173"/>
    </row>
    <row r="226" spans="1:14">
      <c r="A226" t="s">
        <v>1185</v>
      </c>
      <c r="B226" t="s">
        <v>1183</v>
      </c>
      <c r="C226" t="s">
        <v>614</v>
      </c>
      <c r="D226" t="s">
        <v>1184</v>
      </c>
      <c r="E226" t="s">
        <v>293</v>
      </c>
      <c r="F226" t="s">
        <v>616</v>
      </c>
      <c r="G226" t="s">
        <v>617</v>
      </c>
      <c r="H226" s="178">
        <v>9000000</v>
      </c>
      <c r="I226" s="178">
        <v>0</v>
      </c>
      <c r="J226" s="178">
        <v>0</v>
      </c>
      <c r="K226" s="178">
        <v>0</v>
      </c>
      <c r="L226" s="178">
        <v>0</v>
      </c>
      <c r="M226" s="179">
        <v>9000000</v>
      </c>
      <c r="N226" s="173"/>
    </row>
    <row r="227" spans="1:14">
      <c r="A227" t="s">
        <v>1186</v>
      </c>
      <c r="B227" t="s">
        <v>1183</v>
      </c>
      <c r="C227" t="s">
        <v>614</v>
      </c>
      <c r="D227" t="s">
        <v>1187</v>
      </c>
      <c r="E227" t="s">
        <v>295</v>
      </c>
      <c r="F227" t="s">
        <v>616</v>
      </c>
      <c r="G227" t="s">
        <v>617</v>
      </c>
      <c r="H227" s="178">
        <v>13650000000</v>
      </c>
      <c r="I227" s="178">
        <v>0</v>
      </c>
      <c r="J227" s="178">
        <v>0</v>
      </c>
      <c r="K227" s="178">
        <v>0</v>
      </c>
      <c r="L227" s="178">
        <v>0</v>
      </c>
      <c r="M227" s="180">
        <v>13650000000</v>
      </c>
      <c r="N227" s="173"/>
    </row>
    <row r="228" spans="1:14">
      <c r="A228" t="s">
        <v>1188</v>
      </c>
      <c r="B228" t="s">
        <v>1183</v>
      </c>
      <c r="C228" t="s">
        <v>614</v>
      </c>
      <c r="D228" t="s">
        <v>1187</v>
      </c>
      <c r="E228" t="s">
        <v>297</v>
      </c>
      <c r="F228" t="s">
        <v>616</v>
      </c>
      <c r="G228" t="s">
        <v>617</v>
      </c>
      <c r="H228" s="178">
        <v>9100000</v>
      </c>
      <c r="I228" s="178">
        <v>0</v>
      </c>
      <c r="J228" s="178">
        <v>0</v>
      </c>
      <c r="K228" s="178">
        <v>0</v>
      </c>
      <c r="L228" s="178">
        <v>0</v>
      </c>
      <c r="M228" s="179">
        <v>9100000</v>
      </c>
      <c r="N228" s="173"/>
    </row>
    <row r="229" spans="1:14">
      <c r="A229" t="s">
        <v>1189</v>
      </c>
      <c r="B229" t="s">
        <v>1183</v>
      </c>
      <c r="C229" t="s">
        <v>614</v>
      </c>
      <c r="D229" t="s">
        <v>1190</v>
      </c>
      <c r="E229" t="s">
        <v>299</v>
      </c>
      <c r="F229" t="s">
        <v>616</v>
      </c>
      <c r="G229" t="s">
        <v>617</v>
      </c>
      <c r="H229" s="178">
        <v>2916000000</v>
      </c>
      <c r="I229" s="178">
        <v>0</v>
      </c>
      <c r="J229" s="178">
        <v>0</v>
      </c>
      <c r="K229" s="178">
        <v>0</v>
      </c>
      <c r="L229" s="178">
        <v>0</v>
      </c>
      <c r="M229" s="179">
        <v>2916000000</v>
      </c>
      <c r="N229" s="173"/>
    </row>
    <row r="230" spans="1:14">
      <c r="A230" t="s">
        <v>1191</v>
      </c>
      <c r="B230" t="s">
        <v>1183</v>
      </c>
      <c r="C230" t="s">
        <v>614</v>
      </c>
      <c r="D230" t="s">
        <v>1190</v>
      </c>
      <c r="E230" t="s">
        <v>301</v>
      </c>
      <c r="F230" t="s">
        <v>616</v>
      </c>
      <c r="G230" t="s">
        <v>617</v>
      </c>
      <c r="H230" s="178">
        <v>8100000</v>
      </c>
      <c r="I230" s="178">
        <v>0</v>
      </c>
      <c r="J230" s="178">
        <v>0</v>
      </c>
      <c r="K230" s="178">
        <v>0</v>
      </c>
      <c r="L230" s="178">
        <v>0</v>
      </c>
      <c r="M230" s="179">
        <v>8100000</v>
      </c>
      <c r="N230" s="173"/>
    </row>
    <row r="231" spans="1:14">
      <c r="A231" t="s">
        <v>1192</v>
      </c>
      <c r="B231" t="s">
        <v>1183</v>
      </c>
      <c r="C231" t="s">
        <v>614</v>
      </c>
      <c r="D231" t="s">
        <v>1193</v>
      </c>
      <c r="E231" t="s">
        <v>303</v>
      </c>
      <c r="F231" t="s">
        <v>616</v>
      </c>
      <c r="G231" t="s">
        <v>617</v>
      </c>
      <c r="H231" s="178">
        <v>72000000</v>
      </c>
      <c r="I231" s="178">
        <v>0</v>
      </c>
      <c r="J231" s="178">
        <v>0</v>
      </c>
      <c r="K231" s="178">
        <v>0</v>
      </c>
      <c r="L231" s="178">
        <v>0</v>
      </c>
      <c r="M231" s="179">
        <v>72000000</v>
      </c>
      <c r="N231" s="173"/>
    </row>
    <row r="232" spans="1:14">
      <c r="A232" t="s">
        <v>1194</v>
      </c>
      <c r="B232" t="s">
        <v>1183</v>
      </c>
      <c r="C232" t="s">
        <v>614</v>
      </c>
      <c r="D232" t="s">
        <v>1193</v>
      </c>
      <c r="E232" t="s">
        <v>305</v>
      </c>
      <c r="F232" t="s">
        <v>616</v>
      </c>
      <c r="G232" t="s">
        <v>617</v>
      </c>
      <c r="H232" s="178">
        <v>7200000</v>
      </c>
      <c r="I232" s="178">
        <v>0</v>
      </c>
      <c r="J232" s="178">
        <v>0</v>
      </c>
      <c r="K232" s="178">
        <v>0</v>
      </c>
      <c r="L232" s="178">
        <v>0</v>
      </c>
      <c r="M232" s="179">
        <v>7200000</v>
      </c>
      <c r="N232" s="173"/>
    </row>
    <row r="233" spans="1:14">
      <c r="A233" t="s">
        <v>1195</v>
      </c>
      <c r="B233" t="s">
        <v>1183</v>
      </c>
      <c r="C233" t="s">
        <v>614</v>
      </c>
      <c r="D233" t="s">
        <v>1196</v>
      </c>
      <c r="E233" t="s">
        <v>307</v>
      </c>
      <c r="F233" t="s">
        <v>616</v>
      </c>
      <c r="G233" t="s">
        <v>617</v>
      </c>
      <c r="H233" s="178">
        <v>100000000</v>
      </c>
      <c r="I233" s="178">
        <v>0</v>
      </c>
      <c r="J233" s="178">
        <v>0</v>
      </c>
      <c r="K233" s="178">
        <v>0</v>
      </c>
      <c r="L233" s="178">
        <v>0</v>
      </c>
      <c r="M233" s="179">
        <v>100000000</v>
      </c>
      <c r="N233" s="173"/>
    </row>
    <row r="234" spans="1:14">
      <c r="A234" t="s">
        <v>1197</v>
      </c>
      <c r="B234" t="s">
        <v>1183</v>
      </c>
      <c r="C234" t="s">
        <v>614</v>
      </c>
      <c r="D234" t="s">
        <v>1196</v>
      </c>
      <c r="E234" t="s">
        <v>309</v>
      </c>
      <c r="F234" t="s">
        <v>616</v>
      </c>
      <c r="G234" t="s">
        <v>617</v>
      </c>
      <c r="H234" s="178">
        <v>10000000</v>
      </c>
      <c r="I234" s="178">
        <v>0</v>
      </c>
      <c r="J234" s="178">
        <v>0</v>
      </c>
      <c r="K234" s="178">
        <v>0</v>
      </c>
      <c r="L234" s="178">
        <v>0</v>
      </c>
      <c r="M234" s="179">
        <v>10000000</v>
      </c>
      <c r="N234" s="173"/>
    </row>
    <row r="235" spans="1:14">
      <c r="A235" t="s">
        <v>1198</v>
      </c>
      <c r="B235" t="s">
        <v>1183</v>
      </c>
      <c r="C235" t="s">
        <v>614</v>
      </c>
      <c r="D235" t="s">
        <v>1199</v>
      </c>
      <c r="E235" t="s">
        <v>311</v>
      </c>
      <c r="F235" t="s">
        <v>616</v>
      </c>
      <c r="G235" t="s">
        <v>617</v>
      </c>
      <c r="H235" s="178">
        <v>5330000000</v>
      </c>
      <c r="I235" s="178">
        <v>0</v>
      </c>
      <c r="J235" s="178">
        <v>0</v>
      </c>
      <c r="K235" s="178">
        <v>0</v>
      </c>
      <c r="L235" s="178">
        <v>0</v>
      </c>
      <c r="M235" s="179">
        <v>5330000000</v>
      </c>
      <c r="N235" s="173"/>
    </row>
    <row r="236" spans="1:14">
      <c r="A236" t="s">
        <v>1200</v>
      </c>
      <c r="B236" t="s">
        <v>1183</v>
      </c>
      <c r="C236" t="s">
        <v>614</v>
      </c>
      <c r="D236" t="s">
        <v>1199</v>
      </c>
      <c r="E236" t="s">
        <v>313</v>
      </c>
      <c r="F236" t="s">
        <v>616</v>
      </c>
      <c r="G236" t="s">
        <v>617</v>
      </c>
      <c r="H236" s="178">
        <v>8199999.9999999991</v>
      </c>
      <c r="I236" s="178">
        <v>0</v>
      </c>
      <c r="J236" s="178">
        <v>0</v>
      </c>
      <c r="K236" s="178">
        <v>0</v>
      </c>
      <c r="L236" s="178">
        <v>0</v>
      </c>
      <c r="M236" s="179">
        <v>8199999.9999999991</v>
      </c>
      <c r="N236" s="173"/>
    </row>
    <row r="237" spans="1:14">
      <c r="A237" t="s">
        <v>1201</v>
      </c>
      <c r="B237" t="s">
        <v>1183</v>
      </c>
      <c r="C237" t="s">
        <v>614</v>
      </c>
      <c r="D237" t="s">
        <v>1202</v>
      </c>
      <c r="E237" t="s">
        <v>315</v>
      </c>
      <c r="F237" t="s">
        <v>616</v>
      </c>
      <c r="G237" t="s">
        <v>617</v>
      </c>
      <c r="H237" s="178">
        <v>97000000</v>
      </c>
      <c r="I237" s="178">
        <v>0</v>
      </c>
      <c r="J237" s="178">
        <v>0</v>
      </c>
      <c r="K237" s="178">
        <v>0</v>
      </c>
      <c r="L237" s="178">
        <v>0</v>
      </c>
      <c r="M237" s="179">
        <v>97000000</v>
      </c>
      <c r="N237" s="173"/>
    </row>
    <row r="238" spans="1:14">
      <c r="A238" t="s">
        <v>1203</v>
      </c>
      <c r="B238" t="s">
        <v>1183</v>
      </c>
      <c r="C238" t="s">
        <v>614</v>
      </c>
      <c r="D238" t="s">
        <v>1204</v>
      </c>
      <c r="E238" t="s">
        <v>317</v>
      </c>
      <c r="F238" t="s">
        <v>616</v>
      </c>
      <c r="G238" t="s">
        <v>617</v>
      </c>
      <c r="H238" s="178">
        <v>3000000000</v>
      </c>
      <c r="I238" s="178">
        <v>0</v>
      </c>
      <c r="J238" s="178">
        <v>0</v>
      </c>
      <c r="K238" s="178">
        <v>0</v>
      </c>
      <c r="L238" s="178">
        <v>0</v>
      </c>
      <c r="M238" s="179">
        <v>3000000000</v>
      </c>
      <c r="N238" s="173"/>
    </row>
    <row r="239" spans="1:14">
      <c r="A239" t="s">
        <v>1205</v>
      </c>
      <c r="B239" t="s">
        <v>1183</v>
      </c>
      <c r="C239" t="s">
        <v>614</v>
      </c>
      <c r="D239" t="s">
        <v>1204</v>
      </c>
      <c r="E239" t="s">
        <v>319</v>
      </c>
      <c r="F239" t="s">
        <v>616</v>
      </c>
      <c r="G239" t="s">
        <v>617</v>
      </c>
      <c r="H239" s="178">
        <v>10000000</v>
      </c>
      <c r="I239" s="178">
        <v>0</v>
      </c>
      <c r="J239" s="178">
        <v>0</v>
      </c>
      <c r="K239" s="178">
        <v>0</v>
      </c>
      <c r="L239" s="178">
        <v>0</v>
      </c>
      <c r="M239" s="179">
        <v>10000000</v>
      </c>
      <c r="N239" s="173"/>
    </row>
    <row r="240" spans="1:14">
      <c r="A240" t="s">
        <v>1206</v>
      </c>
      <c r="B240" t="s">
        <v>1183</v>
      </c>
      <c r="C240" t="s">
        <v>614</v>
      </c>
      <c r="D240" t="s">
        <v>1207</v>
      </c>
      <c r="E240" t="s">
        <v>321</v>
      </c>
      <c r="F240" t="s">
        <v>616</v>
      </c>
      <c r="G240" t="s">
        <v>617</v>
      </c>
      <c r="H240" s="178">
        <v>100000000</v>
      </c>
      <c r="I240" s="178">
        <v>0</v>
      </c>
      <c r="J240" s="178">
        <v>0</v>
      </c>
      <c r="K240" s="178">
        <v>0</v>
      </c>
      <c r="L240" s="178">
        <v>0</v>
      </c>
      <c r="M240" s="179">
        <v>100000000</v>
      </c>
      <c r="N240" s="173"/>
    </row>
    <row r="241" spans="1:14">
      <c r="A241" t="s">
        <v>1208</v>
      </c>
      <c r="B241" t="s">
        <v>1183</v>
      </c>
      <c r="C241" t="s">
        <v>614</v>
      </c>
      <c r="D241" t="s">
        <v>1207</v>
      </c>
      <c r="E241" t="s">
        <v>323</v>
      </c>
      <c r="F241" t="s">
        <v>616</v>
      </c>
      <c r="G241" t="s">
        <v>617</v>
      </c>
      <c r="H241" s="178">
        <v>10000000</v>
      </c>
      <c r="I241" s="178">
        <v>0</v>
      </c>
      <c r="J241" s="178">
        <v>0</v>
      </c>
      <c r="K241" s="178">
        <v>0</v>
      </c>
      <c r="L241" s="178">
        <v>0</v>
      </c>
      <c r="M241" s="179">
        <v>10000000</v>
      </c>
      <c r="N241" s="173"/>
    </row>
    <row r="242" spans="1:14">
      <c r="A242" t="s">
        <v>1209</v>
      </c>
      <c r="B242" t="s">
        <v>1183</v>
      </c>
      <c r="C242" t="s">
        <v>614</v>
      </c>
      <c r="D242" t="s">
        <v>1210</v>
      </c>
      <c r="E242" t="s">
        <v>325</v>
      </c>
      <c r="F242" t="s">
        <v>616</v>
      </c>
      <c r="G242" t="s">
        <v>617</v>
      </c>
      <c r="H242" s="178">
        <v>816000000</v>
      </c>
      <c r="I242" s="178">
        <v>0</v>
      </c>
      <c r="J242" s="178">
        <v>0</v>
      </c>
      <c r="K242" s="178">
        <v>0</v>
      </c>
      <c r="L242" s="178">
        <v>0</v>
      </c>
      <c r="M242" s="179">
        <v>816000000</v>
      </c>
      <c r="N242" s="173"/>
    </row>
    <row r="243" spans="1:14">
      <c r="A243" t="s">
        <v>1211</v>
      </c>
      <c r="B243" t="s">
        <v>1183</v>
      </c>
      <c r="C243" t="s">
        <v>614</v>
      </c>
      <c r="D243" t="s">
        <v>1210</v>
      </c>
      <c r="E243" t="s">
        <v>327</v>
      </c>
      <c r="F243" t="s">
        <v>616</v>
      </c>
      <c r="G243" t="s">
        <v>617</v>
      </c>
      <c r="H243" s="178">
        <v>16000000</v>
      </c>
      <c r="I243" s="178">
        <v>0</v>
      </c>
      <c r="J243" s="178">
        <v>0</v>
      </c>
      <c r="K243" s="178">
        <v>0</v>
      </c>
      <c r="L243" s="178">
        <v>0</v>
      </c>
      <c r="M243" s="179">
        <v>16000000</v>
      </c>
      <c r="N243" s="173"/>
    </row>
    <row r="244" spans="1:14">
      <c r="A244" t="s">
        <v>1212</v>
      </c>
      <c r="B244" t="s">
        <v>1183</v>
      </c>
      <c r="C244" t="s">
        <v>614</v>
      </c>
      <c r="D244" t="s">
        <v>1213</v>
      </c>
      <c r="E244" t="s">
        <v>329</v>
      </c>
      <c r="F244" t="s">
        <v>616</v>
      </c>
      <c r="G244" t="s">
        <v>617</v>
      </c>
      <c r="H244" s="178">
        <v>1860000000</v>
      </c>
      <c r="I244" s="178">
        <v>0</v>
      </c>
      <c r="J244" s="178">
        <v>0</v>
      </c>
      <c r="K244" s="178">
        <v>0</v>
      </c>
      <c r="L244" s="178">
        <v>0</v>
      </c>
      <c r="M244" s="179">
        <v>1860000000</v>
      </c>
      <c r="N244" s="173"/>
    </row>
    <row r="245" spans="1:14">
      <c r="A245" t="s">
        <v>1214</v>
      </c>
      <c r="B245" t="s">
        <v>1183</v>
      </c>
      <c r="C245" t="s">
        <v>614</v>
      </c>
      <c r="D245" t="s">
        <v>1213</v>
      </c>
      <c r="E245" t="s">
        <v>331</v>
      </c>
      <c r="F245" t="s">
        <v>616</v>
      </c>
      <c r="G245" t="s">
        <v>617</v>
      </c>
      <c r="H245" s="178">
        <v>6200000</v>
      </c>
      <c r="I245" s="178">
        <v>0</v>
      </c>
      <c r="J245" s="178">
        <v>0</v>
      </c>
      <c r="K245" s="178">
        <v>0</v>
      </c>
      <c r="L245" s="178">
        <v>0</v>
      </c>
      <c r="M245" s="179">
        <v>6200000</v>
      </c>
      <c r="N245" s="173"/>
    </row>
    <row r="246" spans="1:14">
      <c r="A246" t="s">
        <v>1215</v>
      </c>
      <c r="B246" t="s">
        <v>1183</v>
      </c>
      <c r="C246" t="s">
        <v>614</v>
      </c>
      <c r="D246" t="s">
        <v>1216</v>
      </c>
      <c r="E246" t="s">
        <v>333</v>
      </c>
      <c r="F246" t="s">
        <v>616</v>
      </c>
      <c r="G246" t="s">
        <v>617</v>
      </c>
      <c r="H246" s="178">
        <v>5200000000</v>
      </c>
      <c r="I246" s="178">
        <v>0</v>
      </c>
      <c r="J246" s="178">
        <v>0</v>
      </c>
      <c r="K246" s="178">
        <v>0</v>
      </c>
      <c r="L246" s="178">
        <v>0</v>
      </c>
      <c r="M246" s="179">
        <v>5200000000</v>
      </c>
      <c r="N246" s="173"/>
    </row>
    <row r="247" spans="1:14">
      <c r="A247" t="s">
        <v>1217</v>
      </c>
      <c r="B247" t="s">
        <v>1183</v>
      </c>
      <c r="C247" t="s">
        <v>614</v>
      </c>
      <c r="D247" t="s">
        <v>1216</v>
      </c>
      <c r="E247" t="s">
        <v>335</v>
      </c>
      <c r="F247" t="s">
        <v>616</v>
      </c>
      <c r="G247" t="s">
        <v>617</v>
      </c>
      <c r="H247" s="178">
        <v>6500000</v>
      </c>
      <c r="I247" s="178">
        <v>0</v>
      </c>
      <c r="J247" s="178">
        <v>0</v>
      </c>
      <c r="K247" s="178">
        <v>0</v>
      </c>
      <c r="L247" s="178">
        <v>0</v>
      </c>
      <c r="M247" s="179">
        <v>6500000</v>
      </c>
      <c r="N247" s="173"/>
    </row>
    <row r="248" spans="1:14">
      <c r="A248" t="s">
        <v>1218</v>
      </c>
      <c r="B248" t="s">
        <v>1183</v>
      </c>
      <c r="C248" t="s">
        <v>614</v>
      </c>
      <c r="D248" t="s">
        <v>1219</v>
      </c>
      <c r="E248" t="s">
        <v>337</v>
      </c>
      <c r="F248" t="s">
        <v>616</v>
      </c>
      <c r="G248" t="s">
        <v>617</v>
      </c>
      <c r="H248" s="178">
        <v>92000000</v>
      </c>
      <c r="I248" s="178">
        <v>0</v>
      </c>
      <c r="J248" s="178">
        <v>0</v>
      </c>
      <c r="K248" s="178">
        <v>0</v>
      </c>
      <c r="L248" s="178">
        <v>0</v>
      </c>
      <c r="M248" s="179">
        <v>92000000</v>
      </c>
      <c r="N248" s="173"/>
    </row>
    <row r="249" spans="1:14">
      <c r="A249" t="s">
        <v>1220</v>
      </c>
      <c r="B249" t="s">
        <v>1183</v>
      </c>
      <c r="C249" t="s">
        <v>614</v>
      </c>
      <c r="D249" t="s">
        <v>1219</v>
      </c>
      <c r="E249" t="s">
        <v>339</v>
      </c>
      <c r="F249" t="s">
        <v>616</v>
      </c>
      <c r="G249" t="s">
        <v>617</v>
      </c>
      <c r="H249" s="178">
        <v>4600000</v>
      </c>
      <c r="I249" s="178">
        <v>0</v>
      </c>
      <c r="J249" s="178">
        <v>0</v>
      </c>
      <c r="K249" s="178">
        <v>0</v>
      </c>
      <c r="L249" s="178">
        <v>0</v>
      </c>
      <c r="M249" s="179">
        <v>4600000</v>
      </c>
      <c r="N249" s="173"/>
    </row>
    <row r="250" spans="1:14">
      <c r="A250" t="s">
        <v>1221</v>
      </c>
      <c r="B250" t="s">
        <v>1183</v>
      </c>
      <c r="C250" t="s">
        <v>614</v>
      </c>
      <c r="D250" t="s">
        <v>1222</v>
      </c>
      <c r="E250" t="s">
        <v>341</v>
      </c>
      <c r="F250" t="s">
        <v>616</v>
      </c>
      <c r="G250" t="s">
        <v>617</v>
      </c>
      <c r="H250" s="178">
        <v>46000000</v>
      </c>
      <c r="I250" s="178">
        <v>0</v>
      </c>
      <c r="J250" s="178">
        <v>0</v>
      </c>
      <c r="K250" s="178">
        <v>0</v>
      </c>
      <c r="L250" s="178">
        <v>0</v>
      </c>
      <c r="M250" s="179">
        <v>46000000</v>
      </c>
      <c r="N250" s="173"/>
    </row>
    <row r="251" spans="1:14">
      <c r="A251" t="s">
        <v>1223</v>
      </c>
      <c r="B251" t="s">
        <v>1183</v>
      </c>
      <c r="C251" t="s">
        <v>614</v>
      </c>
      <c r="D251" t="s">
        <v>1222</v>
      </c>
      <c r="E251" t="s">
        <v>343</v>
      </c>
      <c r="F251" t="s">
        <v>616</v>
      </c>
      <c r="G251" t="s">
        <v>617</v>
      </c>
      <c r="H251" s="178">
        <v>4600000</v>
      </c>
      <c r="I251" s="178">
        <v>0</v>
      </c>
      <c r="J251" s="178">
        <v>0</v>
      </c>
      <c r="K251" s="178">
        <v>0</v>
      </c>
      <c r="L251" s="178">
        <v>0</v>
      </c>
      <c r="M251" s="179">
        <v>4600000</v>
      </c>
      <c r="N251" s="173"/>
    </row>
    <row r="252" spans="1:14">
      <c r="A252" t="s">
        <v>1224</v>
      </c>
      <c r="B252" t="s">
        <v>1183</v>
      </c>
      <c r="C252" t="s">
        <v>614</v>
      </c>
      <c r="D252" t="s">
        <v>1225</v>
      </c>
      <c r="E252" t="s">
        <v>345</v>
      </c>
      <c r="F252" t="s">
        <v>616</v>
      </c>
      <c r="G252" t="s">
        <v>617</v>
      </c>
      <c r="H252" s="178">
        <v>40000000</v>
      </c>
      <c r="I252" s="178">
        <v>0</v>
      </c>
      <c r="J252" s="178">
        <v>0</v>
      </c>
      <c r="K252" s="178">
        <v>0</v>
      </c>
      <c r="L252" s="178">
        <v>0</v>
      </c>
      <c r="M252" s="179">
        <v>40000000</v>
      </c>
      <c r="N252" s="173"/>
    </row>
    <row r="253" spans="1:14">
      <c r="A253" t="s">
        <v>1226</v>
      </c>
      <c r="B253" t="s">
        <v>1183</v>
      </c>
      <c r="C253" t="s">
        <v>614</v>
      </c>
      <c r="D253" t="s">
        <v>1225</v>
      </c>
      <c r="E253" t="s">
        <v>347</v>
      </c>
      <c r="F253" t="s">
        <v>616</v>
      </c>
      <c r="G253" t="s">
        <v>617</v>
      </c>
      <c r="H253" s="178">
        <v>4000000</v>
      </c>
      <c r="I253" s="178">
        <v>0</v>
      </c>
      <c r="J253" s="178">
        <v>0</v>
      </c>
      <c r="K253" s="178">
        <v>0</v>
      </c>
      <c r="L253" s="178">
        <v>0</v>
      </c>
      <c r="M253" s="179">
        <v>4000000</v>
      </c>
      <c r="N253" s="173"/>
    </row>
    <row r="254" spans="1:14">
      <c r="A254" t="s">
        <v>1227</v>
      </c>
      <c r="B254" t="s">
        <v>1183</v>
      </c>
      <c r="C254" t="s">
        <v>614</v>
      </c>
      <c r="D254" t="s">
        <v>1228</v>
      </c>
      <c r="E254" t="s">
        <v>349</v>
      </c>
      <c r="F254" t="s">
        <v>616</v>
      </c>
      <c r="G254" t="s">
        <v>617</v>
      </c>
      <c r="H254" s="178">
        <v>400000000</v>
      </c>
      <c r="I254" s="178">
        <v>0</v>
      </c>
      <c r="J254" s="178">
        <v>0</v>
      </c>
      <c r="K254" s="178">
        <v>0</v>
      </c>
      <c r="L254" s="178">
        <v>0</v>
      </c>
      <c r="M254" s="179">
        <v>400000000</v>
      </c>
      <c r="N254" s="173"/>
    </row>
    <row r="255" spans="1:14">
      <c r="A255" t="s">
        <v>1229</v>
      </c>
      <c r="B255" t="s">
        <v>1183</v>
      </c>
      <c r="C255" t="s">
        <v>614</v>
      </c>
      <c r="D255" t="s">
        <v>1228</v>
      </c>
      <c r="E255" t="s">
        <v>351</v>
      </c>
      <c r="F255" t="s">
        <v>616</v>
      </c>
      <c r="G255" t="s">
        <v>617</v>
      </c>
      <c r="H255" s="178">
        <v>32000000</v>
      </c>
      <c r="I255" s="178">
        <v>0</v>
      </c>
      <c r="J255" s="178">
        <v>0</v>
      </c>
      <c r="K255" s="178">
        <v>0</v>
      </c>
      <c r="L255" s="178">
        <v>0</v>
      </c>
      <c r="M255" s="179">
        <v>32000000</v>
      </c>
      <c r="N255" s="173"/>
    </row>
    <row r="256" spans="1:14">
      <c r="A256" t="s">
        <v>1230</v>
      </c>
      <c r="B256" t="s">
        <v>1183</v>
      </c>
      <c r="C256" t="s">
        <v>614</v>
      </c>
      <c r="D256" t="s">
        <v>1231</v>
      </c>
      <c r="E256" t="s">
        <v>353</v>
      </c>
      <c r="F256" t="s">
        <v>616</v>
      </c>
      <c r="G256" t="s">
        <v>617</v>
      </c>
      <c r="H256" s="178">
        <v>6630000000</v>
      </c>
      <c r="I256" s="178">
        <v>0</v>
      </c>
      <c r="J256" s="178">
        <v>0</v>
      </c>
      <c r="K256" s="178">
        <v>0</v>
      </c>
      <c r="L256" s="178">
        <v>0</v>
      </c>
      <c r="M256" s="179">
        <v>6630000000</v>
      </c>
      <c r="N256" s="173"/>
    </row>
    <row r="257" spans="1:14">
      <c r="A257" t="s">
        <v>1232</v>
      </c>
      <c r="B257" t="s">
        <v>1183</v>
      </c>
      <c r="C257" t="s">
        <v>614</v>
      </c>
      <c r="D257" t="s">
        <v>1231</v>
      </c>
      <c r="E257" t="s">
        <v>355</v>
      </c>
      <c r="F257" t="s">
        <v>616</v>
      </c>
      <c r="G257" t="s">
        <v>617</v>
      </c>
      <c r="H257" s="178">
        <v>10200000</v>
      </c>
      <c r="I257" s="178">
        <v>0</v>
      </c>
      <c r="J257" s="178">
        <v>0</v>
      </c>
      <c r="K257" s="178">
        <v>0</v>
      </c>
      <c r="L257" s="178">
        <v>0</v>
      </c>
      <c r="M257" s="179">
        <v>10200000</v>
      </c>
      <c r="N257" s="173"/>
    </row>
    <row r="258" spans="1:14">
      <c r="A258" t="s">
        <v>1233</v>
      </c>
      <c r="B258" t="s">
        <v>1183</v>
      </c>
      <c r="C258" t="s">
        <v>614</v>
      </c>
      <c r="D258" t="s">
        <v>1234</v>
      </c>
      <c r="E258" t="s">
        <v>1235</v>
      </c>
      <c r="F258" t="s">
        <v>1182</v>
      </c>
      <c r="G258" t="s">
        <v>617</v>
      </c>
      <c r="H258" s="178">
        <v>13500000000</v>
      </c>
      <c r="I258" s="178">
        <v>0</v>
      </c>
      <c r="J258" s="178">
        <v>0</v>
      </c>
      <c r="K258" s="178">
        <v>0</v>
      </c>
      <c r="L258" s="178">
        <v>0</v>
      </c>
      <c r="M258" s="179">
        <v>13500000000</v>
      </c>
      <c r="N258" s="173"/>
    </row>
    <row r="259" spans="1:14">
      <c r="A259" t="s">
        <v>1236</v>
      </c>
      <c r="B259" t="s">
        <v>1183</v>
      </c>
      <c r="C259" t="s">
        <v>614</v>
      </c>
      <c r="D259" t="s">
        <v>1237</v>
      </c>
      <c r="E259" t="s">
        <v>1238</v>
      </c>
      <c r="F259" t="s">
        <v>1186</v>
      </c>
      <c r="G259" t="s">
        <v>617</v>
      </c>
      <c r="H259" s="178">
        <v>136500000000</v>
      </c>
      <c r="I259" s="178">
        <v>0</v>
      </c>
      <c r="J259" s="178">
        <v>0</v>
      </c>
      <c r="K259" s="178">
        <v>0</v>
      </c>
      <c r="L259" s="178">
        <v>0</v>
      </c>
      <c r="M259" s="179">
        <v>136500000000</v>
      </c>
      <c r="N259" s="173"/>
    </row>
    <row r="260" spans="1:14">
      <c r="A260" t="s">
        <v>1239</v>
      </c>
      <c r="B260" t="s">
        <v>1183</v>
      </c>
      <c r="C260" t="s">
        <v>614</v>
      </c>
      <c r="D260" t="s">
        <v>1240</v>
      </c>
      <c r="E260" t="s">
        <v>1241</v>
      </c>
      <c r="F260" t="s">
        <v>1189</v>
      </c>
      <c r="G260" t="s">
        <v>617</v>
      </c>
      <c r="H260" s="178">
        <v>29160000000</v>
      </c>
      <c r="I260" s="178">
        <v>0</v>
      </c>
      <c r="J260" s="178">
        <v>0</v>
      </c>
      <c r="K260" s="178">
        <v>0</v>
      </c>
      <c r="L260" s="178">
        <v>0</v>
      </c>
      <c r="M260" s="179">
        <v>29160000000</v>
      </c>
      <c r="N260" s="173"/>
    </row>
    <row r="261" spans="1:14">
      <c r="A261" t="s">
        <v>1242</v>
      </c>
      <c r="B261" t="s">
        <v>1183</v>
      </c>
      <c r="C261" t="s">
        <v>614</v>
      </c>
      <c r="D261" t="s">
        <v>1243</v>
      </c>
      <c r="E261" t="s">
        <v>1244</v>
      </c>
      <c r="F261" t="s">
        <v>1198</v>
      </c>
      <c r="G261" t="s">
        <v>617</v>
      </c>
      <c r="H261" s="178">
        <v>53299999999.999992</v>
      </c>
      <c r="I261" s="178">
        <v>0</v>
      </c>
      <c r="J261" s="178">
        <v>0</v>
      </c>
      <c r="K261" s="178">
        <v>0</v>
      </c>
      <c r="L261" s="178">
        <v>0</v>
      </c>
      <c r="M261" s="179">
        <v>53299999999.999992</v>
      </c>
      <c r="N261" s="173"/>
    </row>
    <row r="262" spans="1:14">
      <c r="A262" t="s">
        <v>1245</v>
      </c>
      <c r="B262" t="s">
        <v>1183</v>
      </c>
      <c r="C262" t="s">
        <v>614</v>
      </c>
      <c r="D262" t="s">
        <v>1246</v>
      </c>
      <c r="E262" t="s">
        <v>1247</v>
      </c>
      <c r="F262" t="s">
        <v>1203</v>
      </c>
      <c r="G262" t="s">
        <v>617</v>
      </c>
      <c r="H262" s="178">
        <v>30000000000</v>
      </c>
      <c r="I262" s="178">
        <v>0</v>
      </c>
      <c r="J262" s="178">
        <v>0</v>
      </c>
      <c r="K262" s="178">
        <v>0</v>
      </c>
      <c r="L262" s="178">
        <v>0</v>
      </c>
      <c r="M262" s="179">
        <v>30000000000</v>
      </c>
      <c r="N262" s="173"/>
    </row>
    <row r="263" spans="1:14">
      <c r="A263" t="s">
        <v>1248</v>
      </c>
      <c r="B263" t="s">
        <v>1183</v>
      </c>
      <c r="C263" t="s">
        <v>614</v>
      </c>
      <c r="D263" t="s">
        <v>1249</v>
      </c>
      <c r="E263" t="s">
        <v>1250</v>
      </c>
      <c r="F263" t="s">
        <v>1209</v>
      </c>
      <c r="G263" t="s">
        <v>617</v>
      </c>
      <c r="H263" s="178">
        <v>4080000000</v>
      </c>
      <c r="I263" s="178">
        <v>0</v>
      </c>
      <c r="J263" s="178">
        <v>0</v>
      </c>
      <c r="K263" s="178">
        <v>0</v>
      </c>
      <c r="L263" s="178">
        <v>0</v>
      </c>
      <c r="M263" s="179">
        <v>4080000000</v>
      </c>
      <c r="N263" s="173"/>
    </row>
    <row r="264" spans="1:14">
      <c r="A264" t="s">
        <v>1251</v>
      </c>
      <c r="B264" t="s">
        <v>1183</v>
      </c>
      <c r="C264" t="s">
        <v>614</v>
      </c>
      <c r="D264" t="s">
        <v>1252</v>
      </c>
      <c r="E264" t="s">
        <v>1253</v>
      </c>
      <c r="F264" t="s">
        <v>1212</v>
      </c>
      <c r="G264" t="s">
        <v>617</v>
      </c>
      <c r="H264" s="178">
        <v>18600000000</v>
      </c>
      <c r="I264" s="178">
        <v>0</v>
      </c>
      <c r="J264" s="178">
        <v>0</v>
      </c>
      <c r="K264" s="178">
        <v>0</v>
      </c>
      <c r="L264" s="178">
        <v>0</v>
      </c>
      <c r="M264" s="179">
        <v>18600000000</v>
      </c>
      <c r="N264" s="173"/>
    </row>
    <row r="265" spans="1:14">
      <c r="A265" t="s">
        <v>1254</v>
      </c>
      <c r="B265" t="s">
        <v>1183</v>
      </c>
      <c r="C265" t="s">
        <v>614</v>
      </c>
      <c r="D265" t="s">
        <v>1255</v>
      </c>
      <c r="E265" t="s">
        <v>1256</v>
      </c>
      <c r="F265" t="s">
        <v>1215</v>
      </c>
      <c r="G265" t="s">
        <v>617</v>
      </c>
      <c r="H265" s="178">
        <v>52000000000</v>
      </c>
      <c r="I265" s="178">
        <v>0</v>
      </c>
      <c r="J265" s="178">
        <v>0</v>
      </c>
      <c r="K265" s="178">
        <v>0</v>
      </c>
      <c r="L265" s="178">
        <v>0</v>
      </c>
      <c r="M265" s="179">
        <v>52000000000</v>
      </c>
      <c r="N265" s="173"/>
    </row>
    <row r="266" spans="1:14">
      <c r="A266" t="s">
        <v>1257</v>
      </c>
      <c r="B266" t="s">
        <v>1183</v>
      </c>
      <c r="C266" t="s">
        <v>614</v>
      </c>
      <c r="D266" t="s">
        <v>1258</v>
      </c>
      <c r="E266" t="s">
        <v>1259</v>
      </c>
      <c r="F266" t="s">
        <v>1218</v>
      </c>
      <c r="G266" t="s">
        <v>617</v>
      </c>
      <c r="H266" s="178">
        <v>919999999.99999988</v>
      </c>
      <c r="I266" s="178">
        <v>0</v>
      </c>
      <c r="J266" s="178">
        <v>0</v>
      </c>
      <c r="K266" s="178">
        <v>0</v>
      </c>
      <c r="L266" s="178">
        <v>0</v>
      </c>
      <c r="M266" s="179">
        <v>919999999.99999988</v>
      </c>
      <c r="N266" s="173"/>
    </row>
    <row r="267" spans="1:14">
      <c r="A267" t="s">
        <v>1260</v>
      </c>
      <c r="B267" t="s">
        <v>1183</v>
      </c>
      <c r="C267" t="s">
        <v>614</v>
      </c>
      <c r="D267" t="s">
        <v>1261</v>
      </c>
      <c r="E267" t="s">
        <v>1262</v>
      </c>
      <c r="F267" t="s">
        <v>1227</v>
      </c>
      <c r="G267" t="s">
        <v>617</v>
      </c>
      <c r="H267" s="178">
        <v>4000000000</v>
      </c>
      <c r="I267" s="178">
        <v>0</v>
      </c>
      <c r="J267" s="178">
        <v>0</v>
      </c>
      <c r="K267" s="178">
        <v>0</v>
      </c>
      <c r="L267" s="178">
        <v>0</v>
      </c>
      <c r="M267" s="179">
        <v>4000000000</v>
      </c>
      <c r="N267" s="173"/>
    </row>
    <row r="268" spans="1:14">
      <c r="A268" t="s">
        <v>1263</v>
      </c>
      <c r="B268" t="s">
        <v>1183</v>
      </c>
      <c r="C268" t="s">
        <v>614</v>
      </c>
      <c r="D268" t="s">
        <v>1264</v>
      </c>
      <c r="E268" t="s">
        <v>1265</v>
      </c>
      <c r="F268" t="s">
        <v>1230</v>
      </c>
      <c r="G268" t="s">
        <v>617</v>
      </c>
      <c r="H268" s="178">
        <v>66299999999.999992</v>
      </c>
      <c r="I268" s="178">
        <v>0</v>
      </c>
      <c r="J268" s="178">
        <v>0</v>
      </c>
      <c r="K268" s="178">
        <v>0</v>
      </c>
      <c r="L268" s="178">
        <v>0</v>
      </c>
      <c r="M268" s="179">
        <v>66299999999.999992</v>
      </c>
      <c r="N268" s="173"/>
    </row>
    <row r="269" spans="1:14">
      <c r="A269" t="s">
        <v>1266</v>
      </c>
      <c r="B269" t="s">
        <v>1183</v>
      </c>
      <c r="C269" t="s">
        <v>614</v>
      </c>
      <c r="D269" t="s">
        <v>1267</v>
      </c>
      <c r="E269" t="s">
        <v>1268</v>
      </c>
      <c r="F269" t="s">
        <v>1269</v>
      </c>
      <c r="G269" t="s">
        <v>617</v>
      </c>
      <c r="H269" s="178">
        <v>1357568782.7878189</v>
      </c>
      <c r="I269" s="178">
        <v>0</v>
      </c>
      <c r="J269" s="178">
        <v>0</v>
      </c>
      <c r="K269" s="178">
        <v>0</v>
      </c>
      <c r="L269" s="178">
        <v>0</v>
      </c>
      <c r="M269" s="179">
        <v>1357568782.7878189</v>
      </c>
      <c r="N269" s="173"/>
    </row>
    <row r="270" spans="1:14">
      <c r="A270" t="s">
        <v>1270</v>
      </c>
      <c r="B270" t="s">
        <v>1183</v>
      </c>
      <c r="C270" t="s">
        <v>614</v>
      </c>
      <c r="D270" t="s">
        <v>1271</v>
      </c>
      <c r="E270" t="s">
        <v>1272</v>
      </c>
      <c r="F270" t="s">
        <v>1273</v>
      </c>
      <c r="G270" t="s">
        <v>617</v>
      </c>
      <c r="H270" s="178">
        <v>13641082120.198528</v>
      </c>
      <c r="I270" s="178">
        <v>0</v>
      </c>
      <c r="J270" s="178">
        <v>0</v>
      </c>
      <c r="K270" s="178">
        <v>0</v>
      </c>
      <c r="L270" s="178">
        <v>0</v>
      </c>
      <c r="M270" s="180">
        <v>13641082120.198528</v>
      </c>
      <c r="N270" s="173"/>
    </row>
    <row r="271" spans="1:14">
      <c r="A271" t="s">
        <v>1274</v>
      </c>
      <c r="B271" t="s">
        <v>1183</v>
      </c>
      <c r="C271" t="s">
        <v>614</v>
      </c>
      <c r="D271" t="s">
        <v>1275</v>
      </c>
      <c r="E271" t="s">
        <v>1276</v>
      </c>
      <c r="F271" t="s">
        <v>1277</v>
      </c>
      <c r="G271" t="s">
        <v>617</v>
      </c>
      <c r="H271" s="178">
        <v>2908224884.3581543</v>
      </c>
      <c r="I271" s="178">
        <v>0</v>
      </c>
      <c r="J271" s="178">
        <v>0</v>
      </c>
      <c r="K271" s="178">
        <v>0</v>
      </c>
      <c r="L271" s="178">
        <v>0</v>
      </c>
      <c r="M271" s="179">
        <v>2908224884.3581543</v>
      </c>
      <c r="N271" s="173"/>
    </row>
    <row r="272" spans="1:14">
      <c r="A272" t="s">
        <v>1278</v>
      </c>
      <c r="B272" t="s">
        <v>1183</v>
      </c>
      <c r="C272" t="s">
        <v>614</v>
      </c>
      <c r="D272" t="s">
        <v>1279</v>
      </c>
      <c r="E272" t="s">
        <v>1280</v>
      </c>
      <c r="F272" t="s">
        <v>1281</v>
      </c>
      <c r="G272" t="s">
        <v>617</v>
      </c>
      <c r="H272" s="178">
        <v>79003392.332228363</v>
      </c>
      <c r="I272" s="178">
        <v>0</v>
      </c>
      <c r="J272" s="178">
        <v>0</v>
      </c>
      <c r="K272" s="178">
        <v>0</v>
      </c>
      <c r="L272" s="178">
        <v>0</v>
      </c>
      <c r="M272" s="179">
        <v>79003392.332228363</v>
      </c>
      <c r="N272" s="173"/>
    </row>
    <row r="273" spans="1:14">
      <c r="A273" t="s">
        <v>1282</v>
      </c>
      <c r="B273" t="s">
        <v>1183</v>
      </c>
      <c r="C273" t="s">
        <v>614</v>
      </c>
      <c r="D273" t="s">
        <v>1283</v>
      </c>
      <c r="E273" t="s">
        <v>1284</v>
      </c>
      <c r="F273" t="s">
        <v>1285</v>
      </c>
      <c r="G273" t="s">
        <v>617</v>
      </c>
      <c r="H273" s="178">
        <v>109818031.30633876</v>
      </c>
      <c r="I273" s="178">
        <v>0</v>
      </c>
      <c r="J273" s="178">
        <v>0</v>
      </c>
      <c r="K273" s="178">
        <v>0</v>
      </c>
      <c r="L273" s="178">
        <v>0</v>
      </c>
      <c r="M273" s="179">
        <v>109818031.30633876</v>
      </c>
      <c r="N273" s="173"/>
    </row>
    <row r="274" spans="1:14">
      <c r="A274" t="s">
        <v>1286</v>
      </c>
      <c r="B274" t="s">
        <v>1183</v>
      </c>
      <c r="C274" t="s">
        <v>614</v>
      </c>
      <c r="D274" t="s">
        <v>1287</v>
      </c>
      <c r="E274" t="s">
        <v>1288</v>
      </c>
      <c r="F274" t="s">
        <v>1289</v>
      </c>
      <c r="G274" t="s">
        <v>617</v>
      </c>
      <c r="H274" s="178">
        <v>5322785424.9443493</v>
      </c>
      <c r="I274" s="178">
        <v>0</v>
      </c>
      <c r="J274" s="178">
        <v>0</v>
      </c>
      <c r="K274" s="178">
        <v>0</v>
      </c>
      <c r="L274" s="178">
        <v>0</v>
      </c>
      <c r="M274" s="179">
        <v>5322785424.9443493</v>
      </c>
      <c r="N274" s="173"/>
    </row>
    <row r="275" spans="1:14">
      <c r="A275" t="s">
        <v>1290</v>
      </c>
      <c r="B275" t="s">
        <v>1183</v>
      </c>
      <c r="C275" t="s">
        <v>614</v>
      </c>
      <c r="D275" t="s">
        <v>1291</v>
      </c>
      <c r="E275" t="s">
        <v>1292</v>
      </c>
      <c r="F275" t="s">
        <v>1293</v>
      </c>
      <c r="G275" t="s">
        <v>617</v>
      </c>
      <c r="H275" s="178">
        <v>3004912644.3209624</v>
      </c>
      <c r="I275" s="178">
        <v>0</v>
      </c>
      <c r="J275" s="178">
        <v>0</v>
      </c>
      <c r="K275" s="178">
        <v>0</v>
      </c>
      <c r="L275" s="178">
        <v>0</v>
      </c>
      <c r="M275" s="179">
        <v>3004912644.3209624</v>
      </c>
      <c r="N275" s="173"/>
    </row>
    <row r="276" spans="1:14">
      <c r="A276" t="s">
        <v>1294</v>
      </c>
      <c r="B276" t="s">
        <v>1183</v>
      </c>
      <c r="C276" t="s">
        <v>614</v>
      </c>
      <c r="D276" t="s">
        <v>1295</v>
      </c>
      <c r="E276" t="s">
        <v>1296</v>
      </c>
      <c r="F276" t="s">
        <v>1297</v>
      </c>
      <c r="G276" t="s">
        <v>617</v>
      </c>
      <c r="H276" s="178">
        <v>108166538.26391968</v>
      </c>
      <c r="I276" s="178">
        <v>0</v>
      </c>
      <c r="J276" s="178">
        <v>0</v>
      </c>
      <c r="K276" s="178">
        <v>0</v>
      </c>
      <c r="L276" s="178">
        <v>0</v>
      </c>
      <c r="M276" s="179">
        <v>108166538.26391968</v>
      </c>
      <c r="N276" s="173"/>
    </row>
    <row r="277" spans="1:14">
      <c r="A277" t="s">
        <v>1298</v>
      </c>
      <c r="B277" t="s">
        <v>1183</v>
      </c>
      <c r="C277" t="s">
        <v>614</v>
      </c>
      <c r="D277" t="s">
        <v>1299</v>
      </c>
      <c r="E277" t="s">
        <v>1300</v>
      </c>
      <c r="F277" t="s">
        <v>1301</v>
      </c>
      <c r="G277" t="s">
        <v>617</v>
      </c>
      <c r="H277" s="178">
        <v>808764786.57270932</v>
      </c>
      <c r="I277" s="178">
        <v>0</v>
      </c>
      <c r="J277" s="178">
        <v>0</v>
      </c>
      <c r="K277" s="178">
        <v>0</v>
      </c>
      <c r="L277" s="178">
        <v>0</v>
      </c>
      <c r="M277" s="179">
        <v>808764786.57270932</v>
      </c>
      <c r="N277" s="173"/>
    </row>
    <row r="278" spans="1:14">
      <c r="A278" t="s">
        <v>1302</v>
      </c>
      <c r="B278" t="s">
        <v>1183</v>
      </c>
      <c r="C278" t="s">
        <v>614</v>
      </c>
      <c r="D278" t="s">
        <v>1303</v>
      </c>
      <c r="E278" t="s">
        <v>1304</v>
      </c>
      <c r="F278" t="s">
        <v>1305</v>
      </c>
      <c r="G278" t="s">
        <v>617</v>
      </c>
      <c r="H278" s="178">
        <v>1856597220.723978</v>
      </c>
      <c r="I278" s="178">
        <v>0</v>
      </c>
      <c r="J278" s="178">
        <v>0</v>
      </c>
      <c r="K278" s="178">
        <v>0</v>
      </c>
      <c r="L278" s="178">
        <v>0</v>
      </c>
      <c r="M278" s="179">
        <v>1856597220.723978</v>
      </c>
      <c r="N278" s="173"/>
    </row>
    <row r="279" spans="1:14">
      <c r="A279" t="s">
        <v>1306</v>
      </c>
      <c r="B279" t="s">
        <v>1183</v>
      </c>
      <c r="C279" t="s">
        <v>614</v>
      </c>
      <c r="D279" t="s">
        <v>1307</v>
      </c>
      <c r="E279" t="s">
        <v>1308</v>
      </c>
      <c r="F279" t="s">
        <v>1309</v>
      </c>
      <c r="G279" t="s">
        <v>617</v>
      </c>
      <c r="H279" s="178">
        <v>5202993201.0334206</v>
      </c>
      <c r="I279" s="178">
        <v>0</v>
      </c>
      <c r="J279" s="178">
        <v>0</v>
      </c>
      <c r="K279" s="178">
        <v>0</v>
      </c>
      <c r="L279" s="178">
        <v>0</v>
      </c>
      <c r="M279" s="179">
        <v>5202993201.0334206</v>
      </c>
      <c r="N279" s="173"/>
    </row>
    <row r="280" spans="1:14">
      <c r="A280" t="s">
        <v>1310</v>
      </c>
      <c r="B280" t="s">
        <v>1183</v>
      </c>
      <c r="C280" t="s">
        <v>614</v>
      </c>
      <c r="D280" t="s">
        <v>1311</v>
      </c>
      <c r="E280" t="s">
        <v>1312</v>
      </c>
      <c r="F280" t="s">
        <v>1313</v>
      </c>
      <c r="G280" t="s">
        <v>617</v>
      </c>
      <c r="H280" s="178">
        <v>95098811.769653574</v>
      </c>
      <c r="I280" s="178">
        <v>0</v>
      </c>
      <c r="J280" s="178">
        <v>0</v>
      </c>
      <c r="K280" s="178">
        <v>0</v>
      </c>
      <c r="L280" s="178">
        <v>0</v>
      </c>
      <c r="M280" s="179">
        <v>95098811.769653574</v>
      </c>
      <c r="N280" s="173"/>
    </row>
    <row r="281" spans="1:14">
      <c r="A281" t="s">
        <v>1314</v>
      </c>
      <c r="B281" t="s">
        <v>1183</v>
      </c>
      <c r="C281" t="s">
        <v>614</v>
      </c>
      <c r="D281" t="s">
        <v>1315</v>
      </c>
      <c r="E281" t="s">
        <v>1316</v>
      </c>
      <c r="F281" t="s">
        <v>1317</v>
      </c>
      <c r="G281" t="s">
        <v>617</v>
      </c>
      <c r="H281" s="178">
        <v>45398061.632629208</v>
      </c>
      <c r="I281" s="178">
        <v>0</v>
      </c>
      <c r="J281" s="178">
        <v>0</v>
      </c>
      <c r="K281" s="178">
        <v>0</v>
      </c>
      <c r="L281" s="178">
        <v>0</v>
      </c>
      <c r="M281" s="179">
        <v>45398061.632629208</v>
      </c>
      <c r="N281" s="173"/>
    </row>
    <row r="282" spans="1:14">
      <c r="A282" t="s">
        <v>1318</v>
      </c>
      <c r="B282" t="s">
        <v>1183</v>
      </c>
      <c r="C282" t="s">
        <v>614</v>
      </c>
      <c r="D282" t="s">
        <v>1319</v>
      </c>
      <c r="E282" t="s">
        <v>1320</v>
      </c>
      <c r="F282" t="s">
        <v>1321</v>
      </c>
      <c r="G282" t="s">
        <v>617</v>
      </c>
      <c r="H282" s="178">
        <v>39354796.403996296</v>
      </c>
      <c r="I282" s="178">
        <v>0</v>
      </c>
      <c r="J282" s="178">
        <v>0</v>
      </c>
      <c r="K282" s="178">
        <v>0</v>
      </c>
      <c r="L282" s="178">
        <v>0</v>
      </c>
      <c r="M282" s="179">
        <v>39354796.403996296</v>
      </c>
      <c r="N282" s="173"/>
    </row>
    <row r="283" spans="1:14">
      <c r="A283" t="s">
        <v>1322</v>
      </c>
      <c r="B283" t="s">
        <v>1183</v>
      </c>
      <c r="C283" t="s">
        <v>614</v>
      </c>
      <c r="D283" t="s">
        <v>1323</v>
      </c>
      <c r="E283" t="s">
        <v>1324</v>
      </c>
      <c r="F283" t="s">
        <v>1325</v>
      </c>
      <c r="G283" t="s">
        <v>617</v>
      </c>
      <c r="H283" s="178">
        <v>401277958.52750248</v>
      </c>
      <c r="I283" s="178">
        <v>0</v>
      </c>
      <c r="J283" s="178">
        <v>0</v>
      </c>
      <c r="K283" s="178">
        <v>0</v>
      </c>
      <c r="L283" s="178">
        <v>0</v>
      </c>
      <c r="M283" s="179">
        <v>401277958.52750248</v>
      </c>
      <c r="N283" s="173"/>
    </row>
    <row r="284" spans="1:14">
      <c r="A284" t="s">
        <v>1326</v>
      </c>
      <c r="B284" t="s">
        <v>1183</v>
      </c>
      <c r="C284" t="s">
        <v>614</v>
      </c>
      <c r="D284" t="s">
        <v>1327</v>
      </c>
      <c r="E284" t="s">
        <v>1328</v>
      </c>
      <c r="F284" t="s">
        <v>1329</v>
      </c>
      <c r="G284" t="s">
        <v>617</v>
      </c>
      <c r="H284" s="178">
        <v>6640200000</v>
      </c>
      <c r="I284" s="178">
        <v>0</v>
      </c>
      <c r="J284" s="178">
        <v>0</v>
      </c>
      <c r="K284" s="178">
        <v>0</v>
      </c>
      <c r="L284" s="178">
        <v>0</v>
      </c>
      <c r="M284" s="179">
        <v>6640200000</v>
      </c>
      <c r="N284" s="173"/>
    </row>
    <row r="285" spans="1:14">
      <c r="A285" t="s">
        <v>1330</v>
      </c>
      <c r="B285" t="s">
        <v>1183</v>
      </c>
      <c r="C285" t="s">
        <v>614</v>
      </c>
      <c r="D285" t="s">
        <v>1331</v>
      </c>
      <c r="E285" t="s">
        <v>1332</v>
      </c>
      <c r="F285" t="s">
        <v>1333</v>
      </c>
      <c r="G285" t="s">
        <v>617</v>
      </c>
      <c r="H285" s="178">
        <v>4966608500.7779703</v>
      </c>
      <c r="I285" s="178">
        <v>0</v>
      </c>
      <c r="J285" s="178">
        <v>0</v>
      </c>
      <c r="K285" s="178">
        <v>0</v>
      </c>
      <c r="L285" s="178">
        <v>0</v>
      </c>
      <c r="M285" s="179">
        <v>4966608500.7779703</v>
      </c>
      <c r="N285" s="173"/>
    </row>
    <row r="286" spans="1:14">
      <c r="A286" t="s">
        <v>1334</v>
      </c>
      <c r="B286" t="s">
        <v>1183</v>
      </c>
      <c r="C286" t="s">
        <v>614</v>
      </c>
      <c r="D286" t="s">
        <v>1335</v>
      </c>
      <c r="E286" t="s">
        <v>1336</v>
      </c>
      <c r="F286" t="s">
        <v>1337</v>
      </c>
      <c r="G286" t="s">
        <v>617</v>
      </c>
      <c r="H286" s="178">
        <v>13657614279.587778</v>
      </c>
      <c r="I286" s="178">
        <v>0</v>
      </c>
      <c r="J286" s="178">
        <v>0</v>
      </c>
      <c r="K286" s="178">
        <v>0</v>
      </c>
      <c r="L286" s="178">
        <v>0</v>
      </c>
      <c r="M286" s="180">
        <v>13657614279.587778</v>
      </c>
      <c r="N286" s="173"/>
    </row>
    <row r="287" spans="1:14">
      <c r="A287" t="s">
        <v>1338</v>
      </c>
      <c r="B287" t="s">
        <v>1183</v>
      </c>
      <c r="C287" t="s">
        <v>614</v>
      </c>
      <c r="D287" t="s">
        <v>1339</v>
      </c>
      <c r="E287" t="s">
        <v>1340</v>
      </c>
      <c r="F287" t="s">
        <v>1341</v>
      </c>
      <c r="G287" t="s">
        <v>617</v>
      </c>
      <c r="H287" s="178">
        <v>2924555647.9574809</v>
      </c>
      <c r="I287" s="178">
        <v>0</v>
      </c>
      <c r="J287" s="178">
        <v>0</v>
      </c>
      <c r="K287" s="178">
        <v>0</v>
      </c>
      <c r="L287" s="178">
        <v>0</v>
      </c>
      <c r="M287" s="179">
        <v>2924555647.9574809</v>
      </c>
      <c r="N287" s="173"/>
    </row>
    <row r="288" spans="1:14">
      <c r="A288" t="s">
        <v>1342</v>
      </c>
      <c r="B288" t="s">
        <v>1183</v>
      </c>
      <c r="C288" t="s">
        <v>614</v>
      </c>
      <c r="D288" t="s">
        <v>1343</v>
      </c>
      <c r="E288" t="s">
        <v>1344</v>
      </c>
      <c r="F288" t="s">
        <v>1345</v>
      </c>
      <c r="G288" t="s">
        <v>617</v>
      </c>
      <c r="H288" s="178">
        <v>10954230415.688725</v>
      </c>
      <c r="I288" s="178">
        <v>0</v>
      </c>
      <c r="J288" s="178">
        <v>0</v>
      </c>
      <c r="K288" s="178">
        <v>0</v>
      </c>
      <c r="L288" s="178">
        <v>0</v>
      </c>
      <c r="M288" s="180">
        <v>10954230415.688725</v>
      </c>
      <c r="N288" s="173"/>
    </row>
    <row r="289" spans="1:14">
      <c r="A289" t="s">
        <v>1346</v>
      </c>
      <c r="B289" t="s">
        <v>1183</v>
      </c>
      <c r="C289" t="s">
        <v>614</v>
      </c>
      <c r="D289" t="s">
        <v>1347</v>
      </c>
      <c r="E289" t="s">
        <v>1348</v>
      </c>
      <c r="F289" t="s">
        <v>1349</v>
      </c>
      <c r="G289" t="s">
        <v>617</v>
      </c>
      <c r="H289" s="178">
        <v>10954277155.522404</v>
      </c>
      <c r="I289" s="178">
        <v>0</v>
      </c>
      <c r="J289" s="178">
        <v>0</v>
      </c>
      <c r="K289" s="178">
        <v>0</v>
      </c>
      <c r="L289" s="178">
        <v>0</v>
      </c>
      <c r="M289" s="180">
        <v>10954277155.522404</v>
      </c>
      <c r="N289" s="173"/>
    </row>
    <row r="290" spans="1:14">
      <c r="A290" t="s">
        <v>1350</v>
      </c>
      <c r="B290" t="s">
        <v>1183</v>
      </c>
      <c r="C290" t="s">
        <v>614</v>
      </c>
      <c r="D290" t="s">
        <v>1351</v>
      </c>
      <c r="E290" t="s">
        <v>1352</v>
      </c>
      <c r="F290" t="s">
        <v>1353</v>
      </c>
      <c r="G290" t="s">
        <v>617</v>
      </c>
      <c r="H290" s="178">
        <v>13120644693.001942</v>
      </c>
      <c r="I290" s="178">
        <v>0</v>
      </c>
      <c r="J290" s="178">
        <v>0</v>
      </c>
      <c r="K290" s="178">
        <v>0</v>
      </c>
      <c r="L290" s="178">
        <v>0</v>
      </c>
      <c r="M290" s="180">
        <v>13120644693.001942</v>
      </c>
      <c r="N290" s="173"/>
    </row>
    <row r="291" spans="1:14">
      <c r="A291" t="s">
        <v>1354</v>
      </c>
      <c r="B291" t="s">
        <v>1183</v>
      </c>
      <c r="C291" t="s">
        <v>614</v>
      </c>
      <c r="D291" t="s">
        <v>1355</v>
      </c>
      <c r="E291" t="s">
        <v>1356</v>
      </c>
      <c r="F291" t="s">
        <v>1357</v>
      </c>
      <c r="G291" t="s">
        <v>617</v>
      </c>
      <c r="H291" s="178">
        <v>10963142728.250874</v>
      </c>
      <c r="I291" s="178">
        <v>0</v>
      </c>
      <c r="J291" s="178">
        <v>0</v>
      </c>
      <c r="K291" s="178">
        <v>0</v>
      </c>
      <c r="L291" s="178">
        <v>0</v>
      </c>
      <c r="M291" s="180">
        <v>10963142728.250874</v>
      </c>
      <c r="N291" s="173"/>
    </row>
    <row r="292" spans="1:14">
      <c r="A292" t="s">
        <v>1358</v>
      </c>
      <c r="B292" t="s">
        <v>1183</v>
      </c>
      <c r="C292" t="s">
        <v>614</v>
      </c>
      <c r="D292" t="s">
        <v>1359</v>
      </c>
      <c r="E292" t="s">
        <v>1360</v>
      </c>
      <c r="F292" t="s">
        <v>1361</v>
      </c>
      <c r="G292" t="s">
        <v>617</v>
      </c>
      <c r="H292" s="178">
        <v>16361590052.314598</v>
      </c>
      <c r="I292" s="178">
        <v>0</v>
      </c>
      <c r="J292" s="178">
        <v>0</v>
      </c>
      <c r="K292" s="178">
        <v>0</v>
      </c>
      <c r="L292" s="178">
        <v>0</v>
      </c>
      <c r="M292" s="180">
        <v>16361590052.314598</v>
      </c>
      <c r="N292" s="173"/>
    </row>
    <row r="293" spans="1:14">
      <c r="A293" t="s">
        <v>1362</v>
      </c>
      <c r="B293" t="s">
        <v>1183</v>
      </c>
      <c r="C293" t="s">
        <v>614</v>
      </c>
      <c r="D293" t="s">
        <v>1363</v>
      </c>
      <c r="E293" t="s">
        <v>1364</v>
      </c>
      <c r="F293" t="s">
        <v>1365</v>
      </c>
      <c r="G293" t="s">
        <v>617</v>
      </c>
      <c r="H293" s="178">
        <v>6984442901.1911888</v>
      </c>
      <c r="I293" s="178">
        <v>0</v>
      </c>
      <c r="J293" s="178">
        <v>0</v>
      </c>
      <c r="K293" s="178">
        <v>0</v>
      </c>
      <c r="L293" s="178">
        <v>0</v>
      </c>
      <c r="M293" s="179">
        <v>6984442901.1911888</v>
      </c>
      <c r="N293" s="173"/>
    </row>
    <row r="294" spans="1:14">
      <c r="A294" t="s">
        <v>1366</v>
      </c>
      <c r="B294" t="s">
        <v>1183</v>
      </c>
      <c r="C294" t="s">
        <v>614</v>
      </c>
      <c r="D294" t="s">
        <v>1367</v>
      </c>
      <c r="E294" t="s">
        <v>1368</v>
      </c>
      <c r="F294" t="s">
        <v>1369</v>
      </c>
      <c r="G294" t="s">
        <v>617</v>
      </c>
      <c r="H294" s="178">
        <v>8724417417.7993107</v>
      </c>
      <c r="I294" s="178">
        <v>0</v>
      </c>
      <c r="J294" s="178">
        <v>0</v>
      </c>
      <c r="K294" s="178">
        <v>0</v>
      </c>
      <c r="L294" s="178">
        <v>0</v>
      </c>
      <c r="M294" s="179">
        <v>8724417417.7993107</v>
      </c>
      <c r="N294" s="173"/>
    </row>
    <row r="295" spans="1:14">
      <c r="A295" t="s">
        <v>1370</v>
      </c>
      <c r="B295" t="s">
        <v>1183</v>
      </c>
      <c r="C295" t="s">
        <v>614</v>
      </c>
      <c r="D295" t="s">
        <v>1371</v>
      </c>
      <c r="E295" t="s">
        <v>1372</v>
      </c>
      <c r="F295" t="s">
        <v>1373</v>
      </c>
      <c r="G295" t="s">
        <v>617</v>
      </c>
      <c r="H295" s="178">
        <v>7581894697.2376242</v>
      </c>
      <c r="I295" s="178">
        <v>0</v>
      </c>
      <c r="J295" s="178">
        <v>0</v>
      </c>
      <c r="K295" s="178">
        <v>0</v>
      </c>
      <c r="L295" s="178">
        <v>0</v>
      </c>
      <c r="M295" s="179">
        <v>7581894697.2376242</v>
      </c>
      <c r="N295" s="173"/>
    </row>
    <row r="296" spans="1:14">
      <c r="A296" t="s">
        <v>1374</v>
      </c>
      <c r="B296" t="s">
        <v>1183</v>
      </c>
      <c r="C296" t="s">
        <v>614</v>
      </c>
      <c r="D296" t="s">
        <v>1375</v>
      </c>
      <c r="E296" t="s">
        <v>1376</v>
      </c>
      <c r="F296" t="s">
        <v>1377</v>
      </c>
      <c r="G296" t="s">
        <v>617</v>
      </c>
      <c r="H296" s="178">
        <v>16739967413.349405</v>
      </c>
      <c r="I296" s="178">
        <v>0</v>
      </c>
      <c r="J296" s="178">
        <v>0</v>
      </c>
      <c r="K296" s="178">
        <v>0</v>
      </c>
      <c r="L296" s="178">
        <v>0</v>
      </c>
      <c r="M296" s="180">
        <v>16739967413.349405</v>
      </c>
      <c r="N296" s="173"/>
    </row>
    <row r="297" spans="1:14">
      <c r="A297" t="s">
        <v>1378</v>
      </c>
      <c r="B297" t="s">
        <v>1183</v>
      </c>
      <c r="C297" t="s">
        <v>614</v>
      </c>
      <c r="D297" t="s">
        <v>1379</v>
      </c>
      <c r="E297" t="s">
        <v>1380</v>
      </c>
      <c r="F297" t="s">
        <v>1381</v>
      </c>
      <c r="G297" t="s">
        <v>617</v>
      </c>
      <c r="H297" s="178">
        <v>16751844655.334679</v>
      </c>
      <c r="I297" s="178">
        <v>0</v>
      </c>
      <c r="J297" s="178">
        <v>0</v>
      </c>
      <c r="K297" s="178">
        <v>0</v>
      </c>
      <c r="L297" s="178">
        <v>0</v>
      </c>
      <c r="M297" s="179">
        <v>16751844655.334679</v>
      </c>
      <c r="N297" s="173"/>
    </row>
    <row r="298" spans="1:14">
      <c r="A298" t="s">
        <v>1382</v>
      </c>
      <c r="B298" t="s">
        <v>1383</v>
      </c>
      <c r="C298" t="s">
        <v>614</v>
      </c>
      <c r="D298" t="s">
        <v>1384</v>
      </c>
      <c r="E298" t="s">
        <v>1385</v>
      </c>
      <c r="F298" t="s">
        <v>1386</v>
      </c>
      <c r="G298" t="s">
        <v>617</v>
      </c>
      <c r="H298" s="178">
        <v>35165689394.627853</v>
      </c>
      <c r="I298" s="178">
        <v>0</v>
      </c>
      <c r="J298" s="178">
        <v>0</v>
      </c>
      <c r="K298" s="178">
        <v>1386542.4623862049</v>
      </c>
      <c r="L298" s="178">
        <v>0</v>
      </c>
      <c r="M298" s="179">
        <v>35166393748.919472</v>
      </c>
      <c r="N298" s="173"/>
    </row>
    <row r="299" spans="1:14">
      <c r="A299" t="s">
        <v>1387</v>
      </c>
      <c r="B299" t="s">
        <v>1383</v>
      </c>
      <c r="C299" t="s">
        <v>614</v>
      </c>
      <c r="D299" t="s">
        <v>1388</v>
      </c>
      <c r="E299" t="s">
        <v>1389</v>
      </c>
      <c r="F299" t="s">
        <v>1390</v>
      </c>
      <c r="G299" t="s">
        <v>617</v>
      </c>
      <c r="H299" s="178">
        <v>35165689394.627853</v>
      </c>
      <c r="I299" s="178">
        <v>0</v>
      </c>
      <c r="J299" s="178">
        <v>0</v>
      </c>
      <c r="K299" s="178">
        <v>1386542.4623862049</v>
      </c>
      <c r="L299" s="178">
        <v>2723478101.350358</v>
      </c>
      <c r="M299" s="179">
        <v>37889871850.269821</v>
      </c>
      <c r="N299" s="173"/>
    </row>
    <row r="300" spans="1:14">
      <c r="A300" t="s">
        <v>1391</v>
      </c>
      <c r="B300" t="s">
        <v>613</v>
      </c>
      <c r="C300" t="s">
        <v>1392</v>
      </c>
      <c r="D300" t="s">
        <v>1393</v>
      </c>
      <c r="E300" t="s">
        <v>357</v>
      </c>
      <c r="F300" t="s">
        <v>616</v>
      </c>
      <c r="G300" t="s">
        <v>617</v>
      </c>
      <c r="H300" s="178">
        <v>0</v>
      </c>
      <c r="I300" s="178">
        <v>32900000</v>
      </c>
      <c r="J300" s="178">
        <v>1141499.6109681712</v>
      </c>
      <c r="K300" s="178">
        <v>0</v>
      </c>
      <c r="L300" s="178">
        <v>0</v>
      </c>
      <c r="M300" s="179">
        <v>34041499.610968173</v>
      </c>
      <c r="N300" s="173"/>
    </row>
    <row r="301" spans="1:14">
      <c r="A301" t="s">
        <v>1394</v>
      </c>
      <c r="B301" t="s">
        <v>613</v>
      </c>
      <c r="C301" t="s">
        <v>1392</v>
      </c>
      <c r="D301" t="s">
        <v>1393</v>
      </c>
      <c r="E301" t="s">
        <v>358</v>
      </c>
      <c r="F301" t="s">
        <v>616</v>
      </c>
      <c r="G301" t="s">
        <v>617</v>
      </c>
      <c r="H301" s="178">
        <v>0</v>
      </c>
      <c r="I301" s="178">
        <v>9400000</v>
      </c>
      <c r="J301" s="178">
        <v>489214.11898635898</v>
      </c>
      <c r="K301" s="178">
        <v>0</v>
      </c>
      <c r="L301" s="178">
        <v>0</v>
      </c>
      <c r="M301" s="179">
        <v>9889214.1189863589</v>
      </c>
      <c r="N301" s="173"/>
    </row>
    <row r="302" spans="1:14">
      <c r="A302" t="s">
        <v>1395</v>
      </c>
      <c r="B302" t="s">
        <v>613</v>
      </c>
      <c r="C302" t="s">
        <v>1392</v>
      </c>
      <c r="D302" t="s">
        <v>1393</v>
      </c>
      <c r="E302" t="s">
        <v>359</v>
      </c>
      <c r="F302" t="s">
        <v>616</v>
      </c>
      <c r="G302" t="s">
        <v>617</v>
      </c>
      <c r="H302" s="178">
        <v>0</v>
      </c>
      <c r="I302" s="178">
        <v>11750000</v>
      </c>
      <c r="J302" s="178">
        <v>815356.86497726501</v>
      </c>
      <c r="K302" s="178">
        <v>0</v>
      </c>
      <c r="L302" s="178">
        <v>0</v>
      </c>
      <c r="M302" s="179">
        <v>12565356.864977265</v>
      </c>
      <c r="N302" s="173"/>
    </row>
    <row r="303" spans="1:14">
      <c r="A303" t="s">
        <v>1396</v>
      </c>
      <c r="B303" t="s">
        <v>613</v>
      </c>
      <c r="C303" t="s">
        <v>1392</v>
      </c>
      <c r="D303" t="s">
        <v>1393</v>
      </c>
      <c r="E303" t="s">
        <v>361</v>
      </c>
      <c r="F303" t="s">
        <v>616</v>
      </c>
      <c r="G303" t="s">
        <v>617</v>
      </c>
      <c r="H303" s="178">
        <v>0</v>
      </c>
      <c r="I303" s="178">
        <v>9400000</v>
      </c>
      <c r="J303" s="178">
        <v>978428.23797271797</v>
      </c>
      <c r="K303" s="178">
        <v>0</v>
      </c>
      <c r="L303" s="178">
        <v>0</v>
      </c>
      <c r="M303" s="179">
        <v>10378428.237972718</v>
      </c>
      <c r="N303" s="173"/>
    </row>
    <row r="304" spans="1:14">
      <c r="A304" t="s">
        <v>1397</v>
      </c>
      <c r="B304" t="s">
        <v>613</v>
      </c>
      <c r="C304" t="s">
        <v>1392</v>
      </c>
      <c r="D304" t="s">
        <v>1393</v>
      </c>
      <c r="E304" t="s">
        <v>362</v>
      </c>
      <c r="F304" t="s">
        <v>616</v>
      </c>
      <c r="G304" t="s">
        <v>617</v>
      </c>
      <c r="H304" s="178">
        <v>0</v>
      </c>
      <c r="I304" s="178">
        <v>3760000</v>
      </c>
      <c r="J304" s="178">
        <v>782742.59037817433</v>
      </c>
      <c r="K304" s="178">
        <v>0</v>
      </c>
      <c r="L304" s="178">
        <v>0</v>
      </c>
      <c r="M304" s="179">
        <v>4542742.5903781746</v>
      </c>
      <c r="N304" s="173"/>
    </row>
    <row r="305" spans="1:14">
      <c r="A305" t="s">
        <v>1398</v>
      </c>
      <c r="B305" t="s">
        <v>613</v>
      </c>
      <c r="C305" t="s">
        <v>1392</v>
      </c>
      <c r="D305" t="s">
        <v>1393</v>
      </c>
      <c r="E305" t="s">
        <v>364</v>
      </c>
      <c r="F305" t="s">
        <v>616</v>
      </c>
      <c r="G305" t="s">
        <v>617</v>
      </c>
      <c r="H305" s="178">
        <v>0</v>
      </c>
      <c r="I305" s="178">
        <v>2350000</v>
      </c>
      <c r="J305" s="178">
        <v>815356.86497726501</v>
      </c>
      <c r="K305" s="178">
        <v>0</v>
      </c>
      <c r="L305" s="178">
        <v>0</v>
      </c>
      <c r="M305" s="179">
        <v>3165356.8649772648</v>
      </c>
      <c r="N305" s="173"/>
    </row>
    <row r="306" spans="1:14">
      <c r="A306" t="s">
        <v>1399</v>
      </c>
      <c r="B306" t="s">
        <v>613</v>
      </c>
      <c r="C306" t="s">
        <v>1392</v>
      </c>
      <c r="D306" t="s">
        <v>1393</v>
      </c>
      <c r="E306" t="s">
        <v>365</v>
      </c>
      <c r="F306" t="s">
        <v>616</v>
      </c>
      <c r="G306" t="s">
        <v>617</v>
      </c>
      <c r="H306" s="178">
        <v>0</v>
      </c>
      <c r="I306" s="178">
        <v>2350000</v>
      </c>
      <c r="J306" s="178">
        <v>1223035.2974658974</v>
      </c>
      <c r="K306" s="178">
        <v>0</v>
      </c>
      <c r="L306" s="178">
        <v>0</v>
      </c>
      <c r="M306" s="179">
        <v>3573035.2974658972</v>
      </c>
      <c r="N306" s="173"/>
    </row>
    <row r="307" spans="1:14">
      <c r="A307" t="s">
        <v>1400</v>
      </c>
      <c r="B307" t="s">
        <v>613</v>
      </c>
      <c r="C307" t="s">
        <v>1392</v>
      </c>
      <c r="D307" t="s">
        <v>1393</v>
      </c>
      <c r="E307" t="s">
        <v>366</v>
      </c>
      <c r="F307" t="s">
        <v>616</v>
      </c>
      <c r="G307" t="s">
        <v>617</v>
      </c>
      <c r="H307" s="178">
        <v>0</v>
      </c>
      <c r="I307" s="178">
        <v>940000</v>
      </c>
      <c r="J307" s="178">
        <v>978428.23797271797</v>
      </c>
      <c r="K307" s="178">
        <v>0</v>
      </c>
      <c r="L307" s="178">
        <v>0</v>
      </c>
      <c r="M307" s="180">
        <v>1918428.237972718</v>
      </c>
      <c r="N307" s="173"/>
    </row>
    <row r="308" spans="1:14">
      <c r="A308" t="s">
        <v>1401</v>
      </c>
      <c r="B308" t="s">
        <v>613</v>
      </c>
      <c r="C308" t="s">
        <v>1392</v>
      </c>
      <c r="D308" t="s">
        <v>1393</v>
      </c>
      <c r="E308" t="s">
        <v>368</v>
      </c>
      <c r="F308" t="s">
        <v>616</v>
      </c>
      <c r="G308" t="s">
        <v>617</v>
      </c>
      <c r="H308" s="178">
        <v>0</v>
      </c>
      <c r="I308" s="178">
        <v>4700000</v>
      </c>
      <c r="J308" s="178">
        <v>9784282.3797271792</v>
      </c>
      <c r="K308" s="178">
        <v>0</v>
      </c>
      <c r="L308" s="178">
        <v>0</v>
      </c>
      <c r="M308" s="179">
        <v>14484282.379727179</v>
      </c>
      <c r="N308" s="173"/>
    </row>
    <row r="309" spans="1:14">
      <c r="A309" t="s">
        <v>1402</v>
      </c>
      <c r="B309" t="s">
        <v>613</v>
      </c>
      <c r="C309" t="s">
        <v>1392</v>
      </c>
      <c r="D309" t="s">
        <v>1393</v>
      </c>
      <c r="E309" t="s">
        <v>369</v>
      </c>
      <c r="F309" t="s">
        <v>616</v>
      </c>
      <c r="G309" t="s">
        <v>617</v>
      </c>
      <c r="H309" s="178">
        <v>0</v>
      </c>
      <c r="I309" s="178">
        <v>4700000</v>
      </c>
      <c r="J309" s="178">
        <v>19568564.759454358</v>
      </c>
      <c r="K309" s="178">
        <v>0</v>
      </c>
      <c r="L309" s="178">
        <v>0</v>
      </c>
      <c r="M309" s="179">
        <v>24268564.759454358</v>
      </c>
      <c r="N309" s="173"/>
    </row>
    <row r="310" spans="1:14">
      <c r="A310" t="s">
        <v>1403</v>
      </c>
      <c r="B310" t="s">
        <v>613</v>
      </c>
      <c r="C310" t="s">
        <v>1392</v>
      </c>
      <c r="D310" t="s">
        <v>1393</v>
      </c>
      <c r="E310" t="s">
        <v>370</v>
      </c>
      <c r="F310" t="s">
        <v>616</v>
      </c>
      <c r="G310" t="s">
        <v>617</v>
      </c>
      <c r="H310" s="178">
        <v>0</v>
      </c>
      <c r="I310" s="178">
        <v>4700000</v>
      </c>
      <c r="J310" s="178">
        <v>58705694.278363071</v>
      </c>
      <c r="K310" s="178">
        <v>0</v>
      </c>
      <c r="L310" s="178">
        <v>0</v>
      </c>
      <c r="M310" s="179">
        <v>63405694.278363071</v>
      </c>
      <c r="N310" s="173"/>
    </row>
    <row r="311" spans="1:14">
      <c r="A311" t="s">
        <v>1404</v>
      </c>
      <c r="B311" t="s">
        <v>613</v>
      </c>
      <c r="C311" t="s">
        <v>1392</v>
      </c>
      <c r="D311" t="s">
        <v>1393</v>
      </c>
      <c r="E311" t="s">
        <v>371</v>
      </c>
      <c r="F311" t="s">
        <v>616</v>
      </c>
      <c r="G311" t="s">
        <v>617</v>
      </c>
      <c r="H311" s="178">
        <v>0</v>
      </c>
      <c r="I311" s="178">
        <v>4700000</v>
      </c>
      <c r="J311" s="178">
        <v>127545109.59287217</v>
      </c>
      <c r="K311" s="178">
        <v>0</v>
      </c>
      <c r="L311" s="178">
        <v>0</v>
      </c>
      <c r="M311" s="179">
        <v>132245109.59287217</v>
      </c>
      <c r="N311" s="173"/>
    </row>
    <row r="312" spans="1:14">
      <c r="A312" t="s">
        <v>1405</v>
      </c>
      <c r="B312" t="s">
        <v>613</v>
      </c>
      <c r="C312" t="s">
        <v>1392</v>
      </c>
      <c r="D312" t="s">
        <v>1393</v>
      </c>
      <c r="E312" t="s">
        <v>372</v>
      </c>
      <c r="F312" t="s">
        <v>616</v>
      </c>
      <c r="G312" t="s">
        <v>617</v>
      </c>
      <c r="H312" s="178">
        <v>0</v>
      </c>
      <c r="I312" s="178">
        <v>4700000</v>
      </c>
      <c r="J312" s="178">
        <v>0</v>
      </c>
      <c r="K312" s="178">
        <v>0</v>
      </c>
      <c r="L312" s="178">
        <v>0</v>
      </c>
      <c r="M312" s="179">
        <v>4700000</v>
      </c>
      <c r="N312" s="173"/>
    </row>
    <row r="313" spans="1:14">
      <c r="A313" t="s">
        <v>1406</v>
      </c>
      <c r="B313" t="s">
        <v>613</v>
      </c>
      <c r="C313" t="s">
        <v>1392</v>
      </c>
      <c r="D313" t="s">
        <v>1393</v>
      </c>
      <c r="E313" t="s">
        <v>373</v>
      </c>
      <c r="F313" t="s">
        <v>616</v>
      </c>
      <c r="G313" t="s">
        <v>617</v>
      </c>
      <c r="H313" s="178">
        <v>0</v>
      </c>
      <c r="I313" s="178">
        <v>4700000</v>
      </c>
      <c r="J313" s="178">
        <v>0</v>
      </c>
      <c r="K313" s="178">
        <v>0</v>
      </c>
      <c r="L313" s="178">
        <v>0</v>
      </c>
      <c r="M313" s="179">
        <v>4700000</v>
      </c>
      <c r="N313" s="173"/>
    </row>
    <row r="314" spans="1:14">
      <c r="A314" t="s">
        <v>1407</v>
      </c>
      <c r="B314" t="s">
        <v>613</v>
      </c>
      <c r="C314" t="s">
        <v>1392</v>
      </c>
      <c r="D314" t="s">
        <v>1393</v>
      </c>
      <c r="E314" t="s">
        <v>374</v>
      </c>
      <c r="F314" t="s">
        <v>616</v>
      </c>
      <c r="G314" t="s">
        <v>617</v>
      </c>
      <c r="H314" s="178">
        <v>0</v>
      </c>
      <c r="I314" s="178">
        <v>4700000</v>
      </c>
      <c r="J314" s="178">
        <v>0</v>
      </c>
      <c r="K314" s="178">
        <v>0</v>
      </c>
      <c r="L314" s="178">
        <v>0</v>
      </c>
      <c r="M314" s="179">
        <v>4700000</v>
      </c>
      <c r="N314" s="173"/>
    </row>
    <row r="315" spans="1:14">
      <c r="A315" t="s">
        <v>1408</v>
      </c>
      <c r="B315" t="s">
        <v>613</v>
      </c>
      <c r="C315" t="s">
        <v>1392</v>
      </c>
      <c r="D315" t="s">
        <v>1393</v>
      </c>
      <c r="E315" t="s">
        <v>375</v>
      </c>
      <c r="F315" t="s">
        <v>616</v>
      </c>
      <c r="G315" t="s">
        <v>617</v>
      </c>
      <c r="H315" s="178">
        <v>0</v>
      </c>
      <c r="I315" s="178">
        <v>3760000</v>
      </c>
      <c r="J315" s="178">
        <v>130457.09839636243</v>
      </c>
      <c r="K315" s="178">
        <v>0</v>
      </c>
      <c r="L315" s="178">
        <v>0</v>
      </c>
      <c r="M315" s="179">
        <v>3890457.0983963623</v>
      </c>
      <c r="N315" s="173"/>
    </row>
    <row r="316" spans="1:14">
      <c r="A316" t="s">
        <v>1409</v>
      </c>
      <c r="B316" t="s">
        <v>613</v>
      </c>
      <c r="C316" t="s">
        <v>1392</v>
      </c>
      <c r="D316" t="s">
        <v>1393</v>
      </c>
      <c r="E316" t="s">
        <v>376</v>
      </c>
      <c r="F316" t="s">
        <v>616</v>
      </c>
      <c r="G316" t="s">
        <v>617</v>
      </c>
      <c r="H316" s="178">
        <v>0</v>
      </c>
      <c r="I316" s="178">
        <v>1880000</v>
      </c>
      <c r="J316" s="178">
        <v>97842.823797271791</v>
      </c>
      <c r="K316" s="178">
        <v>0</v>
      </c>
      <c r="L316" s="178">
        <v>0</v>
      </c>
      <c r="M316" s="179">
        <v>1977842.8237972718</v>
      </c>
      <c r="N316" s="173"/>
    </row>
    <row r="317" spans="1:14">
      <c r="A317" t="s">
        <v>1410</v>
      </c>
      <c r="B317" t="s">
        <v>613</v>
      </c>
      <c r="C317" t="s">
        <v>1392</v>
      </c>
      <c r="D317" t="s">
        <v>1393</v>
      </c>
      <c r="E317" t="s">
        <v>377</v>
      </c>
      <c r="F317" t="s">
        <v>616</v>
      </c>
      <c r="G317" t="s">
        <v>617</v>
      </c>
      <c r="H317" s="178">
        <v>0</v>
      </c>
      <c r="I317" s="178">
        <v>940000</v>
      </c>
      <c r="J317" s="178">
        <v>48921.411898635895</v>
      </c>
      <c r="K317" s="178">
        <v>0</v>
      </c>
      <c r="L317" s="178">
        <v>0</v>
      </c>
      <c r="M317" s="179">
        <v>988921.41189863591</v>
      </c>
      <c r="N317" s="173"/>
    </row>
    <row r="318" spans="1:14">
      <c r="A318" t="s">
        <v>1411</v>
      </c>
      <c r="B318" t="s">
        <v>613</v>
      </c>
      <c r="C318" t="s">
        <v>1392</v>
      </c>
      <c r="D318" t="s">
        <v>1393</v>
      </c>
      <c r="E318" t="s">
        <v>378</v>
      </c>
      <c r="F318" t="s">
        <v>616</v>
      </c>
      <c r="G318" t="s">
        <v>617</v>
      </c>
      <c r="H318" s="178">
        <v>0</v>
      </c>
      <c r="I318" s="178">
        <v>470000</v>
      </c>
      <c r="J318" s="178">
        <v>48921.411898635895</v>
      </c>
      <c r="K318" s="178">
        <v>0</v>
      </c>
      <c r="L318" s="178">
        <v>0</v>
      </c>
      <c r="M318" s="179">
        <v>518921.41189863591</v>
      </c>
      <c r="N318" s="173"/>
    </row>
    <row r="319" spans="1:14">
      <c r="A319" t="s">
        <v>1412</v>
      </c>
      <c r="B319" t="s">
        <v>613</v>
      </c>
      <c r="C319" t="s">
        <v>1392</v>
      </c>
      <c r="D319" t="s">
        <v>679</v>
      </c>
      <c r="E319" t="s">
        <v>1413</v>
      </c>
      <c r="F319" t="s">
        <v>1391</v>
      </c>
      <c r="G319" t="s">
        <v>617</v>
      </c>
      <c r="H319" s="178">
        <v>0</v>
      </c>
      <c r="I319" s="178">
        <v>164500000</v>
      </c>
      <c r="J319" s="178">
        <v>5707498.0548408553</v>
      </c>
      <c r="K319" s="178">
        <v>0</v>
      </c>
      <c r="L319" s="178">
        <v>0</v>
      </c>
      <c r="M319" s="179">
        <v>170207498.05484086</v>
      </c>
      <c r="N319" s="173"/>
    </row>
    <row r="320" spans="1:14">
      <c r="A320" t="s">
        <v>1414</v>
      </c>
      <c r="B320" t="s">
        <v>613</v>
      </c>
      <c r="C320" t="s">
        <v>1392</v>
      </c>
      <c r="D320" t="s">
        <v>683</v>
      </c>
      <c r="E320" t="s">
        <v>1415</v>
      </c>
      <c r="F320" t="s">
        <v>1395</v>
      </c>
      <c r="G320" t="s">
        <v>617</v>
      </c>
      <c r="H320" s="178">
        <v>0</v>
      </c>
      <c r="I320" s="178">
        <v>23500000</v>
      </c>
      <c r="J320" s="178">
        <v>1630713.72995453</v>
      </c>
      <c r="K320" s="178">
        <v>0</v>
      </c>
      <c r="L320" s="178">
        <v>0</v>
      </c>
      <c r="M320" s="180">
        <v>25130713.72995453</v>
      </c>
      <c r="N320" s="173"/>
    </row>
    <row r="321" spans="1:14">
      <c r="A321" t="s">
        <v>1416</v>
      </c>
      <c r="B321" t="s">
        <v>613</v>
      </c>
      <c r="C321" t="s">
        <v>1392</v>
      </c>
      <c r="D321" t="s">
        <v>1417</v>
      </c>
      <c r="E321" t="s">
        <v>1418</v>
      </c>
      <c r="F321" t="s">
        <v>1419</v>
      </c>
      <c r="G321" t="s">
        <v>617</v>
      </c>
      <c r="H321" s="178">
        <v>0</v>
      </c>
      <c r="I321" s="178">
        <v>23863784.276597876</v>
      </c>
      <c r="J321" s="178">
        <v>1644383.9153810306</v>
      </c>
      <c r="K321" s="178">
        <v>0</v>
      </c>
      <c r="L321" s="178">
        <v>0</v>
      </c>
      <c r="M321" s="180">
        <v>25508168.191978905</v>
      </c>
      <c r="N321" s="173"/>
    </row>
    <row r="322" spans="1:14">
      <c r="A322" t="s">
        <v>1420</v>
      </c>
      <c r="B322" t="s">
        <v>613</v>
      </c>
      <c r="C322" t="s">
        <v>1392</v>
      </c>
      <c r="D322" t="s">
        <v>691</v>
      </c>
      <c r="E322" t="s">
        <v>1421</v>
      </c>
      <c r="F322" t="s">
        <v>1394</v>
      </c>
      <c r="G322" t="s">
        <v>617</v>
      </c>
      <c r="H322" s="178">
        <v>0</v>
      </c>
      <c r="I322" s="178">
        <v>47000000</v>
      </c>
      <c r="J322" s="178">
        <v>2446070.5949317948</v>
      </c>
      <c r="K322" s="178">
        <v>0</v>
      </c>
      <c r="L322" s="178">
        <v>0</v>
      </c>
      <c r="M322" s="179">
        <v>49446070.594931796</v>
      </c>
      <c r="N322" s="173"/>
    </row>
    <row r="323" spans="1:14">
      <c r="A323" t="s">
        <v>1422</v>
      </c>
      <c r="B323" t="s">
        <v>613</v>
      </c>
      <c r="C323" t="s">
        <v>1392</v>
      </c>
      <c r="D323" t="s">
        <v>1423</v>
      </c>
      <c r="E323" t="s">
        <v>1424</v>
      </c>
      <c r="F323" t="s">
        <v>1425</v>
      </c>
      <c r="G323" t="s">
        <v>617</v>
      </c>
      <c r="H323" s="178">
        <v>0</v>
      </c>
      <c r="I323" s="178">
        <v>47727568.553195752</v>
      </c>
      <c r="J323" s="178">
        <v>2473814.4182153447</v>
      </c>
      <c r="K323" s="178">
        <v>0</v>
      </c>
      <c r="L323" s="178">
        <v>0</v>
      </c>
      <c r="M323" s="179">
        <v>50201382.971411094</v>
      </c>
      <c r="N323" s="173"/>
    </row>
    <row r="324" spans="1:14">
      <c r="A324" t="s">
        <v>1426</v>
      </c>
      <c r="B324" t="s">
        <v>613</v>
      </c>
      <c r="C324" t="s">
        <v>1392</v>
      </c>
      <c r="D324" t="s">
        <v>699</v>
      </c>
      <c r="E324" t="s">
        <v>1427</v>
      </c>
      <c r="F324" t="s">
        <v>1397</v>
      </c>
      <c r="G324" t="s">
        <v>617</v>
      </c>
      <c r="H324" s="178">
        <v>0</v>
      </c>
      <c r="I324" s="178">
        <v>7520000</v>
      </c>
      <c r="J324" s="178">
        <v>1565485.1807563487</v>
      </c>
      <c r="K324" s="178">
        <v>0</v>
      </c>
      <c r="L324" s="178">
        <v>0</v>
      </c>
      <c r="M324" s="179">
        <v>9085485.1807563491</v>
      </c>
      <c r="N324" s="173"/>
    </row>
    <row r="325" spans="1:14">
      <c r="A325" t="s">
        <v>1428</v>
      </c>
      <c r="B325" t="s">
        <v>613</v>
      </c>
      <c r="C325" t="s">
        <v>1392</v>
      </c>
      <c r="D325" t="s">
        <v>1429</v>
      </c>
      <c r="E325" t="s">
        <v>1430</v>
      </c>
      <c r="F325" t="s">
        <v>1431</v>
      </c>
      <c r="G325" t="s">
        <v>617</v>
      </c>
      <c r="H325" s="178">
        <v>0</v>
      </c>
      <c r="I325" s="178">
        <v>7706280.2959664008</v>
      </c>
      <c r="J325" s="178">
        <v>1594131.833141895</v>
      </c>
      <c r="K325" s="178">
        <v>0</v>
      </c>
      <c r="L325" s="178">
        <v>0</v>
      </c>
      <c r="M325" s="179">
        <v>9300412.1291082948</v>
      </c>
      <c r="N325" s="173"/>
    </row>
    <row r="326" spans="1:14">
      <c r="A326" t="s">
        <v>1432</v>
      </c>
      <c r="B326" t="s">
        <v>613</v>
      </c>
      <c r="C326" t="s">
        <v>1392</v>
      </c>
      <c r="D326" t="s">
        <v>1433</v>
      </c>
      <c r="E326" t="s">
        <v>1434</v>
      </c>
      <c r="F326" t="s">
        <v>1435</v>
      </c>
      <c r="G326" t="s">
        <v>617</v>
      </c>
      <c r="H326" s="178">
        <v>0</v>
      </c>
      <c r="I326" s="178">
        <v>34735512.087775528</v>
      </c>
      <c r="J326" s="178">
        <v>10116900.907299204</v>
      </c>
      <c r="K326" s="178">
        <v>0</v>
      </c>
      <c r="L326" s="178">
        <v>0</v>
      </c>
      <c r="M326" s="179">
        <v>44852412.995074734</v>
      </c>
      <c r="N326" s="173"/>
    </row>
    <row r="327" spans="1:14">
      <c r="A327" t="s">
        <v>1436</v>
      </c>
      <c r="B327" t="s">
        <v>613</v>
      </c>
      <c r="C327" t="s">
        <v>1392</v>
      </c>
      <c r="D327" t="s">
        <v>1437</v>
      </c>
      <c r="E327" t="s">
        <v>1438</v>
      </c>
      <c r="F327" t="s">
        <v>1439</v>
      </c>
      <c r="G327" t="s">
        <v>617</v>
      </c>
      <c r="H327" s="178">
        <v>0</v>
      </c>
      <c r="I327" s="178">
        <v>8589563.4347736202</v>
      </c>
      <c r="J327" s="178">
        <v>0</v>
      </c>
      <c r="K327" s="178">
        <v>0</v>
      </c>
      <c r="L327" s="178">
        <v>0</v>
      </c>
      <c r="M327" s="179">
        <v>8589563.4347736202</v>
      </c>
      <c r="N327" s="173"/>
    </row>
    <row r="328" spans="1:14">
      <c r="A328" t="s">
        <v>1440</v>
      </c>
      <c r="B328" t="s">
        <v>613</v>
      </c>
      <c r="C328" t="s">
        <v>1392</v>
      </c>
      <c r="D328" t="s">
        <v>1441</v>
      </c>
      <c r="E328" t="s">
        <v>1442</v>
      </c>
      <c r="F328" t="s">
        <v>1439</v>
      </c>
      <c r="G328" t="s">
        <v>617</v>
      </c>
      <c r="H328" s="178">
        <v>0</v>
      </c>
      <c r="I328" s="178">
        <v>2574296.0202742806</v>
      </c>
      <c r="J328" s="178">
        <v>627167.73613795009</v>
      </c>
      <c r="K328" s="178">
        <v>0</v>
      </c>
      <c r="L328" s="178">
        <v>0</v>
      </c>
      <c r="M328" s="179">
        <v>3201463.7564122304</v>
      </c>
      <c r="N328" s="173"/>
    </row>
    <row r="329" spans="1:14">
      <c r="A329" t="s">
        <v>1443</v>
      </c>
      <c r="B329" t="s">
        <v>613</v>
      </c>
      <c r="C329" t="s">
        <v>1392</v>
      </c>
      <c r="D329" t="s">
        <v>1444</v>
      </c>
      <c r="E329" t="s">
        <v>1445</v>
      </c>
      <c r="F329" t="s">
        <v>1446</v>
      </c>
      <c r="G329" t="s">
        <v>617</v>
      </c>
      <c r="H329" s="178">
        <v>0</v>
      </c>
      <c r="I329" s="178">
        <v>4884383.2773442343</v>
      </c>
      <c r="J329" s="178">
        <v>192789.05614045917</v>
      </c>
      <c r="K329" s="178">
        <v>0</v>
      </c>
      <c r="L329" s="178">
        <v>0</v>
      </c>
      <c r="M329" s="179">
        <v>5077172.3334846934</v>
      </c>
      <c r="N329" s="173"/>
    </row>
    <row r="330" spans="1:14">
      <c r="A330" t="s">
        <v>1447</v>
      </c>
      <c r="B330" t="s">
        <v>613</v>
      </c>
      <c r="C330" t="s">
        <v>1392</v>
      </c>
      <c r="D330" t="s">
        <v>1448</v>
      </c>
      <c r="E330" s="91" t="s">
        <v>1449</v>
      </c>
      <c r="F330" t="s">
        <v>1450</v>
      </c>
      <c r="G330" t="s">
        <v>617</v>
      </c>
      <c r="H330" s="178">
        <v>0</v>
      </c>
      <c r="I330" s="178">
        <v>5824966.9526959546</v>
      </c>
      <c r="J330" s="178">
        <v>235158.51176581928</v>
      </c>
      <c r="K330" s="178">
        <v>0</v>
      </c>
      <c r="L330" s="178">
        <v>0</v>
      </c>
      <c r="M330" s="179">
        <v>6060125.4644617736</v>
      </c>
      <c r="N330" s="173"/>
    </row>
    <row r="331" spans="1:14">
      <c r="A331" t="s">
        <v>1451</v>
      </c>
      <c r="B331" t="s">
        <v>613</v>
      </c>
      <c r="C331" t="s">
        <v>1392</v>
      </c>
      <c r="D331" t="s">
        <v>1452</v>
      </c>
      <c r="E331" t="s">
        <v>1453</v>
      </c>
      <c r="F331" t="s">
        <v>1454</v>
      </c>
      <c r="G331" t="s">
        <v>617</v>
      </c>
      <c r="H331" s="178">
        <v>0</v>
      </c>
      <c r="I331" s="178">
        <v>0</v>
      </c>
      <c r="J331" s="178">
        <v>0</v>
      </c>
      <c r="K331" s="178">
        <v>0</v>
      </c>
      <c r="L331" s="178">
        <v>0</v>
      </c>
      <c r="M331" s="179">
        <v>0</v>
      </c>
      <c r="N331" s="173"/>
    </row>
    <row r="332" spans="1:14">
      <c r="A332" t="s">
        <v>1455</v>
      </c>
      <c r="B332" t="s">
        <v>613</v>
      </c>
      <c r="C332" t="s">
        <v>1392</v>
      </c>
      <c r="D332" t="s">
        <v>1456</v>
      </c>
      <c r="E332" t="s">
        <v>1457</v>
      </c>
      <c r="F332" t="s">
        <v>1454</v>
      </c>
      <c r="G332" t="s">
        <v>617</v>
      </c>
      <c r="H332" s="178">
        <v>0</v>
      </c>
      <c r="I332" s="178">
        <v>0</v>
      </c>
      <c r="J332" s="178">
        <v>32614.274599090601</v>
      </c>
      <c r="K332" s="178">
        <v>0</v>
      </c>
      <c r="L332" s="178">
        <v>0</v>
      </c>
      <c r="M332" s="179">
        <v>32614.274599090601</v>
      </c>
      <c r="N332" s="173"/>
    </row>
    <row r="333" spans="1:14">
      <c r="A333" t="s">
        <v>1458</v>
      </c>
      <c r="B333" t="s">
        <v>613</v>
      </c>
      <c r="C333" t="s">
        <v>1392</v>
      </c>
      <c r="D333" t="s">
        <v>1459</v>
      </c>
      <c r="E333" t="s">
        <v>1460</v>
      </c>
      <c r="F333" t="s">
        <v>1461</v>
      </c>
      <c r="G333" t="s">
        <v>617</v>
      </c>
      <c r="H333" s="178">
        <v>0</v>
      </c>
      <c r="I333" s="178">
        <v>36320996.682359919</v>
      </c>
      <c r="J333" s="178">
        <v>1322285.6828785778</v>
      </c>
      <c r="K333" s="178">
        <v>0</v>
      </c>
      <c r="L333" s="178">
        <v>0</v>
      </c>
      <c r="M333" s="179">
        <v>37643282.365238495</v>
      </c>
      <c r="N333" s="173"/>
    </row>
    <row r="334" spans="1:14">
      <c r="A334" t="s">
        <v>1462</v>
      </c>
      <c r="B334" t="s">
        <v>613</v>
      </c>
      <c r="C334" t="s">
        <v>1392</v>
      </c>
      <c r="D334" t="s">
        <v>1463</v>
      </c>
      <c r="E334" t="s">
        <v>1464</v>
      </c>
      <c r="F334" t="s">
        <v>1465</v>
      </c>
      <c r="G334" t="s">
        <v>617</v>
      </c>
      <c r="H334" s="178">
        <v>0</v>
      </c>
      <c r="I334" s="178">
        <v>35464295.284130491</v>
      </c>
      <c r="J334" s="178">
        <v>2097961.9059765725</v>
      </c>
      <c r="K334" s="178">
        <v>0</v>
      </c>
      <c r="L334" s="178">
        <v>0</v>
      </c>
      <c r="M334" s="180">
        <v>37562257.190107062</v>
      </c>
      <c r="N334" s="173"/>
    </row>
    <row r="335" spans="1:14">
      <c r="A335" t="s">
        <v>1466</v>
      </c>
      <c r="B335" t="s">
        <v>613</v>
      </c>
      <c r="C335" t="s">
        <v>1392</v>
      </c>
      <c r="D335" t="s">
        <v>1467</v>
      </c>
      <c r="E335" t="s">
        <v>1468</v>
      </c>
      <c r="F335" t="s">
        <v>1469</v>
      </c>
      <c r="G335" t="s">
        <v>617</v>
      </c>
      <c r="H335" s="178">
        <v>0</v>
      </c>
      <c r="I335" s="178">
        <v>41180690.863558859</v>
      </c>
      <c r="J335" s="178">
        <v>1691111.8372735409</v>
      </c>
      <c r="K335" s="178">
        <v>0</v>
      </c>
      <c r="L335" s="178">
        <v>0</v>
      </c>
      <c r="M335" s="179">
        <v>42871802.700832397</v>
      </c>
      <c r="N335" s="173"/>
    </row>
    <row r="336" spans="1:14">
      <c r="A336" t="s">
        <v>1470</v>
      </c>
      <c r="B336" t="s">
        <v>613</v>
      </c>
      <c r="C336" t="s">
        <v>1392</v>
      </c>
      <c r="D336" t="s">
        <v>1471</v>
      </c>
      <c r="E336" t="s">
        <v>1472</v>
      </c>
      <c r="F336" t="s">
        <v>1473</v>
      </c>
      <c r="G336" t="s">
        <v>617</v>
      </c>
      <c r="H336" s="178">
        <v>0</v>
      </c>
      <c r="I336" s="178">
        <v>50181379.094350703</v>
      </c>
      <c r="J336" s="178">
        <v>167798636.5663819</v>
      </c>
      <c r="K336" s="178">
        <v>0</v>
      </c>
      <c r="L336" s="178">
        <v>0</v>
      </c>
      <c r="M336" s="179">
        <v>217980015.6607326</v>
      </c>
      <c r="N336" s="173"/>
    </row>
    <row r="337" spans="1:14">
      <c r="A337" t="s">
        <v>1474</v>
      </c>
      <c r="B337" t="s">
        <v>613</v>
      </c>
      <c r="C337" t="s">
        <v>1392</v>
      </c>
      <c r="D337" t="s">
        <v>1475</v>
      </c>
      <c r="E337" t="s">
        <v>435</v>
      </c>
      <c r="F337" t="s">
        <v>616</v>
      </c>
      <c r="G337" t="s">
        <v>617</v>
      </c>
      <c r="H337" s="178">
        <v>0</v>
      </c>
      <c r="I337" s="178">
        <v>20149337.721779469</v>
      </c>
      <c r="J337" s="178">
        <v>15261275.383911306</v>
      </c>
      <c r="K337" s="178">
        <v>0</v>
      </c>
      <c r="L337" s="178">
        <v>0</v>
      </c>
      <c r="M337" s="179">
        <v>35410613.105690777</v>
      </c>
      <c r="N337" s="173"/>
    </row>
    <row r="338" spans="1:14">
      <c r="A338" t="s">
        <v>1476</v>
      </c>
      <c r="B338" t="s">
        <v>613</v>
      </c>
      <c r="C338" t="s">
        <v>1392</v>
      </c>
      <c r="D338" t="s">
        <v>1475</v>
      </c>
      <c r="E338" t="s">
        <v>437</v>
      </c>
      <c r="F338" t="s">
        <v>616</v>
      </c>
      <c r="G338" t="s">
        <v>617</v>
      </c>
      <c r="H338" s="178">
        <v>0</v>
      </c>
      <c r="I338" s="178">
        <v>83955573.840747789</v>
      </c>
      <c r="J338" s="178">
        <v>15897161.858240945</v>
      </c>
      <c r="K338" s="178">
        <v>0</v>
      </c>
      <c r="L338" s="178">
        <v>0</v>
      </c>
      <c r="M338" s="179">
        <v>99852735.698988736</v>
      </c>
      <c r="N338" s="173"/>
    </row>
    <row r="339" spans="1:14">
      <c r="A339" t="s">
        <v>1477</v>
      </c>
      <c r="B339" t="s">
        <v>613</v>
      </c>
      <c r="C339" t="s">
        <v>1392</v>
      </c>
      <c r="D339" t="s">
        <v>1478</v>
      </c>
      <c r="E339" t="s">
        <v>439</v>
      </c>
      <c r="F339" t="s">
        <v>616</v>
      </c>
      <c r="G339" t="s">
        <v>617</v>
      </c>
      <c r="H339" s="178">
        <v>0</v>
      </c>
      <c r="I339" s="178">
        <v>119403482.79573017</v>
      </c>
      <c r="J339" s="178">
        <v>11304648.432526892</v>
      </c>
      <c r="K339" s="178">
        <v>0</v>
      </c>
      <c r="L339" s="178">
        <v>0</v>
      </c>
      <c r="M339" s="179">
        <v>130708131.22825706</v>
      </c>
      <c r="N339" s="173"/>
    </row>
    <row r="340" spans="1:14">
      <c r="A340" t="s">
        <v>1479</v>
      </c>
      <c r="B340" t="s">
        <v>613</v>
      </c>
      <c r="C340" t="s">
        <v>1392</v>
      </c>
      <c r="D340" t="s">
        <v>1475</v>
      </c>
      <c r="E340" t="s">
        <v>441</v>
      </c>
      <c r="F340" t="s">
        <v>616</v>
      </c>
      <c r="G340" t="s">
        <v>617</v>
      </c>
      <c r="H340" s="178">
        <v>0</v>
      </c>
      <c r="I340" s="178">
        <v>16791114.768149558</v>
      </c>
      <c r="J340" s="178">
        <v>0</v>
      </c>
      <c r="K340" s="178">
        <v>0</v>
      </c>
      <c r="L340" s="178">
        <v>0</v>
      </c>
      <c r="M340" s="179">
        <v>16791114.768149558</v>
      </c>
      <c r="N340" s="173"/>
    </row>
    <row r="341" spans="1:14">
      <c r="A341" t="s">
        <v>1480</v>
      </c>
      <c r="B341" t="s">
        <v>613</v>
      </c>
      <c r="C341" t="s">
        <v>1392</v>
      </c>
      <c r="D341" t="s">
        <v>1475</v>
      </c>
      <c r="E341" t="s">
        <v>443</v>
      </c>
      <c r="F341" t="s">
        <v>616</v>
      </c>
      <c r="G341" t="s">
        <v>617</v>
      </c>
      <c r="H341" s="178">
        <v>0</v>
      </c>
      <c r="I341" s="178">
        <v>12593336.076112168</v>
      </c>
      <c r="J341" s="178">
        <v>0</v>
      </c>
      <c r="K341" s="178">
        <v>0</v>
      </c>
      <c r="L341" s="178">
        <v>0</v>
      </c>
      <c r="M341" s="179">
        <v>12593336.076112168</v>
      </c>
      <c r="N341" s="173"/>
    </row>
    <row r="342" spans="1:14">
      <c r="A342" t="s">
        <v>1481</v>
      </c>
      <c r="B342" t="s">
        <v>613</v>
      </c>
      <c r="C342" t="s">
        <v>1392</v>
      </c>
      <c r="D342" t="s">
        <v>1475</v>
      </c>
      <c r="E342" t="s">
        <v>445</v>
      </c>
      <c r="F342" t="s">
        <v>616</v>
      </c>
      <c r="G342" t="s">
        <v>617</v>
      </c>
      <c r="H342" s="178">
        <v>0</v>
      </c>
      <c r="I342" s="178">
        <v>10074668.860889735</v>
      </c>
      <c r="J342" s="178">
        <v>635886.47432963771</v>
      </c>
      <c r="K342" s="178">
        <v>0</v>
      </c>
      <c r="L342" s="178">
        <v>0</v>
      </c>
      <c r="M342" s="179">
        <v>10710555.335219372</v>
      </c>
      <c r="N342" s="173"/>
    </row>
    <row r="343" spans="1:14">
      <c r="A343" t="s">
        <v>1482</v>
      </c>
      <c r="B343" t="s">
        <v>613</v>
      </c>
      <c r="C343" t="s">
        <v>1392</v>
      </c>
      <c r="D343" t="s">
        <v>1475</v>
      </c>
      <c r="E343" t="s">
        <v>447</v>
      </c>
      <c r="F343" t="s">
        <v>616</v>
      </c>
      <c r="G343" t="s">
        <v>617</v>
      </c>
      <c r="H343" s="178">
        <v>0</v>
      </c>
      <c r="I343" s="178">
        <v>19029930.070569497</v>
      </c>
      <c r="J343" s="178">
        <v>0</v>
      </c>
      <c r="K343" s="178">
        <v>0</v>
      </c>
      <c r="L343" s="178">
        <v>0</v>
      </c>
      <c r="M343" s="179">
        <v>19029930.070569497</v>
      </c>
      <c r="N343" s="173"/>
    </row>
    <row r="344" spans="1:14">
      <c r="A344" t="s">
        <v>1483</v>
      </c>
      <c r="B344" t="s">
        <v>613</v>
      </c>
      <c r="C344" t="s">
        <v>1392</v>
      </c>
      <c r="D344" t="s">
        <v>1484</v>
      </c>
      <c r="E344" t="s">
        <v>449</v>
      </c>
      <c r="F344" t="s">
        <v>616</v>
      </c>
      <c r="G344" t="s">
        <v>617</v>
      </c>
      <c r="H344" s="178">
        <v>0</v>
      </c>
      <c r="I344" s="178">
        <v>44776306.048398808</v>
      </c>
      <c r="J344" s="178">
        <v>847848.63243951683</v>
      </c>
      <c r="K344" s="178">
        <v>0</v>
      </c>
      <c r="L344" s="178">
        <v>0</v>
      </c>
      <c r="M344" s="179">
        <v>45624154.680838324</v>
      </c>
      <c r="N344" s="173"/>
    </row>
    <row r="345" spans="1:14">
      <c r="A345" t="s">
        <v>1485</v>
      </c>
      <c r="B345" t="s">
        <v>613</v>
      </c>
      <c r="C345" t="s">
        <v>1392</v>
      </c>
      <c r="D345" t="s">
        <v>1486</v>
      </c>
      <c r="E345" t="s">
        <v>1487</v>
      </c>
      <c r="F345" t="s">
        <v>1474</v>
      </c>
      <c r="G345" t="s">
        <v>617</v>
      </c>
      <c r="H345" s="178">
        <v>0</v>
      </c>
      <c r="I345" s="178">
        <v>402986754.43558955</v>
      </c>
      <c r="J345" s="178">
        <v>305225507.67822623</v>
      </c>
      <c r="K345" s="178">
        <v>0</v>
      </c>
      <c r="L345" s="178">
        <v>0</v>
      </c>
      <c r="M345" s="179">
        <v>708212262.11381578</v>
      </c>
      <c r="N345" s="173"/>
    </row>
    <row r="346" spans="1:14">
      <c r="A346" t="s">
        <v>1488</v>
      </c>
      <c r="B346" t="s">
        <v>613</v>
      </c>
      <c r="C346" t="s">
        <v>1392</v>
      </c>
      <c r="D346" t="s">
        <v>1489</v>
      </c>
      <c r="E346" t="s">
        <v>1490</v>
      </c>
      <c r="F346" t="s">
        <v>1477</v>
      </c>
      <c r="G346" t="s">
        <v>617</v>
      </c>
      <c r="H346" s="178">
        <v>0</v>
      </c>
      <c r="I346" s="178">
        <v>2388069655.9146028</v>
      </c>
      <c r="J346" s="178">
        <v>226092968.65053779</v>
      </c>
      <c r="K346" s="178">
        <v>0</v>
      </c>
      <c r="L346" s="178">
        <v>0</v>
      </c>
      <c r="M346" s="179">
        <v>2614162624.5651407</v>
      </c>
      <c r="N346" s="173"/>
    </row>
    <row r="347" spans="1:14">
      <c r="A347" t="s">
        <v>1491</v>
      </c>
      <c r="B347" t="s">
        <v>613</v>
      </c>
      <c r="C347" t="s">
        <v>1392</v>
      </c>
      <c r="D347" t="s">
        <v>1492</v>
      </c>
      <c r="E347" t="s">
        <v>1493</v>
      </c>
      <c r="F347" t="s">
        <v>1479</v>
      </c>
      <c r="G347" t="s">
        <v>617</v>
      </c>
      <c r="H347" s="178">
        <v>0</v>
      </c>
      <c r="I347" s="178">
        <v>167911147.68149555</v>
      </c>
      <c r="J347" s="178">
        <v>0</v>
      </c>
      <c r="K347" s="178">
        <v>0</v>
      </c>
      <c r="L347" s="178">
        <v>0</v>
      </c>
      <c r="M347" s="179">
        <v>167911147.68149555</v>
      </c>
      <c r="N347" s="173"/>
    </row>
    <row r="348" spans="1:14">
      <c r="A348" t="s">
        <v>1494</v>
      </c>
      <c r="B348" t="s">
        <v>613</v>
      </c>
      <c r="C348" t="s">
        <v>1392</v>
      </c>
      <c r="D348" t="s">
        <v>1495</v>
      </c>
      <c r="E348" t="s">
        <v>1496</v>
      </c>
      <c r="F348" t="s">
        <v>1480</v>
      </c>
      <c r="G348" t="s">
        <v>617</v>
      </c>
      <c r="H348" s="178">
        <v>0</v>
      </c>
      <c r="I348" s="178">
        <v>125933360.76112168</v>
      </c>
      <c r="J348" s="178">
        <v>0</v>
      </c>
      <c r="K348" s="178">
        <v>0</v>
      </c>
      <c r="L348" s="178">
        <v>0</v>
      </c>
      <c r="M348" s="179">
        <v>125933360.76112168</v>
      </c>
      <c r="N348" s="173"/>
    </row>
    <row r="349" spans="1:14">
      <c r="A349" t="s">
        <v>1497</v>
      </c>
      <c r="B349" t="s">
        <v>613</v>
      </c>
      <c r="C349" t="s">
        <v>1392</v>
      </c>
      <c r="D349" t="s">
        <v>1498</v>
      </c>
      <c r="E349" t="s">
        <v>1499</v>
      </c>
      <c r="F349" t="s">
        <v>1481</v>
      </c>
      <c r="G349" t="s">
        <v>617</v>
      </c>
      <c r="H349" s="178">
        <v>0</v>
      </c>
      <c r="I349" s="178">
        <v>100746688.60889734</v>
      </c>
      <c r="J349" s="178">
        <v>6358864.7432963783</v>
      </c>
      <c r="K349" s="178">
        <v>0</v>
      </c>
      <c r="L349" s="178">
        <v>0</v>
      </c>
      <c r="M349" s="179">
        <v>107105553.35219373</v>
      </c>
      <c r="N349" s="173"/>
    </row>
    <row r="350" spans="1:14">
      <c r="A350" t="s">
        <v>1500</v>
      </c>
      <c r="B350" t="s">
        <v>613</v>
      </c>
      <c r="C350" t="s">
        <v>1392</v>
      </c>
      <c r="D350" t="s">
        <v>1501</v>
      </c>
      <c r="E350" t="s">
        <v>1502</v>
      </c>
      <c r="F350" t="s">
        <v>1482</v>
      </c>
      <c r="G350" t="s">
        <v>617</v>
      </c>
      <c r="H350" s="178">
        <v>0</v>
      </c>
      <c r="I350" s="178">
        <v>190299300.70569491</v>
      </c>
      <c r="J350" s="178">
        <v>0</v>
      </c>
      <c r="K350" s="178">
        <v>0</v>
      </c>
      <c r="L350" s="178">
        <v>0</v>
      </c>
      <c r="M350" s="179">
        <v>190299300.70569491</v>
      </c>
      <c r="N350" s="173"/>
    </row>
    <row r="351" spans="1:14">
      <c r="A351" t="s">
        <v>1503</v>
      </c>
      <c r="B351" t="s">
        <v>613</v>
      </c>
      <c r="C351" t="s">
        <v>1392</v>
      </c>
      <c r="D351" t="s">
        <v>1504</v>
      </c>
      <c r="E351" t="s">
        <v>1505</v>
      </c>
      <c r="F351" t="s">
        <v>1506</v>
      </c>
      <c r="G351" t="s">
        <v>617</v>
      </c>
      <c r="H351" s="178">
        <v>0</v>
      </c>
      <c r="I351" s="178">
        <v>104104911.56252725</v>
      </c>
      <c r="J351" s="178">
        <v>31158437.242152251</v>
      </c>
      <c r="K351" s="178">
        <v>0</v>
      </c>
      <c r="L351" s="178">
        <v>0</v>
      </c>
      <c r="M351" s="179">
        <v>135263348.80467951</v>
      </c>
      <c r="N351" s="173"/>
    </row>
    <row r="352" spans="1:14">
      <c r="A352" t="s">
        <v>1507</v>
      </c>
      <c r="B352" t="s">
        <v>613</v>
      </c>
      <c r="C352" t="s">
        <v>1392</v>
      </c>
      <c r="D352" t="s">
        <v>1508</v>
      </c>
      <c r="E352" t="s">
        <v>1509</v>
      </c>
      <c r="F352" t="s">
        <v>1510</v>
      </c>
      <c r="G352" t="s">
        <v>617</v>
      </c>
      <c r="H352" s="178">
        <v>0</v>
      </c>
      <c r="I352" s="178">
        <v>29276308.969502922</v>
      </c>
      <c r="J352" s="178">
        <v>14075870.971518273</v>
      </c>
      <c r="K352" s="178">
        <v>0</v>
      </c>
      <c r="L352" s="178">
        <v>0</v>
      </c>
      <c r="M352" s="179">
        <v>43352179.941021197</v>
      </c>
      <c r="N352" s="173"/>
    </row>
    <row r="353" spans="1:14">
      <c r="A353" t="s">
        <v>1511</v>
      </c>
      <c r="B353" t="s">
        <v>613</v>
      </c>
      <c r="C353" t="s">
        <v>1392</v>
      </c>
      <c r="D353" t="s">
        <v>1512</v>
      </c>
      <c r="E353" t="s">
        <v>1513</v>
      </c>
      <c r="F353" t="s">
        <v>1510</v>
      </c>
      <c r="G353" t="s">
        <v>617</v>
      </c>
      <c r="H353" s="178">
        <v>0</v>
      </c>
      <c r="I353" s="178">
        <v>50373344.304448672</v>
      </c>
      <c r="J353" s="178">
        <v>0</v>
      </c>
      <c r="K353" s="178">
        <v>0</v>
      </c>
      <c r="L353" s="178">
        <v>0</v>
      </c>
      <c r="M353" s="179">
        <v>50373344.304448672</v>
      </c>
      <c r="N353" s="173"/>
    </row>
    <row r="354" spans="1:14">
      <c r="A354" t="s">
        <v>1514</v>
      </c>
      <c r="B354" t="s">
        <v>613</v>
      </c>
      <c r="C354" t="s">
        <v>1392</v>
      </c>
      <c r="D354" t="s">
        <v>1512</v>
      </c>
      <c r="E354" t="s">
        <v>1515</v>
      </c>
      <c r="F354" t="s">
        <v>1510</v>
      </c>
      <c r="G354" t="s">
        <v>617</v>
      </c>
      <c r="H354" s="178">
        <v>0</v>
      </c>
      <c r="I354" s="178">
        <v>0</v>
      </c>
      <c r="J354" s="178">
        <v>11445956.53793348</v>
      </c>
      <c r="K354" s="178">
        <v>0</v>
      </c>
      <c r="L354" s="178">
        <v>0</v>
      </c>
      <c r="M354" s="179">
        <v>11445956.53793348</v>
      </c>
      <c r="N354" s="173"/>
    </row>
    <row r="355" spans="1:14">
      <c r="A355" t="s">
        <v>1516</v>
      </c>
      <c r="B355" t="s">
        <v>613</v>
      </c>
      <c r="C355" t="s">
        <v>1392</v>
      </c>
      <c r="D355" t="s">
        <v>1517</v>
      </c>
      <c r="E355" t="s">
        <v>1518</v>
      </c>
      <c r="F355" t="s">
        <v>1519</v>
      </c>
      <c r="G355" t="s">
        <v>617</v>
      </c>
      <c r="H355" s="178">
        <v>0</v>
      </c>
      <c r="I355" s="178">
        <v>130648722.20723939</v>
      </c>
      <c r="J355" s="178">
        <v>21959064.817071024</v>
      </c>
      <c r="K355" s="178">
        <v>0</v>
      </c>
      <c r="L355" s="178">
        <v>0</v>
      </c>
      <c r="M355" s="179">
        <v>152607787.02431041</v>
      </c>
      <c r="N355" s="173"/>
    </row>
    <row r="356" spans="1:14">
      <c r="A356" t="s">
        <v>1520</v>
      </c>
      <c r="B356" t="s">
        <v>613</v>
      </c>
      <c r="C356" t="s">
        <v>1392</v>
      </c>
      <c r="D356" t="s">
        <v>1521</v>
      </c>
      <c r="E356" t="s">
        <v>1522</v>
      </c>
      <c r="F356" t="s">
        <v>1523</v>
      </c>
      <c r="G356" t="s">
        <v>617</v>
      </c>
      <c r="H356" s="178">
        <v>0</v>
      </c>
      <c r="I356" s="178">
        <v>25534090.938409302</v>
      </c>
      <c r="J356" s="178">
        <v>0</v>
      </c>
      <c r="K356" s="178">
        <v>0</v>
      </c>
      <c r="L356" s="178">
        <v>0</v>
      </c>
      <c r="M356" s="179">
        <v>25534090.938409302</v>
      </c>
      <c r="N356" s="173"/>
    </row>
    <row r="357" spans="1:14">
      <c r="A357" t="s">
        <v>1524</v>
      </c>
      <c r="B357" t="s">
        <v>613</v>
      </c>
      <c r="C357" t="s">
        <v>1392</v>
      </c>
      <c r="D357" t="s">
        <v>1525</v>
      </c>
      <c r="E357" t="s">
        <v>1526</v>
      </c>
      <c r="F357" t="s">
        <v>1527</v>
      </c>
      <c r="G357" t="s">
        <v>617</v>
      </c>
      <c r="H357" s="178">
        <v>0</v>
      </c>
      <c r="I357" s="178">
        <v>111956311.36996041</v>
      </c>
      <c r="J357" s="178">
        <v>13338131.053972399</v>
      </c>
      <c r="K357" s="178">
        <v>0</v>
      </c>
      <c r="L357" s="178">
        <v>0</v>
      </c>
      <c r="M357" s="179">
        <v>125294442.42393281</v>
      </c>
      <c r="N357" s="173"/>
    </row>
    <row r="358" spans="1:14">
      <c r="A358" t="s">
        <v>1528</v>
      </c>
      <c r="B358" t="s">
        <v>613</v>
      </c>
      <c r="C358" t="s">
        <v>1392</v>
      </c>
      <c r="D358" t="s">
        <v>1529</v>
      </c>
      <c r="E358" t="s">
        <v>1530</v>
      </c>
      <c r="F358" t="s">
        <v>1531</v>
      </c>
      <c r="G358" t="s">
        <v>617</v>
      </c>
      <c r="H358" s="178">
        <v>0</v>
      </c>
      <c r="I358" s="178">
        <v>122798701.87136336</v>
      </c>
      <c r="J358" s="178">
        <v>13839503.516255073</v>
      </c>
      <c r="K358" s="178">
        <v>0</v>
      </c>
      <c r="L358" s="178">
        <v>0</v>
      </c>
      <c r="M358" s="179">
        <v>136638205.38761842</v>
      </c>
      <c r="N358" s="173"/>
    </row>
    <row r="359" spans="1:14">
      <c r="A359" t="s">
        <v>1532</v>
      </c>
      <c r="B359" t="s">
        <v>613</v>
      </c>
      <c r="C359" t="s">
        <v>1392</v>
      </c>
      <c r="D359" t="s">
        <v>1533</v>
      </c>
      <c r="E359" t="s">
        <v>1534</v>
      </c>
      <c r="F359" t="s">
        <v>1531</v>
      </c>
      <c r="G359" t="s">
        <v>617</v>
      </c>
      <c r="H359" s="178">
        <v>0</v>
      </c>
      <c r="I359" s="178">
        <v>80597350.887117878</v>
      </c>
      <c r="J359" s="178">
        <v>0</v>
      </c>
      <c r="K359" s="178">
        <v>0</v>
      </c>
      <c r="L359" s="178">
        <v>0</v>
      </c>
      <c r="M359" s="179">
        <v>80597350.887117878</v>
      </c>
      <c r="N359" s="173"/>
    </row>
    <row r="360" spans="1:14">
      <c r="A360" t="s">
        <v>1535</v>
      </c>
      <c r="B360" t="s">
        <v>613</v>
      </c>
      <c r="C360" t="s">
        <v>1392</v>
      </c>
      <c r="D360" t="s">
        <v>1536</v>
      </c>
      <c r="E360" t="s">
        <v>1537</v>
      </c>
      <c r="F360" t="s">
        <v>1538</v>
      </c>
      <c r="G360" t="s">
        <v>617</v>
      </c>
      <c r="H360" s="178">
        <v>0</v>
      </c>
      <c r="I360" s="178">
        <v>169589976.94584239</v>
      </c>
      <c r="J360" s="178">
        <v>34637131.145592071</v>
      </c>
      <c r="K360" s="178">
        <v>0</v>
      </c>
      <c r="L360" s="178">
        <v>0</v>
      </c>
      <c r="M360" s="179">
        <v>204227108.09143445</v>
      </c>
      <c r="N360" s="173"/>
    </row>
    <row r="361" spans="1:14">
      <c r="A361" t="s">
        <v>1539</v>
      </c>
      <c r="B361" t="s">
        <v>115</v>
      </c>
      <c r="C361" t="s">
        <v>1392</v>
      </c>
      <c r="D361" t="s">
        <v>1540</v>
      </c>
      <c r="E361" t="s">
        <v>381</v>
      </c>
      <c r="F361" t="s">
        <v>616</v>
      </c>
      <c r="G361" t="s">
        <v>617</v>
      </c>
      <c r="H361" s="178">
        <v>0</v>
      </c>
      <c r="I361" s="178">
        <v>10200000</v>
      </c>
      <c r="J361" s="178">
        <v>1526935.1081802235</v>
      </c>
      <c r="K361" s="178">
        <v>0</v>
      </c>
      <c r="L361" s="178">
        <v>0</v>
      </c>
      <c r="M361" s="179">
        <v>11726935.108180223</v>
      </c>
      <c r="N361" s="173"/>
    </row>
    <row r="362" spans="1:14">
      <c r="A362" t="s">
        <v>1541</v>
      </c>
      <c r="B362" t="s">
        <v>115</v>
      </c>
      <c r="C362" t="s">
        <v>1392</v>
      </c>
      <c r="D362" t="s">
        <v>1540</v>
      </c>
      <c r="E362" t="s">
        <v>383</v>
      </c>
      <c r="F362" t="s">
        <v>616</v>
      </c>
      <c r="G362" t="s">
        <v>617</v>
      </c>
      <c r="H362" s="178">
        <v>0</v>
      </c>
      <c r="I362" s="178">
        <v>5100000</v>
      </c>
      <c r="J362" s="178">
        <v>763467.55409011175</v>
      </c>
      <c r="K362" s="178">
        <v>0</v>
      </c>
      <c r="L362" s="178">
        <v>0</v>
      </c>
      <c r="M362" s="179">
        <v>5863467.5540901115</v>
      </c>
      <c r="N362" s="173"/>
    </row>
    <row r="363" spans="1:14">
      <c r="A363" t="s">
        <v>1542</v>
      </c>
      <c r="B363" t="s">
        <v>115</v>
      </c>
      <c r="C363" t="s">
        <v>1392</v>
      </c>
      <c r="D363" t="s">
        <v>1540</v>
      </c>
      <c r="E363" t="s">
        <v>384</v>
      </c>
      <c r="F363" t="s">
        <v>616</v>
      </c>
      <c r="G363" t="s">
        <v>617</v>
      </c>
      <c r="H363" s="178">
        <v>0</v>
      </c>
      <c r="I363" s="178">
        <v>2550000</v>
      </c>
      <c r="J363" s="178">
        <v>127244.59234835196</v>
      </c>
      <c r="K363" s="178">
        <v>0</v>
      </c>
      <c r="L363" s="178">
        <v>0</v>
      </c>
      <c r="M363" s="179">
        <v>2677244.5923483521</v>
      </c>
      <c r="N363" s="173"/>
    </row>
    <row r="364" spans="1:14">
      <c r="A364" t="s">
        <v>1543</v>
      </c>
      <c r="B364" t="s">
        <v>115</v>
      </c>
      <c r="C364" t="s">
        <v>1392</v>
      </c>
      <c r="D364" t="s">
        <v>1540</v>
      </c>
      <c r="E364" t="s">
        <v>386</v>
      </c>
      <c r="F364" t="s">
        <v>616</v>
      </c>
      <c r="G364" t="s">
        <v>617</v>
      </c>
      <c r="H364" s="178">
        <v>0</v>
      </c>
      <c r="I364" s="178">
        <v>17000000</v>
      </c>
      <c r="J364" s="178">
        <v>2544891.8469670392</v>
      </c>
      <c r="K364" s="178">
        <v>0</v>
      </c>
      <c r="L364" s="178">
        <v>0</v>
      </c>
      <c r="M364" s="179">
        <v>19544891.846967038</v>
      </c>
      <c r="N364" s="173"/>
    </row>
    <row r="365" spans="1:14">
      <c r="A365" t="s">
        <v>1544</v>
      </c>
      <c r="B365" t="s">
        <v>115</v>
      </c>
      <c r="C365" t="s">
        <v>1392</v>
      </c>
      <c r="D365" t="s">
        <v>1540</v>
      </c>
      <c r="E365" t="s">
        <v>388</v>
      </c>
      <c r="F365" t="s">
        <v>616</v>
      </c>
      <c r="G365" t="s">
        <v>617</v>
      </c>
      <c r="H365" s="178">
        <v>0</v>
      </c>
      <c r="I365" s="178">
        <v>3400000</v>
      </c>
      <c r="J365" s="178">
        <v>0</v>
      </c>
      <c r="K365" s="178">
        <v>0</v>
      </c>
      <c r="L365" s="178">
        <v>0</v>
      </c>
      <c r="M365" s="179">
        <v>3400000</v>
      </c>
      <c r="N365" s="173"/>
    </row>
    <row r="366" spans="1:14">
      <c r="A366" t="s">
        <v>1545</v>
      </c>
      <c r="B366" t="s">
        <v>115</v>
      </c>
      <c r="C366" t="s">
        <v>1392</v>
      </c>
      <c r="D366" t="s">
        <v>1540</v>
      </c>
      <c r="E366" t="s">
        <v>389</v>
      </c>
      <c r="F366" t="s">
        <v>616</v>
      </c>
      <c r="G366" t="s">
        <v>617</v>
      </c>
      <c r="H366" s="178">
        <v>0</v>
      </c>
      <c r="I366" s="178">
        <v>850000</v>
      </c>
      <c r="J366" s="178">
        <v>127244.59234835196</v>
      </c>
      <c r="K366" s="178">
        <v>0</v>
      </c>
      <c r="L366" s="178">
        <v>0</v>
      </c>
      <c r="M366" s="179">
        <v>977244.59234835196</v>
      </c>
      <c r="N366" s="173"/>
    </row>
    <row r="367" spans="1:14">
      <c r="A367" t="s">
        <v>1546</v>
      </c>
      <c r="B367" t="s">
        <v>115</v>
      </c>
      <c r="C367" t="s">
        <v>1392</v>
      </c>
      <c r="D367" t="s">
        <v>1540</v>
      </c>
      <c r="E367" t="s">
        <v>391</v>
      </c>
      <c r="F367" t="s">
        <v>616</v>
      </c>
      <c r="G367" t="s">
        <v>617</v>
      </c>
      <c r="H367" s="178">
        <v>0</v>
      </c>
      <c r="I367" s="178">
        <v>2550000</v>
      </c>
      <c r="J367" s="178">
        <v>76346.755409011181</v>
      </c>
      <c r="K367" s="178">
        <v>0</v>
      </c>
      <c r="L367" s="178">
        <v>0</v>
      </c>
      <c r="M367" s="179">
        <v>2626346.7554090112</v>
      </c>
      <c r="N367" s="173"/>
    </row>
    <row r="368" spans="1:14">
      <c r="A368" t="s">
        <v>1547</v>
      </c>
      <c r="B368" t="s">
        <v>115</v>
      </c>
      <c r="C368" t="s">
        <v>1392</v>
      </c>
      <c r="D368" t="s">
        <v>1540</v>
      </c>
      <c r="E368" t="s">
        <v>393</v>
      </c>
      <c r="F368" t="s">
        <v>616</v>
      </c>
      <c r="G368" t="s">
        <v>617</v>
      </c>
      <c r="H368" s="178">
        <v>0</v>
      </c>
      <c r="I368" s="178">
        <v>13600000</v>
      </c>
      <c r="J368" s="178">
        <v>0</v>
      </c>
      <c r="K368" s="178">
        <v>0</v>
      </c>
      <c r="L368" s="178">
        <v>0</v>
      </c>
      <c r="M368" s="179">
        <v>13600000</v>
      </c>
      <c r="N368" s="173"/>
    </row>
    <row r="369" spans="1:14">
      <c r="A369" t="s">
        <v>1548</v>
      </c>
      <c r="B369" t="s">
        <v>115</v>
      </c>
      <c r="C369" t="s">
        <v>1392</v>
      </c>
      <c r="D369" t="s">
        <v>1549</v>
      </c>
      <c r="E369" t="s">
        <v>1550</v>
      </c>
      <c r="F369" t="s">
        <v>1539</v>
      </c>
      <c r="G369" t="s">
        <v>617</v>
      </c>
      <c r="H369" s="178">
        <v>0</v>
      </c>
      <c r="I369" s="178">
        <v>16376568.627157522</v>
      </c>
      <c r="J369" s="178">
        <v>1730839.4595733979</v>
      </c>
      <c r="K369" s="178">
        <v>0</v>
      </c>
      <c r="L369" s="178">
        <v>0</v>
      </c>
      <c r="M369" s="179">
        <v>18107408.08673092</v>
      </c>
      <c r="N369" s="173"/>
    </row>
    <row r="370" spans="1:14">
      <c r="A370" t="s">
        <v>1551</v>
      </c>
      <c r="B370" t="s">
        <v>115</v>
      </c>
      <c r="C370" t="s">
        <v>1392</v>
      </c>
      <c r="D370" t="s">
        <v>1552</v>
      </c>
      <c r="E370" t="s">
        <v>1553</v>
      </c>
      <c r="F370" t="s">
        <v>1539</v>
      </c>
      <c r="G370" t="s">
        <v>617</v>
      </c>
      <c r="H370" s="178">
        <v>0</v>
      </c>
      <c r="I370" s="178">
        <v>3816490.5345094204</v>
      </c>
      <c r="J370" s="178">
        <v>1101517.2242568179</v>
      </c>
      <c r="K370" s="178">
        <v>0</v>
      </c>
      <c r="L370" s="178">
        <v>0</v>
      </c>
      <c r="M370" s="179">
        <v>4918007.7587662386</v>
      </c>
      <c r="N370" s="173"/>
    </row>
    <row r="371" spans="1:14">
      <c r="A371" t="s">
        <v>1554</v>
      </c>
      <c r="B371" t="s">
        <v>115</v>
      </c>
      <c r="C371" t="s">
        <v>1392</v>
      </c>
      <c r="D371" t="s">
        <v>1555</v>
      </c>
      <c r="E371" t="s">
        <v>1556</v>
      </c>
      <c r="F371" t="s">
        <v>1557</v>
      </c>
      <c r="G371" t="s">
        <v>617</v>
      </c>
      <c r="H371" s="178">
        <v>0</v>
      </c>
      <c r="I371" s="178">
        <v>30120239.042876136</v>
      </c>
      <c r="J371" s="178">
        <v>4462199.0689148689</v>
      </c>
      <c r="K371" s="178">
        <v>0</v>
      </c>
      <c r="L371" s="178">
        <v>0</v>
      </c>
      <c r="M371" s="179">
        <v>34582438.111791007</v>
      </c>
      <c r="N371" s="173"/>
    </row>
    <row r="372" spans="1:14">
      <c r="A372" t="s">
        <v>1558</v>
      </c>
      <c r="B372" t="s">
        <v>115</v>
      </c>
      <c r="C372" t="s">
        <v>1392</v>
      </c>
      <c r="D372" t="s">
        <v>1559</v>
      </c>
      <c r="E372" t="s">
        <v>1560</v>
      </c>
      <c r="F372" t="s">
        <v>1561</v>
      </c>
      <c r="G372" t="s">
        <v>617</v>
      </c>
      <c r="H372" s="178">
        <v>0</v>
      </c>
      <c r="I372" s="178">
        <v>27788630.768715467</v>
      </c>
      <c r="J372" s="178">
        <v>4645160.9685392333</v>
      </c>
      <c r="K372" s="178">
        <v>0</v>
      </c>
      <c r="L372" s="178">
        <v>0</v>
      </c>
      <c r="M372" s="179">
        <v>32433791.737254702</v>
      </c>
      <c r="N372" s="173"/>
    </row>
    <row r="373" spans="1:14">
      <c r="A373" t="s">
        <v>1562</v>
      </c>
      <c r="B373" t="s">
        <v>115</v>
      </c>
      <c r="C373" t="s">
        <v>1392</v>
      </c>
      <c r="D373" t="s">
        <v>1563</v>
      </c>
      <c r="E373" t="s">
        <v>1564</v>
      </c>
      <c r="F373" t="s">
        <v>1547</v>
      </c>
      <c r="G373" t="s">
        <v>617</v>
      </c>
      <c r="H373" s="178">
        <v>0</v>
      </c>
      <c r="I373" s="178">
        <v>27200000</v>
      </c>
      <c r="J373" s="178">
        <v>0</v>
      </c>
      <c r="K373" s="178">
        <v>0</v>
      </c>
      <c r="L373" s="178">
        <v>0</v>
      </c>
      <c r="M373" s="179">
        <v>27200000</v>
      </c>
      <c r="N373" s="173"/>
    </row>
    <row r="374" spans="1:14">
      <c r="A374" t="s">
        <v>1565</v>
      </c>
      <c r="B374" t="s">
        <v>115</v>
      </c>
      <c r="C374" t="s">
        <v>1392</v>
      </c>
      <c r="D374" t="s">
        <v>1566</v>
      </c>
      <c r="E374" t="s">
        <v>1567</v>
      </c>
      <c r="F374" t="s">
        <v>1568</v>
      </c>
      <c r="G374" t="s">
        <v>617</v>
      </c>
      <c r="H374" s="178">
        <v>0</v>
      </c>
      <c r="I374" s="178">
        <v>15060119.521438068</v>
      </c>
      <c r="J374" s="178">
        <v>2231099.5344574344</v>
      </c>
      <c r="K374" s="178">
        <v>0</v>
      </c>
      <c r="L374" s="178">
        <v>0</v>
      </c>
      <c r="M374" s="179">
        <v>17291219.055895504</v>
      </c>
      <c r="N374" s="173"/>
    </row>
    <row r="375" spans="1:14">
      <c r="A375" t="s">
        <v>1569</v>
      </c>
      <c r="B375" t="s">
        <v>115</v>
      </c>
      <c r="C375" t="s">
        <v>1392</v>
      </c>
      <c r="D375" t="s">
        <v>1570</v>
      </c>
      <c r="E375" t="s">
        <v>1571</v>
      </c>
      <c r="F375" t="s">
        <v>1572</v>
      </c>
      <c r="G375" t="s">
        <v>617</v>
      </c>
      <c r="H375" s="178">
        <v>0</v>
      </c>
      <c r="I375" s="178">
        <v>11506124.456132047</v>
      </c>
      <c r="J375" s="178">
        <v>1569468.5782683787</v>
      </c>
      <c r="K375" s="178">
        <v>0</v>
      </c>
      <c r="L375" s="178">
        <v>0</v>
      </c>
      <c r="M375" s="179">
        <v>13075593.034400426</v>
      </c>
      <c r="N375" s="173"/>
    </row>
    <row r="376" spans="1:14">
      <c r="A376" t="s">
        <v>1573</v>
      </c>
      <c r="B376" t="s">
        <v>115</v>
      </c>
      <c r="C376" t="s">
        <v>1392</v>
      </c>
      <c r="D376" t="s">
        <v>1574</v>
      </c>
      <c r="E376" t="s">
        <v>1575</v>
      </c>
      <c r="F376" t="s">
        <v>1576</v>
      </c>
      <c r="G376" t="s">
        <v>617</v>
      </c>
      <c r="H376" s="178">
        <v>0</v>
      </c>
      <c r="I376" s="178">
        <v>13195548.491821021</v>
      </c>
      <c r="J376" s="178">
        <v>133948.4409314896</v>
      </c>
      <c r="K376" s="178">
        <v>0</v>
      </c>
      <c r="L376" s="178">
        <v>0</v>
      </c>
      <c r="M376" s="179">
        <v>13329496.932752511</v>
      </c>
      <c r="N376" s="173"/>
    </row>
    <row r="377" spans="1:14">
      <c r="A377" t="s">
        <v>1577</v>
      </c>
      <c r="B377" t="s">
        <v>115</v>
      </c>
      <c r="C377" t="s">
        <v>1392</v>
      </c>
      <c r="D377" t="s">
        <v>1578</v>
      </c>
      <c r="E377" t="s">
        <v>1579</v>
      </c>
      <c r="F377" t="s">
        <v>1580</v>
      </c>
      <c r="G377" t="s">
        <v>617</v>
      </c>
      <c r="H377" s="178">
        <v>0</v>
      </c>
      <c r="I377" s="178">
        <v>3064718.5841443911</v>
      </c>
      <c r="J377" s="178">
        <v>169918.89009783993</v>
      </c>
      <c r="K377" s="178">
        <v>0</v>
      </c>
      <c r="L377" s="178">
        <v>0</v>
      </c>
      <c r="M377" s="179">
        <v>3234637.4742422309</v>
      </c>
      <c r="N377" s="173"/>
    </row>
    <row r="378" spans="1:14">
      <c r="A378" t="s">
        <v>1581</v>
      </c>
      <c r="B378" t="s">
        <v>115</v>
      </c>
      <c r="C378" t="s">
        <v>1392</v>
      </c>
      <c r="D378" t="s">
        <v>1582</v>
      </c>
      <c r="E378" t="s">
        <v>1583</v>
      </c>
      <c r="F378" t="s">
        <v>1584</v>
      </c>
      <c r="G378" t="s">
        <v>617</v>
      </c>
      <c r="H378" s="178">
        <v>0</v>
      </c>
      <c r="I378" s="178">
        <v>52122399.215692289</v>
      </c>
      <c r="J378" s="178">
        <v>7673786.4713171199</v>
      </c>
      <c r="K378" s="178">
        <v>0</v>
      </c>
      <c r="L378" s="178">
        <v>0</v>
      </c>
      <c r="M378" s="179">
        <v>59796185.687009409</v>
      </c>
      <c r="N378" s="173"/>
    </row>
    <row r="379" spans="1:14">
      <c r="A379" t="s">
        <v>1585</v>
      </c>
      <c r="B379" t="s">
        <v>115</v>
      </c>
      <c r="C379" t="s">
        <v>1392</v>
      </c>
      <c r="D379" t="s">
        <v>1586</v>
      </c>
      <c r="E379" t="s">
        <v>1587</v>
      </c>
      <c r="F379" t="s">
        <v>1588</v>
      </c>
      <c r="G379" t="s">
        <v>617</v>
      </c>
      <c r="H379" s="178">
        <v>0</v>
      </c>
      <c r="I379" s="178">
        <v>22757152.721726853</v>
      </c>
      <c r="J379" s="178">
        <v>3274435.6887816619</v>
      </c>
      <c r="K379" s="178">
        <v>0</v>
      </c>
      <c r="L379" s="178">
        <v>0</v>
      </c>
      <c r="M379" s="179">
        <v>26031588.410508513</v>
      </c>
      <c r="N379" s="173"/>
    </row>
    <row r="380" spans="1:14">
      <c r="A380" t="s">
        <v>1589</v>
      </c>
      <c r="B380" t="s">
        <v>115</v>
      </c>
      <c r="C380" t="s">
        <v>1392</v>
      </c>
      <c r="D380" t="s">
        <v>1590</v>
      </c>
      <c r="E380" t="s">
        <v>1591</v>
      </c>
      <c r="F380" t="s">
        <v>1592</v>
      </c>
      <c r="G380" t="s">
        <v>617</v>
      </c>
      <c r="H380" s="178">
        <v>0</v>
      </c>
      <c r="I380" s="178">
        <v>9520000</v>
      </c>
      <c r="J380" s="178">
        <v>1478540.3345857174</v>
      </c>
      <c r="K380" s="178">
        <v>0</v>
      </c>
      <c r="L380" s="178">
        <v>0</v>
      </c>
      <c r="M380" s="179">
        <v>10998540.334585717</v>
      </c>
      <c r="N380" s="173"/>
    </row>
    <row r="381" spans="1:14">
      <c r="A381" t="s">
        <v>1593</v>
      </c>
      <c r="B381" t="s">
        <v>115</v>
      </c>
      <c r="C381" t="s">
        <v>1392</v>
      </c>
      <c r="D381" t="s">
        <v>1594</v>
      </c>
      <c r="E381" t="s">
        <v>1595</v>
      </c>
      <c r="F381" t="s">
        <v>1596</v>
      </c>
      <c r="G381" t="s">
        <v>617</v>
      </c>
      <c r="H381" s="178">
        <v>0</v>
      </c>
      <c r="I381" s="178">
        <v>10370000</v>
      </c>
      <c r="J381" s="178">
        <v>1605784.9269340695</v>
      </c>
      <c r="K381" s="178">
        <v>0</v>
      </c>
      <c r="L381" s="178">
        <v>0</v>
      </c>
      <c r="M381" s="179">
        <v>11975784.926934069</v>
      </c>
      <c r="N381" s="173"/>
    </row>
    <row r="382" spans="1:14">
      <c r="A382" t="s">
        <v>1597</v>
      </c>
      <c r="B382" t="s">
        <v>115</v>
      </c>
      <c r="C382" t="s">
        <v>1392</v>
      </c>
      <c r="D382" t="s">
        <v>1598</v>
      </c>
      <c r="E382" t="s">
        <v>1599</v>
      </c>
      <c r="F382" t="s">
        <v>1600</v>
      </c>
      <c r="G382" t="s">
        <v>617</v>
      </c>
      <c r="H382" s="178">
        <v>0</v>
      </c>
      <c r="I382" s="178">
        <v>19305869.155812614</v>
      </c>
      <c r="J382" s="178">
        <v>1957437.7696377549</v>
      </c>
      <c r="K382" s="178">
        <v>0</v>
      </c>
      <c r="L382" s="178">
        <v>0</v>
      </c>
      <c r="M382" s="179">
        <v>21263306.92545037</v>
      </c>
      <c r="N382" s="173"/>
    </row>
    <row r="383" spans="1:14">
      <c r="A383" t="s">
        <v>1601</v>
      </c>
      <c r="B383" t="s">
        <v>115</v>
      </c>
      <c r="C383" t="s">
        <v>1392</v>
      </c>
      <c r="D383" t="s">
        <v>1602</v>
      </c>
      <c r="E383" t="s">
        <v>396</v>
      </c>
      <c r="F383" t="s">
        <v>616</v>
      </c>
      <c r="G383" t="s">
        <v>617</v>
      </c>
      <c r="H383" s="178">
        <v>0</v>
      </c>
      <c r="I383" s="178">
        <v>6800000.0000000009</v>
      </c>
      <c r="J383" s="178">
        <v>1017956.7387868157</v>
      </c>
      <c r="K383" s="178">
        <v>0</v>
      </c>
      <c r="L383" s="178">
        <v>0</v>
      </c>
      <c r="M383" s="179">
        <v>7817956.7387868166</v>
      </c>
      <c r="N383" s="173"/>
    </row>
    <row r="384" spans="1:14">
      <c r="A384" t="s">
        <v>1603</v>
      </c>
      <c r="B384" t="s">
        <v>115</v>
      </c>
      <c r="C384" t="s">
        <v>1392</v>
      </c>
      <c r="D384" t="s">
        <v>1602</v>
      </c>
      <c r="E384" t="s">
        <v>398</v>
      </c>
      <c r="F384" t="s">
        <v>616</v>
      </c>
      <c r="G384" t="s">
        <v>617</v>
      </c>
      <c r="H384" s="178">
        <v>0</v>
      </c>
      <c r="I384" s="178">
        <v>2550000</v>
      </c>
      <c r="J384" s="178">
        <v>381733.77704505587</v>
      </c>
      <c r="K384" s="178">
        <v>0</v>
      </c>
      <c r="L384" s="178">
        <v>0</v>
      </c>
      <c r="M384" s="179">
        <v>2931733.7770450558</v>
      </c>
      <c r="N384" s="173"/>
    </row>
    <row r="385" spans="1:14">
      <c r="A385" t="s">
        <v>1604</v>
      </c>
      <c r="B385" t="s">
        <v>115</v>
      </c>
      <c r="C385" t="s">
        <v>1392</v>
      </c>
      <c r="D385" t="s">
        <v>1602</v>
      </c>
      <c r="E385" t="s">
        <v>400</v>
      </c>
      <c r="F385" t="s">
        <v>616</v>
      </c>
      <c r="G385" t="s">
        <v>617</v>
      </c>
      <c r="H385" s="178">
        <v>0</v>
      </c>
      <c r="I385" s="178">
        <v>1700000.0000000002</v>
      </c>
      <c r="J385" s="178">
        <v>0</v>
      </c>
      <c r="K385" s="178">
        <v>0</v>
      </c>
      <c r="L385" s="178">
        <v>0</v>
      </c>
      <c r="M385" s="179">
        <v>1700000.0000000002</v>
      </c>
      <c r="N385" s="173"/>
    </row>
    <row r="386" spans="1:14">
      <c r="A386" t="s">
        <v>1605</v>
      </c>
      <c r="B386" t="s">
        <v>115</v>
      </c>
      <c r="C386" t="s">
        <v>1392</v>
      </c>
      <c r="D386" t="s">
        <v>1602</v>
      </c>
      <c r="E386" t="s">
        <v>401</v>
      </c>
      <c r="F386" t="s">
        <v>616</v>
      </c>
      <c r="G386" t="s">
        <v>617</v>
      </c>
      <c r="H386" s="178">
        <v>0</v>
      </c>
      <c r="I386" s="178">
        <v>7225000.0000000009</v>
      </c>
      <c r="J386" s="178">
        <v>0</v>
      </c>
      <c r="K386" s="178">
        <v>0</v>
      </c>
      <c r="L386" s="178">
        <v>0</v>
      </c>
      <c r="M386" s="179">
        <v>7225000.0000000009</v>
      </c>
      <c r="N386" s="173"/>
    </row>
    <row r="387" spans="1:14">
      <c r="A387" t="s">
        <v>1606</v>
      </c>
      <c r="B387" t="s">
        <v>115</v>
      </c>
      <c r="C387" t="s">
        <v>1392</v>
      </c>
      <c r="D387" t="s">
        <v>1602</v>
      </c>
      <c r="E387" t="s">
        <v>403</v>
      </c>
      <c r="F387" t="s">
        <v>616</v>
      </c>
      <c r="G387" t="s">
        <v>617</v>
      </c>
      <c r="H387" s="178">
        <v>0</v>
      </c>
      <c r="I387" s="178">
        <v>1700000.0000000002</v>
      </c>
      <c r="J387" s="178">
        <v>50897.836939340785</v>
      </c>
      <c r="K387" s="178">
        <v>0</v>
      </c>
      <c r="L387" s="178">
        <v>0</v>
      </c>
      <c r="M387" s="179">
        <v>1750897.8369393409</v>
      </c>
      <c r="N387" s="173"/>
    </row>
    <row r="388" spans="1:14">
      <c r="A388" t="s">
        <v>1607</v>
      </c>
      <c r="B388" t="s">
        <v>115</v>
      </c>
      <c r="C388" t="s">
        <v>1392</v>
      </c>
      <c r="D388" t="s">
        <v>1602</v>
      </c>
      <c r="E388" t="s">
        <v>405</v>
      </c>
      <c r="F388" t="s">
        <v>616</v>
      </c>
      <c r="G388" t="s">
        <v>617</v>
      </c>
      <c r="H388" s="178">
        <v>0</v>
      </c>
      <c r="I388" s="178">
        <v>7225000.0000000009</v>
      </c>
      <c r="J388" s="178">
        <v>1081579.0349609917</v>
      </c>
      <c r="K388" s="178">
        <v>0</v>
      </c>
      <c r="L388" s="178">
        <v>0</v>
      </c>
      <c r="M388" s="179">
        <v>8306579.0349609926</v>
      </c>
      <c r="N388" s="173"/>
    </row>
    <row r="389" spans="1:14">
      <c r="A389" t="s">
        <v>1608</v>
      </c>
      <c r="B389" t="s">
        <v>115</v>
      </c>
      <c r="C389" t="s">
        <v>1392</v>
      </c>
      <c r="D389" t="s">
        <v>1602</v>
      </c>
      <c r="E389" t="s">
        <v>407</v>
      </c>
      <c r="F389" t="s">
        <v>616</v>
      </c>
      <c r="G389" t="s">
        <v>617</v>
      </c>
      <c r="H389" s="178">
        <v>0</v>
      </c>
      <c r="I389" s="178">
        <v>850000.00000000012</v>
      </c>
      <c r="J389" s="178">
        <v>25448.918469670392</v>
      </c>
      <c r="K389" s="178">
        <v>0</v>
      </c>
      <c r="L389" s="178">
        <v>0</v>
      </c>
      <c r="M389" s="179">
        <v>875448.91846967046</v>
      </c>
      <c r="N389" s="173"/>
    </row>
    <row r="390" spans="1:14">
      <c r="A390" t="s">
        <v>1609</v>
      </c>
      <c r="B390" t="s">
        <v>115</v>
      </c>
      <c r="C390" t="s">
        <v>1392</v>
      </c>
      <c r="D390" t="s">
        <v>1602</v>
      </c>
      <c r="E390" t="s">
        <v>409</v>
      </c>
      <c r="F390" t="s">
        <v>616</v>
      </c>
      <c r="G390" t="s">
        <v>617</v>
      </c>
      <c r="H390" s="178">
        <v>0</v>
      </c>
      <c r="I390" s="178">
        <v>5525000</v>
      </c>
      <c r="J390" s="178">
        <v>82708.985026428782</v>
      </c>
      <c r="K390" s="178">
        <v>0</v>
      </c>
      <c r="L390" s="178">
        <v>0</v>
      </c>
      <c r="M390" s="179">
        <v>5607708.9850264285</v>
      </c>
      <c r="N390" s="173"/>
    </row>
    <row r="391" spans="1:14">
      <c r="A391" t="s">
        <v>1610</v>
      </c>
      <c r="B391" t="s">
        <v>115</v>
      </c>
      <c r="C391" t="s">
        <v>1392</v>
      </c>
      <c r="D391" t="s">
        <v>1602</v>
      </c>
      <c r="E391" t="s">
        <v>410</v>
      </c>
      <c r="F391" t="s">
        <v>616</v>
      </c>
      <c r="G391" t="s">
        <v>617</v>
      </c>
      <c r="H391" s="178">
        <v>0</v>
      </c>
      <c r="I391" s="178">
        <v>1275000</v>
      </c>
      <c r="J391" s="178">
        <v>190866.88852252794</v>
      </c>
      <c r="K391" s="178">
        <v>0</v>
      </c>
      <c r="L391" s="178">
        <v>0</v>
      </c>
      <c r="M391" s="179">
        <v>1465866.8885225279</v>
      </c>
      <c r="N391" s="173"/>
    </row>
    <row r="392" spans="1:14">
      <c r="A392" t="s">
        <v>1611</v>
      </c>
      <c r="B392" t="s">
        <v>115</v>
      </c>
      <c r="C392" t="s">
        <v>1392</v>
      </c>
      <c r="D392" t="s">
        <v>1612</v>
      </c>
      <c r="E392" t="s">
        <v>1613</v>
      </c>
      <c r="F392" t="s">
        <v>1601</v>
      </c>
      <c r="G392" t="s">
        <v>617</v>
      </c>
      <c r="H392" s="178">
        <v>0</v>
      </c>
      <c r="I392" s="178">
        <v>13600000.000000002</v>
      </c>
      <c r="J392" s="178">
        <v>2035913.4775736313</v>
      </c>
      <c r="K392" s="178">
        <v>0</v>
      </c>
      <c r="L392" s="178">
        <v>0</v>
      </c>
      <c r="M392" s="179">
        <v>15635913.477573633</v>
      </c>
      <c r="N392" s="173"/>
    </row>
    <row r="393" spans="1:14">
      <c r="A393" t="s">
        <v>1614</v>
      </c>
      <c r="B393" t="s">
        <v>115</v>
      </c>
      <c r="C393" t="s">
        <v>1392</v>
      </c>
      <c r="D393" t="s">
        <v>1615</v>
      </c>
      <c r="E393" t="s">
        <v>1616</v>
      </c>
      <c r="F393" t="s">
        <v>1617</v>
      </c>
      <c r="G393" t="s">
        <v>617</v>
      </c>
      <c r="H393" s="178">
        <v>0</v>
      </c>
      <c r="I393" s="178">
        <v>14086426.090389289</v>
      </c>
      <c r="J393" s="178">
        <v>73627.933124300209</v>
      </c>
      <c r="K393" s="178">
        <v>0</v>
      </c>
      <c r="L393" s="178">
        <v>0</v>
      </c>
      <c r="M393" s="179">
        <v>14160054.023513589</v>
      </c>
      <c r="N393" s="173"/>
    </row>
    <row r="394" spans="1:14">
      <c r="A394" t="s">
        <v>1618</v>
      </c>
      <c r="B394" t="s">
        <v>115</v>
      </c>
      <c r="C394" t="s">
        <v>1392</v>
      </c>
      <c r="D394" t="s">
        <v>1619</v>
      </c>
      <c r="E394" t="s">
        <v>1620</v>
      </c>
      <c r="F394" t="s">
        <v>1621</v>
      </c>
      <c r="G394" t="s">
        <v>617</v>
      </c>
      <c r="H394" s="178">
        <v>0</v>
      </c>
      <c r="I394" s="178">
        <v>11074492.087676076</v>
      </c>
      <c r="J394" s="178">
        <v>1114073.0209253149</v>
      </c>
      <c r="K394" s="178">
        <v>0</v>
      </c>
      <c r="L394" s="178">
        <v>0</v>
      </c>
      <c r="M394" s="179">
        <v>12188565.108601391</v>
      </c>
      <c r="N394" s="173"/>
    </row>
    <row r="395" spans="1:14">
      <c r="A395" t="s">
        <v>1622</v>
      </c>
      <c r="B395" t="s">
        <v>115</v>
      </c>
      <c r="C395" t="s">
        <v>1392</v>
      </c>
      <c r="D395" t="s">
        <v>1623</v>
      </c>
      <c r="E395" t="s">
        <v>1624</v>
      </c>
      <c r="F395" t="s">
        <v>1625</v>
      </c>
      <c r="G395" t="s">
        <v>617</v>
      </c>
      <c r="H395" s="178">
        <v>0</v>
      </c>
      <c r="I395" s="178">
        <v>1510993.0509436498</v>
      </c>
      <c r="J395" s="178">
        <v>302304.05271624471</v>
      </c>
      <c r="K395" s="178">
        <v>0</v>
      </c>
      <c r="L395" s="178">
        <v>0</v>
      </c>
      <c r="M395" s="179">
        <v>1813297.1036598946</v>
      </c>
      <c r="N395" s="173"/>
    </row>
    <row r="396" spans="1:14">
      <c r="A396" t="s">
        <v>1626</v>
      </c>
      <c r="B396" t="s">
        <v>115</v>
      </c>
      <c r="C396" t="s">
        <v>1392</v>
      </c>
      <c r="D396" t="s">
        <v>1627</v>
      </c>
      <c r="E396" t="s">
        <v>1628</v>
      </c>
      <c r="F396" t="s">
        <v>1629</v>
      </c>
      <c r="G396" t="s">
        <v>617</v>
      </c>
      <c r="H396" s="178">
        <v>0</v>
      </c>
      <c r="I396" s="178">
        <v>9010000</v>
      </c>
      <c r="J396" s="178">
        <v>1319761.3222270124</v>
      </c>
      <c r="K396" s="178">
        <v>0</v>
      </c>
      <c r="L396" s="178">
        <v>0</v>
      </c>
      <c r="M396" s="179">
        <v>10329761.322227012</v>
      </c>
      <c r="N396" s="173"/>
    </row>
    <row r="397" spans="1:14">
      <c r="A397" t="s">
        <v>1630</v>
      </c>
      <c r="B397" t="s">
        <v>115</v>
      </c>
      <c r="C397" t="s">
        <v>1392</v>
      </c>
      <c r="D397" t="s">
        <v>1631</v>
      </c>
      <c r="E397" t="s">
        <v>1632</v>
      </c>
      <c r="F397" t="s">
        <v>1633</v>
      </c>
      <c r="G397" t="s">
        <v>617</v>
      </c>
      <c r="H397" s="178">
        <v>0</v>
      </c>
      <c r="I397" s="178">
        <v>1852532.0510047863</v>
      </c>
      <c r="J397" s="178">
        <v>201408.02491137196</v>
      </c>
      <c r="K397" s="178">
        <v>0</v>
      </c>
      <c r="L397" s="178">
        <v>0</v>
      </c>
      <c r="M397" s="179">
        <v>2053940.0759161583</v>
      </c>
      <c r="N397" s="173"/>
    </row>
    <row r="398" spans="1:14">
      <c r="A398" t="s">
        <v>1634</v>
      </c>
      <c r="B398" t="s">
        <v>115</v>
      </c>
      <c r="C398" t="s">
        <v>1392</v>
      </c>
      <c r="D398" t="s">
        <v>1635</v>
      </c>
      <c r="E398" t="s">
        <v>1636</v>
      </c>
      <c r="F398" t="s">
        <v>1637</v>
      </c>
      <c r="G398" t="s">
        <v>617</v>
      </c>
      <c r="H398" s="178">
        <v>0</v>
      </c>
      <c r="I398" s="178">
        <v>14359717.963804167</v>
      </c>
      <c r="J398" s="178">
        <v>2232503.4674806269</v>
      </c>
      <c r="K398" s="178">
        <v>0</v>
      </c>
      <c r="L398" s="178">
        <v>0</v>
      </c>
      <c r="M398" s="179">
        <v>16592221.431284793</v>
      </c>
      <c r="N398" s="173"/>
    </row>
    <row r="399" spans="1:14">
      <c r="A399" t="s">
        <v>1638</v>
      </c>
      <c r="B399" t="s">
        <v>115</v>
      </c>
      <c r="C399" t="s">
        <v>1392</v>
      </c>
      <c r="D399" t="s">
        <v>1639</v>
      </c>
      <c r="E399" t="s">
        <v>1640</v>
      </c>
      <c r="F399" t="s">
        <v>1641</v>
      </c>
      <c r="G399" t="s">
        <v>617</v>
      </c>
      <c r="H399" s="178">
        <v>0</v>
      </c>
      <c r="I399" s="178">
        <v>7640549.7184430398</v>
      </c>
      <c r="J399" s="178">
        <v>1033588.2458651052</v>
      </c>
      <c r="K399" s="178">
        <v>0</v>
      </c>
      <c r="L399" s="178">
        <v>0</v>
      </c>
      <c r="M399" s="179">
        <v>8674137.9643081445</v>
      </c>
      <c r="N399" s="173"/>
    </row>
    <row r="400" spans="1:14">
      <c r="A400" t="s">
        <v>1642</v>
      </c>
      <c r="B400" t="s">
        <v>115</v>
      </c>
      <c r="C400" t="s">
        <v>1392</v>
      </c>
      <c r="D400" t="s">
        <v>1643</v>
      </c>
      <c r="E400" t="s">
        <v>1644</v>
      </c>
      <c r="F400" t="s">
        <v>1645</v>
      </c>
      <c r="G400" t="s">
        <v>617</v>
      </c>
      <c r="H400" s="178">
        <v>0</v>
      </c>
      <c r="I400" s="178">
        <v>6630544.8494071746</v>
      </c>
      <c r="J400" s="178">
        <v>411964.65744824201</v>
      </c>
      <c r="K400" s="178">
        <v>0</v>
      </c>
      <c r="L400" s="178">
        <v>0</v>
      </c>
      <c r="M400" s="179">
        <v>7042509.506855417</v>
      </c>
      <c r="N400" s="173"/>
    </row>
    <row r="401" spans="1:14">
      <c r="A401" t="s">
        <v>1646</v>
      </c>
      <c r="B401" t="s">
        <v>115</v>
      </c>
      <c r="C401" t="s">
        <v>1392</v>
      </c>
      <c r="D401" t="s">
        <v>1647</v>
      </c>
      <c r="E401" t="s">
        <v>1648</v>
      </c>
      <c r="F401" t="s">
        <v>1649</v>
      </c>
      <c r="G401" t="s">
        <v>617</v>
      </c>
      <c r="H401" s="178">
        <v>0</v>
      </c>
      <c r="I401" s="178">
        <v>8735993.0509436503</v>
      </c>
      <c r="J401" s="178">
        <v>1383883.0876772364</v>
      </c>
      <c r="K401" s="178">
        <v>0</v>
      </c>
      <c r="L401" s="178">
        <v>0</v>
      </c>
      <c r="M401" s="179">
        <v>10119876.138620887</v>
      </c>
      <c r="N401" s="173"/>
    </row>
    <row r="402" spans="1:14">
      <c r="A402" t="s">
        <v>1650</v>
      </c>
      <c r="B402" t="s">
        <v>115</v>
      </c>
      <c r="C402" t="s">
        <v>1392</v>
      </c>
      <c r="D402" t="s">
        <v>1651</v>
      </c>
      <c r="E402" t="s">
        <v>1652</v>
      </c>
      <c r="F402" t="s">
        <v>1653</v>
      </c>
      <c r="G402" t="s">
        <v>617</v>
      </c>
      <c r="H402" s="178">
        <v>0</v>
      </c>
      <c r="I402" s="178">
        <v>20908360.652487114</v>
      </c>
      <c r="J402" s="178">
        <v>2390197.2748620273</v>
      </c>
      <c r="K402" s="178">
        <v>0</v>
      </c>
      <c r="L402" s="178">
        <v>0</v>
      </c>
      <c r="M402" s="179">
        <v>23298557.927349143</v>
      </c>
      <c r="N402" s="173"/>
    </row>
    <row r="403" spans="1:14">
      <c r="A403" t="s">
        <v>1654</v>
      </c>
      <c r="B403" t="s">
        <v>235</v>
      </c>
      <c r="C403" t="s">
        <v>1392</v>
      </c>
      <c r="D403" t="s">
        <v>1655</v>
      </c>
      <c r="E403" t="s">
        <v>411</v>
      </c>
      <c r="F403" t="s">
        <v>616</v>
      </c>
      <c r="G403" t="s">
        <v>617</v>
      </c>
      <c r="H403" s="178">
        <v>0</v>
      </c>
      <c r="I403" s="178">
        <v>3889991.5615105052</v>
      </c>
      <c r="J403" s="178">
        <v>11827488.422531262</v>
      </c>
      <c r="K403" s="178">
        <v>0</v>
      </c>
      <c r="L403" s="178">
        <v>0</v>
      </c>
      <c r="M403" s="179">
        <v>15717479.984041767</v>
      </c>
      <c r="N403" s="173"/>
    </row>
    <row r="404" spans="1:14">
      <c r="A404" t="s">
        <v>1656</v>
      </c>
      <c r="B404" t="s">
        <v>235</v>
      </c>
      <c r="C404" t="s">
        <v>1392</v>
      </c>
      <c r="D404" t="s">
        <v>1655</v>
      </c>
      <c r="E404" t="s">
        <v>413</v>
      </c>
      <c r="F404" t="s">
        <v>616</v>
      </c>
      <c r="G404" t="s">
        <v>617</v>
      </c>
      <c r="H404" s="178">
        <v>0</v>
      </c>
      <c r="I404" s="178">
        <v>3241659.6345920879</v>
      </c>
      <c r="J404" s="178">
        <v>3285413.4507031282</v>
      </c>
      <c r="K404" s="178">
        <v>0</v>
      </c>
      <c r="L404" s="178">
        <v>0</v>
      </c>
      <c r="M404" s="179">
        <v>6527073.0852952162</v>
      </c>
      <c r="N404" s="173"/>
    </row>
    <row r="405" spans="1:14">
      <c r="A405" t="s">
        <v>1657</v>
      </c>
      <c r="B405" t="s">
        <v>235</v>
      </c>
      <c r="C405" t="s">
        <v>1392</v>
      </c>
      <c r="D405" t="s">
        <v>1655</v>
      </c>
      <c r="E405" t="s">
        <v>415</v>
      </c>
      <c r="F405" t="s">
        <v>616</v>
      </c>
      <c r="G405" t="s">
        <v>617</v>
      </c>
      <c r="H405" s="178">
        <v>0</v>
      </c>
      <c r="I405" s="178">
        <v>9724978.9037762638</v>
      </c>
      <c r="J405" s="178">
        <v>0</v>
      </c>
      <c r="K405" s="178">
        <v>0</v>
      </c>
      <c r="L405" s="178">
        <v>0</v>
      </c>
      <c r="M405" s="179">
        <v>9724978.9037762638</v>
      </c>
      <c r="N405" s="173"/>
    </row>
    <row r="406" spans="1:14">
      <c r="A406" t="s">
        <v>1658</v>
      </c>
      <c r="B406" t="s">
        <v>235</v>
      </c>
      <c r="C406" t="s">
        <v>1392</v>
      </c>
      <c r="D406" t="s">
        <v>1655</v>
      </c>
      <c r="E406" t="s">
        <v>416</v>
      </c>
      <c r="F406" t="s">
        <v>616</v>
      </c>
      <c r="G406" t="s">
        <v>617</v>
      </c>
      <c r="H406" s="75">
        <v>0</v>
      </c>
      <c r="I406" s="75">
        <v>6762171.7108695162</v>
      </c>
      <c r="J406" s="75">
        <v>0</v>
      </c>
      <c r="K406" s="75">
        <v>0</v>
      </c>
      <c r="L406" s="75">
        <v>0</v>
      </c>
      <c r="M406" s="179">
        <v>6762171.7108695162</v>
      </c>
      <c r="N406" s="173"/>
    </row>
    <row r="407" spans="1:14">
      <c r="A407" t="s">
        <v>1659</v>
      </c>
      <c r="B407" t="s">
        <v>235</v>
      </c>
      <c r="C407" t="s">
        <v>1392</v>
      </c>
      <c r="D407" t="s">
        <v>1655</v>
      </c>
      <c r="E407" t="s">
        <v>418</v>
      </c>
      <c r="F407" t="s">
        <v>616</v>
      </c>
      <c r="G407" t="s">
        <v>617</v>
      </c>
      <c r="H407" s="75">
        <v>0</v>
      </c>
      <c r="I407" s="75">
        <v>3381085.8554347581</v>
      </c>
      <c r="J407" s="75">
        <v>0</v>
      </c>
      <c r="K407" s="75">
        <v>0</v>
      </c>
      <c r="L407" s="75">
        <v>0</v>
      </c>
      <c r="M407" s="179">
        <v>3381085.8554347581</v>
      </c>
      <c r="N407" s="173"/>
    </row>
    <row r="408" spans="1:14">
      <c r="A408" t="s">
        <v>1660</v>
      </c>
      <c r="B408" t="s">
        <v>235</v>
      </c>
      <c r="C408" t="s">
        <v>1392</v>
      </c>
      <c r="D408" t="s">
        <v>1655</v>
      </c>
      <c r="E408" t="s">
        <v>420</v>
      </c>
      <c r="F408" t="s">
        <v>616</v>
      </c>
      <c r="G408" t="s">
        <v>617</v>
      </c>
      <c r="H408" s="75">
        <v>0</v>
      </c>
      <c r="I408" s="75">
        <v>40259321.268321089</v>
      </c>
      <c r="J408" s="75">
        <v>3400226.2863459792</v>
      </c>
      <c r="K408" s="75">
        <v>0</v>
      </c>
      <c r="L408" s="75">
        <v>0</v>
      </c>
      <c r="M408" s="179">
        <v>43659547.554667071</v>
      </c>
      <c r="N408" s="173"/>
    </row>
    <row r="409" spans="1:14">
      <c r="A409" t="s">
        <v>1661</v>
      </c>
      <c r="B409" t="s">
        <v>235</v>
      </c>
      <c r="C409" t="s">
        <v>1392</v>
      </c>
      <c r="D409" t="s">
        <v>1655</v>
      </c>
      <c r="E409" t="s">
        <v>422</v>
      </c>
      <c r="F409" t="s">
        <v>616</v>
      </c>
      <c r="G409" t="s">
        <v>617</v>
      </c>
      <c r="H409" s="75">
        <v>0</v>
      </c>
      <c r="I409" s="75">
        <v>1394262.2084267044</v>
      </c>
      <c r="J409" s="75">
        <v>0</v>
      </c>
      <c r="K409" s="75">
        <v>0</v>
      </c>
      <c r="L409" s="75">
        <v>0</v>
      </c>
      <c r="M409" s="179">
        <v>1394262.2084267044</v>
      </c>
      <c r="N409" s="173"/>
    </row>
    <row r="410" spans="1:14">
      <c r="A410" t="s">
        <v>1662</v>
      </c>
      <c r="B410" t="s">
        <v>235</v>
      </c>
      <c r="C410" t="s">
        <v>1392</v>
      </c>
      <c r="D410" t="s">
        <v>1655</v>
      </c>
      <c r="E410" t="s">
        <v>424</v>
      </c>
      <c r="F410" t="s">
        <v>616</v>
      </c>
      <c r="G410" t="s">
        <v>617</v>
      </c>
      <c r="H410" s="75">
        <v>0</v>
      </c>
      <c r="I410" s="75">
        <v>6971311.0421335213</v>
      </c>
      <c r="J410" s="75">
        <v>176635.13175823266</v>
      </c>
      <c r="K410" s="75">
        <v>0</v>
      </c>
      <c r="L410" s="75">
        <v>0</v>
      </c>
      <c r="M410" s="179">
        <v>7147946.1738917539</v>
      </c>
      <c r="N410" s="173"/>
    </row>
    <row r="411" spans="1:14">
      <c r="A411" t="s">
        <v>1663</v>
      </c>
      <c r="B411" t="s">
        <v>235</v>
      </c>
      <c r="C411" t="s">
        <v>1392</v>
      </c>
      <c r="D411" t="s">
        <v>1655</v>
      </c>
      <c r="E411" t="s">
        <v>426</v>
      </c>
      <c r="F411" t="s">
        <v>616</v>
      </c>
      <c r="G411" t="s">
        <v>617</v>
      </c>
      <c r="H411" s="75">
        <v>0</v>
      </c>
      <c r="I411" s="75">
        <v>61696102.722881682</v>
      </c>
      <c r="J411" s="75">
        <v>1042147.277373573</v>
      </c>
      <c r="K411" s="75">
        <v>0</v>
      </c>
      <c r="L411" s="75">
        <v>0</v>
      </c>
      <c r="M411" s="179">
        <v>62738250.000255257</v>
      </c>
      <c r="N411" s="173"/>
    </row>
    <row r="412" spans="1:14">
      <c r="A412" t="s">
        <v>1664</v>
      </c>
      <c r="B412" t="s">
        <v>235</v>
      </c>
      <c r="C412" t="s">
        <v>1392</v>
      </c>
      <c r="D412" t="s">
        <v>1655</v>
      </c>
      <c r="E412" t="s">
        <v>427</v>
      </c>
      <c r="F412" t="s">
        <v>616</v>
      </c>
      <c r="G412" t="s">
        <v>617</v>
      </c>
      <c r="H412" s="75">
        <v>0</v>
      </c>
      <c r="I412" s="75">
        <v>20565367.574293893</v>
      </c>
      <c r="J412" s="75">
        <v>0</v>
      </c>
      <c r="K412" s="75">
        <v>0</v>
      </c>
      <c r="L412" s="75">
        <v>0</v>
      </c>
      <c r="M412" s="179">
        <v>20565367.574293893</v>
      </c>
      <c r="N412" s="173"/>
    </row>
    <row r="413" spans="1:14">
      <c r="A413" t="s">
        <v>1665</v>
      </c>
      <c r="B413" t="s">
        <v>235</v>
      </c>
      <c r="C413" t="s">
        <v>1392</v>
      </c>
      <c r="D413" t="s">
        <v>1655</v>
      </c>
      <c r="E413" t="s">
        <v>428</v>
      </c>
      <c r="F413" t="s">
        <v>616</v>
      </c>
      <c r="G413" t="s">
        <v>617</v>
      </c>
      <c r="H413" s="75">
        <v>0</v>
      </c>
      <c r="I413" s="75">
        <v>276416230.83728343</v>
      </c>
      <c r="J413" s="75">
        <v>0</v>
      </c>
      <c r="K413" s="75">
        <v>0</v>
      </c>
      <c r="L413" s="75">
        <v>0</v>
      </c>
      <c r="M413" s="179">
        <v>276416230.83728343</v>
      </c>
      <c r="N413" s="173"/>
    </row>
    <row r="414" spans="1:14">
      <c r="A414" t="s">
        <v>1666</v>
      </c>
      <c r="B414" t="s">
        <v>235</v>
      </c>
      <c r="C414" t="s">
        <v>1392</v>
      </c>
      <c r="D414" t="s">
        <v>1655</v>
      </c>
      <c r="E414" t="s">
        <v>429</v>
      </c>
      <c r="F414" t="s">
        <v>616</v>
      </c>
      <c r="G414" t="s">
        <v>617</v>
      </c>
      <c r="H414" s="75">
        <v>0</v>
      </c>
      <c r="I414" s="75">
        <v>1394262.2084267044</v>
      </c>
      <c r="J414" s="75">
        <v>35327.026351646535</v>
      </c>
      <c r="K414" s="75">
        <v>0</v>
      </c>
      <c r="L414" s="75">
        <v>0</v>
      </c>
      <c r="M414" s="179">
        <v>1429589.2347783509</v>
      </c>
      <c r="N414" s="173"/>
    </row>
    <row r="415" spans="1:14">
      <c r="A415" t="s">
        <v>1667</v>
      </c>
      <c r="B415" t="s">
        <v>235</v>
      </c>
      <c r="C415" t="s">
        <v>1392</v>
      </c>
      <c r="D415" t="s">
        <v>1655</v>
      </c>
      <c r="E415" t="s">
        <v>431</v>
      </c>
      <c r="F415" t="s">
        <v>616</v>
      </c>
      <c r="G415" t="s">
        <v>617</v>
      </c>
      <c r="H415" s="75">
        <v>0</v>
      </c>
      <c r="I415" s="75">
        <v>1742827.7605333803</v>
      </c>
      <c r="J415" s="75">
        <v>0</v>
      </c>
      <c r="K415" s="75">
        <v>0</v>
      </c>
      <c r="L415" s="75">
        <v>0</v>
      </c>
      <c r="M415" s="179">
        <v>1742827.7605333803</v>
      </c>
      <c r="N415" s="173"/>
    </row>
    <row r="416" spans="1:14">
      <c r="A416" t="s">
        <v>1668</v>
      </c>
      <c r="B416" t="s">
        <v>235</v>
      </c>
      <c r="C416" t="s">
        <v>1392</v>
      </c>
      <c r="D416" t="s">
        <v>1669</v>
      </c>
      <c r="E416" t="s">
        <v>1670</v>
      </c>
      <c r="F416" t="s">
        <v>1654</v>
      </c>
      <c r="G416" t="s">
        <v>617</v>
      </c>
      <c r="H416" s="75">
        <v>0</v>
      </c>
      <c r="I416" s="75">
        <v>77799831.230210125</v>
      </c>
      <c r="J416" s="75">
        <v>236549768.45062515</v>
      </c>
      <c r="K416" s="75">
        <v>0</v>
      </c>
      <c r="L416" s="75">
        <v>0</v>
      </c>
      <c r="M416" s="179">
        <v>314349599.68083525</v>
      </c>
      <c r="N416" s="173"/>
    </row>
    <row r="417" spans="1:14">
      <c r="A417" t="s">
        <v>1671</v>
      </c>
      <c r="B417" t="s">
        <v>235</v>
      </c>
      <c r="C417" t="s">
        <v>1392</v>
      </c>
      <c r="D417" t="s">
        <v>1672</v>
      </c>
      <c r="E417" t="s">
        <v>1673</v>
      </c>
      <c r="F417" t="s">
        <v>1660</v>
      </c>
      <c r="G417" t="s">
        <v>617</v>
      </c>
      <c r="H417" s="75">
        <v>0</v>
      </c>
      <c r="I417" s="75">
        <v>805186425.36642182</v>
      </c>
      <c r="J417" s="75">
        <v>68004525.726919591</v>
      </c>
      <c r="K417" s="75">
        <v>0</v>
      </c>
      <c r="L417" s="75">
        <v>0</v>
      </c>
      <c r="M417" s="179">
        <v>873190951.09334135</v>
      </c>
      <c r="N417" s="173"/>
    </row>
    <row r="418" spans="1:14">
      <c r="A418" t="s">
        <v>1674</v>
      </c>
      <c r="B418" t="s">
        <v>235</v>
      </c>
      <c r="C418" t="s">
        <v>1392</v>
      </c>
      <c r="D418" t="s">
        <v>1675</v>
      </c>
      <c r="E418" t="s">
        <v>1676</v>
      </c>
      <c r="F418" t="s">
        <v>1661</v>
      </c>
      <c r="G418" t="s">
        <v>617</v>
      </c>
      <c r="H418" s="75">
        <v>0</v>
      </c>
      <c r="I418" s="75">
        <v>6971311.0421335213</v>
      </c>
      <c r="J418" s="75">
        <v>0</v>
      </c>
      <c r="K418" s="75">
        <v>0</v>
      </c>
      <c r="L418" s="75">
        <v>0</v>
      </c>
      <c r="M418" s="179">
        <v>6971311.0421335213</v>
      </c>
      <c r="N418" s="173"/>
    </row>
    <row r="419" spans="1:14">
      <c r="A419" t="s">
        <v>1677</v>
      </c>
      <c r="B419" t="s">
        <v>235</v>
      </c>
      <c r="C419" t="s">
        <v>1392</v>
      </c>
      <c r="D419" t="s">
        <v>1678</v>
      </c>
      <c r="E419" t="s">
        <v>1679</v>
      </c>
      <c r="F419" t="s">
        <v>1662</v>
      </c>
      <c r="G419" t="s">
        <v>617</v>
      </c>
      <c r="H419" s="75">
        <v>0</v>
      </c>
      <c r="I419" s="75">
        <v>34856555.21066761</v>
      </c>
      <c r="J419" s="75">
        <v>883175.65879116335</v>
      </c>
      <c r="K419" s="75">
        <v>0</v>
      </c>
      <c r="L419" s="75">
        <v>0</v>
      </c>
      <c r="M419" s="179">
        <v>35739730.869458772</v>
      </c>
      <c r="N419" s="173"/>
    </row>
    <row r="420" spans="1:14">
      <c r="A420" t="s">
        <v>1680</v>
      </c>
      <c r="B420" t="s">
        <v>235</v>
      </c>
      <c r="C420" t="s">
        <v>1392</v>
      </c>
      <c r="D420" t="s">
        <v>1681</v>
      </c>
      <c r="E420" t="s">
        <v>1682</v>
      </c>
      <c r="F420" t="s">
        <v>1663</v>
      </c>
      <c r="G420" t="s">
        <v>617</v>
      </c>
      <c r="H420" s="75">
        <v>0</v>
      </c>
      <c r="I420" s="75">
        <v>1233922054.457633</v>
      </c>
      <c r="J420" s="75">
        <v>20842945.547471453</v>
      </c>
      <c r="K420" s="75">
        <v>0</v>
      </c>
      <c r="L420" s="75">
        <v>0</v>
      </c>
      <c r="M420" s="179">
        <v>1254765000.0051045</v>
      </c>
      <c r="N420" s="173"/>
    </row>
    <row r="421" spans="1:14">
      <c r="A421" t="s">
        <v>1683</v>
      </c>
      <c r="B421" t="s">
        <v>235</v>
      </c>
      <c r="C421" t="s">
        <v>1392</v>
      </c>
      <c r="D421" t="s">
        <v>1684</v>
      </c>
      <c r="E421" t="s">
        <v>1685</v>
      </c>
      <c r="F421" t="s">
        <v>1666</v>
      </c>
      <c r="G421" t="s">
        <v>617</v>
      </c>
      <c r="H421" s="75">
        <v>0</v>
      </c>
      <c r="I421" s="75">
        <v>6971311.0421335213</v>
      </c>
      <c r="J421" s="75">
        <v>176635.13175823269</v>
      </c>
      <c r="K421" s="75">
        <v>0</v>
      </c>
      <c r="L421" s="75">
        <v>0</v>
      </c>
      <c r="M421" s="179">
        <v>7147946.1738917539</v>
      </c>
      <c r="N421" s="173"/>
    </row>
    <row r="422" spans="1:14">
      <c r="A422" t="s">
        <v>1686</v>
      </c>
      <c r="B422" t="s">
        <v>235</v>
      </c>
      <c r="C422" t="s">
        <v>1392</v>
      </c>
      <c r="D422" t="s">
        <v>1687</v>
      </c>
      <c r="E422" t="s">
        <v>1688</v>
      </c>
      <c r="F422" t="s">
        <v>1689</v>
      </c>
      <c r="G422" t="s">
        <v>617</v>
      </c>
      <c r="H422" s="75">
        <v>0</v>
      </c>
      <c r="I422" s="75">
        <v>5493632.8453723164</v>
      </c>
      <c r="J422" s="75">
        <v>12789738.21613675</v>
      </c>
      <c r="K422" s="75">
        <v>0</v>
      </c>
      <c r="L422" s="75">
        <v>0</v>
      </c>
      <c r="M422" s="180">
        <v>18283371.061509065</v>
      </c>
      <c r="N422" s="173"/>
    </row>
    <row r="423" spans="1:14">
      <c r="A423" t="s">
        <v>1690</v>
      </c>
      <c r="B423" t="s">
        <v>235</v>
      </c>
      <c r="C423" t="s">
        <v>1392</v>
      </c>
      <c r="D423" t="s">
        <v>1691</v>
      </c>
      <c r="E423" t="s">
        <v>1692</v>
      </c>
      <c r="F423" t="s">
        <v>1693</v>
      </c>
      <c r="G423" t="s">
        <v>617</v>
      </c>
      <c r="H423" s="75">
        <v>0</v>
      </c>
      <c r="I423" s="75">
        <v>8226536.9412639402</v>
      </c>
      <c r="J423" s="75">
        <v>0</v>
      </c>
      <c r="K423" s="75">
        <v>0</v>
      </c>
      <c r="L423" s="75">
        <v>0</v>
      </c>
      <c r="M423" s="179">
        <v>8226536.9412639402</v>
      </c>
      <c r="N423" s="173"/>
    </row>
    <row r="424" spans="1:14">
      <c r="A424" t="s">
        <v>1694</v>
      </c>
      <c r="B424" t="s">
        <v>235</v>
      </c>
      <c r="C424" t="s">
        <v>1392</v>
      </c>
      <c r="D424" t="s">
        <v>1695</v>
      </c>
      <c r="E424" t="s">
        <v>1696</v>
      </c>
      <c r="F424" t="s">
        <v>1697</v>
      </c>
      <c r="G424" t="s">
        <v>617</v>
      </c>
      <c r="H424" s="75">
        <v>0</v>
      </c>
      <c r="I424" s="75">
        <v>5834987.3422657587</v>
      </c>
      <c r="J424" s="75">
        <v>6899368.2464765692</v>
      </c>
      <c r="K424" s="75">
        <v>0</v>
      </c>
      <c r="L424" s="75">
        <v>0</v>
      </c>
      <c r="M424" s="179">
        <v>12734355.588742327</v>
      </c>
      <c r="N424" s="173"/>
    </row>
    <row r="425" spans="1:14">
      <c r="A425" t="s">
        <v>1698</v>
      </c>
      <c r="B425" t="s">
        <v>235</v>
      </c>
      <c r="C425" t="s">
        <v>1392</v>
      </c>
      <c r="D425" t="s">
        <v>1699</v>
      </c>
      <c r="E425" t="s">
        <v>1700</v>
      </c>
      <c r="F425" t="s">
        <v>1697</v>
      </c>
      <c r="G425" t="s">
        <v>617</v>
      </c>
      <c r="H425" s="75">
        <v>0</v>
      </c>
      <c r="I425" s="75">
        <v>0</v>
      </c>
      <c r="J425" s="75">
        <v>11334676.404925793</v>
      </c>
      <c r="K425" s="75">
        <v>0</v>
      </c>
      <c r="L425" s="75">
        <v>0</v>
      </c>
      <c r="M425" s="179">
        <v>11334676.404925793</v>
      </c>
      <c r="N425" s="173"/>
    </row>
    <row r="426" spans="1:14">
      <c r="A426" t="s">
        <v>1701</v>
      </c>
      <c r="B426" t="s">
        <v>235</v>
      </c>
      <c r="C426" t="s">
        <v>1392</v>
      </c>
      <c r="D426" t="s">
        <v>1702</v>
      </c>
      <c r="E426" t="s">
        <v>1703</v>
      </c>
      <c r="F426" t="s">
        <v>1697</v>
      </c>
      <c r="G426" t="s">
        <v>617</v>
      </c>
      <c r="H426" s="75">
        <v>0</v>
      </c>
      <c r="I426" s="75">
        <v>4981619.8501834339</v>
      </c>
      <c r="J426" s="75">
        <v>11748370.421550149</v>
      </c>
      <c r="K426" s="75">
        <v>0</v>
      </c>
      <c r="L426" s="75">
        <v>0</v>
      </c>
      <c r="M426" s="179">
        <v>16729990.271733582</v>
      </c>
      <c r="N426" s="173"/>
    </row>
    <row r="427" spans="1:14">
      <c r="A427" t="s">
        <v>1704</v>
      </c>
      <c r="B427" t="s">
        <v>235</v>
      </c>
      <c r="C427" t="s">
        <v>1392</v>
      </c>
      <c r="D427" t="s">
        <v>1705</v>
      </c>
      <c r="E427" t="s">
        <v>1706</v>
      </c>
      <c r="F427" t="s">
        <v>1707</v>
      </c>
      <c r="G427" t="s">
        <v>617</v>
      </c>
      <c r="H427" s="75">
        <v>0</v>
      </c>
      <c r="I427" s="75">
        <v>7383154.8820110634</v>
      </c>
      <c r="J427" s="75">
        <v>11770053.196402797</v>
      </c>
      <c r="K427" s="75">
        <v>0</v>
      </c>
      <c r="L427" s="75">
        <v>0</v>
      </c>
      <c r="M427" s="180">
        <v>19153208.078413859</v>
      </c>
      <c r="N427" s="173"/>
    </row>
    <row r="428" spans="1:14">
      <c r="A428" t="s">
        <v>1708</v>
      </c>
      <c r="B428" t="s">
        <v>235</v>
      </c>
      <c r="C428" t="s">
        <v>1392</v>
      </c>
      <c r="D428" t="s">
        <v>1709</v>
      </c>
      <c r="E428" t="s">
        <v>1710</v>
      </c>
      <c r="F428" t="s">
        <v>1711</v>
      </c>
      <c r="G428" t="s">
        <v>617</v>
      </c>
      <c r="H428" s="75">
        <v>0</v>
      </c>
      <c r="I428" s="75">
        <v>12907632.308790982</v>
      </c>
      <c r="J428" s="75">
        <v>0</v>
      </c>
      <c r="K428" s="75">
        <v>0</v>
      </c>
      <c r="L428" s="75">
        <v>0</v>
      </c>
      <c r="M428" s="179">
        <v>12907632.308790982</v>
      </c>
      <c r="N428" s="173"/>
    </row>
    <row r="429" spans="1:14">
      <c r="A429" t="s">
        <v>1712</v>
      </c>
      <c r="B429" t="s">
        <v>235</v>
      </c>
      <c r="C429" t="s">
        <v>1392</v>
      </c>
      <c r="D429" t="s">
        <v>1713</v>
      </c>
      <c r="E429" t="s">
        <v>1714</v>
      </c>
      <c r="F429" t="s">
        <v>1715</v>
      </c>
      <c r="G429" t="s">
        <v>617</v>
      </c>
      <c r="H429" s="75">
        <v>0</v>
      </c>
      <c r="I429" s="75">
        <v>40807513.16249311</v>
      </c>
      <c r="J429" s="75">
        <v>5056955.7226708215</v>
      </c>
      <c r="K429" s="75">
        <v>0</v>
      </c>
      <c r="L429" s="75">
        <v>0</v>
      </c>
      <c r="M429" s="179">
        <v>45864468.885163933</v>
      </c>
      <c r="N429" s="173"/>
    </row>
    <row r="430" spans="1:14">
      <c r="A430" t="s">
        <v>1716</v>
      </c>
      <c r="B430" t="s">
        <v>235</v>
      </c>
      <c r="C430" t="s">
        <v>1392</v>
      </c>
      <c r="D430" t="s">
        <v>1717</v>
      </c>
      <c r="E430" t="s">
        <v>1718</v>
      </c>
      <c r="F430" t="s">
        <v>1719</v>
      </c>
      <c r="G430" t="s">
        <v>617</v>
      </c>
      <c r="H430" s="75">
        <v>0</v>
      </c>
      <c r="I430" s="75">
        <v>42201775.370919816</v>
      </c>
      <c r="J430" s="75">
        <v>5092282.749022468</v>
      </c>
      <c r="K430" s="75">
        <v>0</v>
      </c>
      <c r="L430" s="75">
        <v>0</v>
      </c>
      <c r="M430" s="179">
        <v>47294058.119942285</v>
      </c>
      <c r="N430" s="173"/>
    </row>
    <row r="431" spans="1:14">
      <c r="A431" t="s">
        <v>1720</v>
      </c>
      <c r="B431" t="s">
        <v>235</v>
      </c>
      <c r="C431" t="s">
        <v>1392</v>
      </c>
      <c r="D431" t="s">
        <v>1721</v>
      </c>
      <c r="E431" t="s">
        <v>1722</v>
      </c>
      <c r="F431" t="s">
        <v>1654</v>
      </c>
      <c r="G431" t="s">
        <v>617</v>
      </c>
      <c r="H431" s="75">
        <v>0</v>
      </c>
      <c r="I431" s="75">
        <v>3812756.5324034365</v>
      </c>
      <c r="J431" s="75">
        <v>11768413.587436259</v>
      </c>
      <c r="K431" s="75">
        <v>0</v>
      </c>
      <c r="L431" s="75">
        <v>0</v>
      </c>
      <c r="M431" s="179">
        <v>15581170.119839694</v>
      </c>
      <c r="N431" s="173"/>
    </row>
    <row r="432" spans="1:14">
      <c r="A432" t="s">
        <v>1723</v>
      </c>
      <c r="B432" t="s">
        <v>235</v>
      </c>
      <c r="C432" t="s">
        <v>1392</v>
      </c>
      <c r="D432" t="s">
        <v>1721</v>
      </c>
      <c r="E432" t="s">
        <v>1724</v>
      </c>
      <c r="G432" t="s">
        <v>617</v>
      </c>
      <c r="H432" s="75">
        <v>0</v>
      </c>
      <c r="I432" s="75">
        <v>0</v>
      </c>
      <c r="J432" s="75">
        <v>1713360.7780548567</v>
      </c>
      <c r="K432" s="75">
        <v>0</v>
      </c>
      <c r="L432" s="75">
        <v>0</v>
      </c>
      <c r="M432" s="179">
        <v>1713360.7780548567</v>
      </c>
      <c r="N432" s="173"/>
    </row>
    <row r="433" spans="1:14">
      <c r="A433" t="s">
        <v>1725</v>
      </c>
      <c r="B433" t="s">
        <v>235</v>
      </c>
      <c r="C433" t="s">
        <v>1392</v>
      </c>
      <c r="D433" t="s">
        <v>1726</v>
      </c>
      <c r="E433" t="s">
        <v>1727</v>
      </c>
      <c r="F433" t="s">
        <v>1728</v>
      </c>
      <c r="G433" t="s">
        <v>617</v>
      </c>
      <c r="H433" s="75">
        <v>0</v>
      </c>
      <c r="I433" s="75">
        <v>312962095.36296195</v>
      </c>
      <c r="J433" s="75">
        <v>8786135.6217275802</v>
      </c>
      <c r="K433" s="75">
        <v>0</v>
      </c>
      <c r="L433" s="75">
        <v>0</v>
      </c>
      <c r="M433" s="179">
        <v>321748230.98468953</v>
      </c>
      <c r="N433" s="173"/>
    </row>
    <row r="434" spans="1:14">
      <c r="A434" t="s">
        <v>1729</v>
      </c>
      <c r="B434" t="s">
        <v>1183</v>
      </c>
      <c r="C434" t="s">
        <v>1392</v>
      </c>
      <c r="D434" t="s">
        <v>1730</v>
      </c>
      <c r="E434" t="s">
        <v>453</v>
      </c>
      <c r="F434" t="s">
        <v>616</v>
      </c>
      <c r="G434" t="s">
        <v>617</v>
      </c>
      <c r="H434" s="75">
        <v>0</v>
      </c>
      <c r="I434" s="75">
        <v>27585402.833388556</v>
      </c>
      <c r="J434" s="75">
        <v>82892343.975113496</v>
      </c>
      <c r="K434" s="75">
        <v>0</v>
      </c>
      <c r="L434" s="75">
        <v>0</v>
      </c>
      <c r="M434" s="179">
        <v>110477746.80850205</v>
      </c>
      <c r="N434" s="173"/>
    </row>
    <row r="435" spans="1:14">
      <c r="A435" t="s">
        <v>1731</v>
      </c>
      <c r="B435" t="s">
        <v>1183</v>
      </c>
      <c r="C435" t="s">
        <v>1392</v>
      </c>
      <c r="D435" t="s">
        <v>1730</v>
      </c>
      <c r="E435" t="s">
        <v>454</v>
      </c>
      <c r="F435" t="s">
        <v>616</v>
      </c>
      <c r="G435" t="s">
        <v>617</v>
      </c>
      <c r="H435" s="75">
        <v>0</v>
      </c>
      <c r="I435" s="75">
        <v>20689052.125041418</v>
      </c>
      <c r="J435" s="75">
        <v>28614891.344833694</v>
      </c>
      <c r="K435" s="75">
        <v>0</v>
      </c>
      <c r="L435" s="75">
        <v>0</v>
      </c>
      <c r="M435" s="179">
        <v>49303943.469875112</v>
      </c>
      <c r="N435" s="173"/>
    </row>
    <row r="436" spans="1:14">
      <c r="A436" t="s">
        <v>1732</v>
      </c>
      <c r="B436" t="s">
        <v>1183</v>
      </c>
      <c r="C436" t="s">
        <v>1392</v>
      </c>
      <c r="D436" t="s">
        <v>1730</v>
      </c>
      <c r="E436" t="s">
        <v>455</v>
      </c>
      <c r="F436" t="s">
        <v>616</v>
      </c>
      <c r="G436" t="s">
        <v>617</v>
      </c>
      <c r="H436" s="75">
        <v>0</v>
      </c>
      <c r="I436" s="75">
        <v>20689052.125041418</v>
      </c>
      <c r="J436" s="75">
        <v>0</v>
      </c>
      <c r="K436" s="75">
        <v>0</v>
      </c>
      <c r="L436" s="75">
        <v>0</v>
      </c>
      <c r="M436" s="180">
        <v>20689052.125041418</v>
      </c>
      <c r="N436" s="173"/>
    </row>
    <row r="437" spans="1:14">
      <c r="A437" t="s">
        <v>1733</v>
      </c>
      <c r="B437" t="s">
        <v>1183</v>
      </c>
      <c r="C437" t="s">
        <v>1392</v>
      </c>
      <c r="D437" t="s">
        <v>1730</v>
      </c>
      <c r="E437" t="s">
        <v>457</v>
      </c>
      <c r="F437" t="s">
        <v>616</v>
      </c>
      <c r="G437" t="s">
        <v>617</v>
      </c>
      <c r="H437" s="75">
        <v>0</v>
      </c>
      <c r="I437" s="75">
        <v>223135258.47452077</v>
      </c>
      <c r="J437" s="75">
        <v>0</v>
      </c>
      <c r="K437" s="75">
        <v>0</v>
      </c>
      <c r="L437" s="75">
        <v>0</v>
      </c>
      <c r="M437" s="180">
        <v>223135258.47452077</v>
      </c>
      <c r="N437" s="173"/>
    </row>
    <row r="438" spans="1:14">
      <c r="A438" t="s">
        <v>1734</v>
      </c>
      <c r="B438" t="s">
        <v>1183</v>
      </c>
      <c r="C438" t="s">
        <v>1392</v>
      </c>
      <c r="D438" t="s">
        <v>1730</v>
      </c>
      <c r="E438" t="s">
        <v>458</v>
      </c>
      <c r="F438" t="s">
        <v>616</v>
      </c>
      <c r="G438" t="s">
        <v>617</v>
      </c>
      <c r="H438" s="75">
        <v>0</v>
      </c>
      <c r="I438" s="75">
        <v>69729768.273287728</v>
      </c>
      <c r="J438" s="75">
        <v>0</v>
      </c>
      <c r="K438" s="75">
        <v>0</v>
      </c>
      <c r="L438" s="75">
        <v>0</v>
      </c>
      <c r="M438" s="179">
        <v>69729768.273287728</v>
      </c>
      <c r="N438" s="173"/>
    </row>
    <row r="439" spans="1:14">
      <c r="A439" t="s">
        <v>1735</v>
      </c>
      <c r="B439" t="s">
        <v>1183</v>
      </c>
      <c r="C439" t="s">
        <v>1392</v>
      </c>
      <c r="D439" t="s">
        <v>1730</v>
      </c>
      <c r="E439" t="s">
        <v>459</v>
      </c>
      <c r="F439" t="s">
        <v>616</v>
      </c>
      <c r="G439" t="s">
        <v>617</v>
      </c>
      <c r="H439" s="75">
        <v>0</v>
      </c>
      <c r="I439" s="75">
        <v>34136936.006318338</v>
      </c>
      <c r="J439" s="75">
        <v>1967273.7799573168</v>
      </c>
      <c r="K439" s="75">
        <v>0</v>
      </c>
      <c r="L439" s="75">
        <v>0</v>
      </c>
      <c r="M439" s="179">
        <v>36104209.786275655</v>
      </c>
      <c r="N439" s="173"/>
    </row>
    <row r="440" spans="1:14">
      <c r="A440" t="s">
        <v>1736</v>
      </c>
      <c r="B440" t="s">
        <v>1183</v>
      </c>
      <c r="C440" t="s">
        <v>1392</v>
      </c>
      <c r="D440" t="s">
        <v>1730</v>
      </c>
      <c r="E440" t="s">
        <v>461</v>
      </c>
      <c r="F440" t="s">
        <v>616</v>
      </c>
      <c r="G440" t="s">
        <v>617</v>
      </c>
      <c r="H440" s="75">
        <v>0</v>
      </c>
      <c r="I440" s="75">
        <v>188500252.69482177</v>
      </c>
      <c r="J440" s="75">
        <v>7242040.4020875394</v>
      </c>
      <c r="K440" s="75">
        <v>0</v>
      </c>
      <c r="L440" s="75">
        <v>0</v>
      </c>
      <c r="M440" s="179">
        <v>195742293.09690931</v>
      </c>
      <c r="N440" s="173"/>
    </row>
    <row r="441" spans="1:14">
      <c r="A441" t="s">
        <v>1737</v>
      </c>
      <c r="B441" t="s">
        <v>1183</v>
      </c>
      <c r="C441" t="s">
        <v>1392</v>
      </c>
      <c r="D441" t="s">
        <v>1730</v>
      </c>
      <c r="E441" t="s">
        <v>462</v>
      </c>
      <c r="F441" t="s">
        <v>616</v>
      </c>
      <c r="G441" t="s">
        <v>617</v>
      </c>
      <c r="H441" s="75">
        <v>0</v>
      </c>
      <c r="I441" s="75">
        <v>53638283.2871444</v>
      </c>
      <c r="J441" s="75">
        <v>1236445.9223076287</v>
      </c>
      <c r="K441" s="75">
        <v>0</v>
      </c>
      <c r="L441" s="75">
        <v>0</v>
      </c>
      <c r="M441" s="179">
        <v>54874729.209452026</v>
      </c>
      <c r="N441" s="173"/>
    </row>
    <row r="442" spans="1:14">
      <c r="A442" t="s">
        <v>1738</v>
      </c>
      <c r="B442" t="s">
        <v>1183</v>
      </c>
      <c r="C442" t="s">
        <v>1392</v>
      </c>
      <c r="D442" t="s">
        <v>1730</v>
      </c>
      <c r="E442" t="s">
        <v>463</v>
      </c>
      <c r="F442" t="s">
        <v>616</v>
      </c>
      <c r="G442" t="s">
        <v>617</v>
      </c>
      <c r="H442" s="75">
        <v>0</v>
      </c>
      <c r="I442" s="75">
        <v>12260179.03706158</v>
      </c>
      <c r="J442" s="75">
        <v>141308.10540658617</v>
      </c>
      <c r="K442" s="75">
        <v>0</v>
      </c>
      <c r="L442" s="75">
        <v>0</v>
      </c>
      <c r="M442" s="179">
        <v>12401487.142468166</v>
      </c>
      <c r="N442" s="173"/>
    </row>
    <row r="443" spans="1:14">
      <c r="A443" t="s">
        <v>1739</v>
      </c>
      <c r="B443" t="s">
        <v>1183</v>
      </c>
      <c r="C443" t="s">
        <v>1392</v>
      </c>
      <c r="D443" t="s">
        <v>1730</v>
      </c>
      <c r="E443" t="s">
        <v>464</v>
      </c>
      <c r="F443" t="s">
        <v>616</v>
      </c>
      <c r="G443" t="s">
        <v>617</v>
      </c>
      <c r="H443" s="75">
        <v>0</v>
      </c>
      <c r="I443" s="75">
        <v>33255735.638029531</v>
      </c>
      <c r="J443" s="75">
        <v>0</v>
      </c>
      <c r="K443" s="75">
        <v>0</v>
      </c>
      <c r="L443" s="75">
        <v>0</v>
      </c>
      <c r="M443" s="179">
        <v>33255735.638029531</v>
      </c>
      <c r="N443" s="173"/>
    </row>
    <row r="444" spans="1:14">
      <c r="A444" t="s">
        <v>1740</v>
      </c>
      <c r="B444" t="s">
        <v>1183</v>
      </c>
      <c r="C444" t="s">
        <v>1392</v>
      </c>
      <c r="D444" t="s">
        <v>1730</v>
      </c>
      <c r="E444" t="s">
        <v>465</v>
      </c>
      <c r="F444" t="s">
        <v>616</v>
      </c>
      <c r="G444" t="s">
        <v>617</v>
      </c>
      <c r="H444" s="75">
        <v>0</v>
      </c>
      <c r="I444" s="75">
        <v>59768372.805675201</v>
      </c>
      <c r="J444" s="75">
        <v>6888770.1385710761</v>
      </c>
      <c r="K444" s="75">
        <v>0</v>
      </c>
      <c r="L444" s="75">
        <v>0</v>
      </c>
      <c r="M444" s="179">
        <v>66657142.944246277</v>
      </c>
      <c r="N444" s="173"/>
    </row>
    <row r="445" spans="1:14">
      <c r="A445" t="s">
        <v>1741</v>
      </c>
      <c r="B445" t="s">
        <v>1183</v>
      </c>
      <c r="C445" t="s">
        <v>1392</v>
      </c>
      <c r="D445" t="s">
        <v>1730</v>
      </c>
      <c r="E445" t="s">
        <v>466</v>
      </c>
      <c r="F445" t="s">
        <v>616</v>
      </c>
      <c r="G445" t="s">
        <v>617</v>
      </c>
      <c r="H445" s="75">
        <v>0</v>
      </c>
      <c r="I445" s="75">
        <v>28198411.785241634</v>
      </c>
      <c r="J445" s="75">
        <v>1625043.2121757409</v>
      </c>
      <c r="K445" s="75">
        <v>0</v>
      </c>
      <c r="L445" s="75">
        <v>0</v>
      </c>
      <c r="M445" s="179">
        <v>29823454.997417375</v>
      </c>
      <c r="N445" s="173"/>
    </row>
    <row r="446" spans="1:14">
      <c r="A446" t="s">
        <v>1742</v>
      </c>
      <c r="B446" t="s">
        <v>1183</v>
      </c>
      <c r="C446" t="s">
        <v>1392</v>
      </c>
      <c r="D446" t="s">
        <v>1730</v>
      </c>
      <c r="E446" t="s">
        <v>467</v>
      </c>
      <c r="F446" t="s">
        <v>616</v>
      </c>
      <c r="G446" t="s">
        <v>617</v>
      </c>
      <c r="H446" s="75">
        <v>0</v>
      </c>
      <c r="I446" s="75">
        <v>3517138.8612570404</v>
      </c>
      <c r="J446" s="75">
        <v>27025.175159009603</v>
      </c>
      <c r="K446" s="75">
        <v>0</v>
      </c>
      <c r="L446" s="75">
        <v>0</v>
      </c>
      <c r="M446" s="179">
        <v>3544164.03641605</v>
      </c>
      <c r="N446" s="173"/>
    </row>
    <row r="447" spans="1:14">
      <c r="A447" t="s">
        <v>1743</v>
      </c>
      <c r="B447" t="s">
        <v>1183</v>
      </c>
      <c r="C447" t="s">
        <v>1392</v>
      </c>
      <c r="D447" t="s">
        <v>1730</v>
      </c>
      <c r="E447" t="s">
        <v>468</v>
      </c>
      <c r="F447" t="s">
        <v>616</v>
      </c>
      <c r="G447" t="s">
        <v>617</v>
      </c>
      <c r="H447" s="75">
        <v>0</v>
      </c>
      <c r="I447" s="75">
        <v>7815864.1361267567</v>
      </c>
      <c r="J447" s="75">
        <v>0</v>
      </c>
      <c r="K447" s="75">
        <v>0</v>
      </c>
      <c r="L447" s="75">
        <v>0</v>
      </c>
      <c r="M447" s="179">
        <v>7815864.1361267567</v>
      </c>
      <c r="N447" s="173"/>
    </row>
    <row r="448" spans="1:14">
      <c r="A448" t="s">
        <v>1744</v>
      </c>
      <c r="B448" t="s">
        <v>1183</v>
      </c>
      <c r="C448" t="s">
        <v>1392</v>
      </c>
      <c r="D448" t="s">
        <v>1730</v>
      </c>
      <c r="E448" t="s">
        <v>469</v>
      </c>
      <c r="F448" t="s">
        <v>616</v>
      </c>
      <c r="G448" t="s">
        <v>617</v>
      </c>
      <c r="H448" s="75">
        <v>0</v>
      </c>
      <c r="I448" s="75">
        <v>7356107.4222369483</v>
      </c>
      <c r="J448" s="75">
        <v>169569.72648790339</v>
      </c>
      <c r="K448" s="75">
        <v>0</v>
      </c>
      <c r="L448" s="75">
        <v>0</v>
      </c>
      <c r="M448" s="179">
        <v>7525677.1487248521</v>
      </c>
      <c r="N448" s="173"/>
    </row>
    <row r="449" spans="1:14">
      <c r="A449" t="s">
        <v>1745</v>
      </c>
      <c r="B449" t="s">
        <v>1183</v>
      </c>
      <c r="C449" t="s">
        <v>1392</v>
      </c>
      <c r="D449" t="s">
        <v>1730</v>
      </c>
      <c r="E449" t="s">
        <v>470</v>
      </c>
      <c r="F449" t="s">
        <v>616</v>
      </c>
      <c r="G449" t="s">
        <v>617</v>
      </c>
      <c r="H449" s="75">
        <v>0</v>
      </c>
      <c r="I449" s="75">
        <v>8582125.3259431068</v>
      </c>
      <c r="J449" s="75">
        <v>0</v>
      </c>
      <c r="K449" s="75">
        <v>0</v>
      </c>
      <c r="L449" s="75">
        <v>0</v>
      </c>
      <c r="M449" s="180">
        <v>8582125.3259431068</v>
      </c>
      <c r="N449" s="173"/>
    </row>
    <row r="450" spans="1:14">
      <c r="A450" t="s">
        <v>1746</v>
      </c>
      <c r="B450" t="s">
        <v>1183</v>
      </c>
      <c r="C450" t="s">
        <v>1392</v>
      </c>
      <c r="D450" t="s">
        <v>1747</v>
      </c>
      <c r="E450" t="s">
        <v>1748</v>
      </c>
      <c r="F450" t="s">
        <v>1729</v>
      </c>
      <c r="G450" t="s">
        <v>617</v>
      </c>
      <c r="H450" s="75">
        <v>0</v>
      </c>
      <c r="I450" s="75">
        <v>275854028.33388555</v>
      </c>
      <c r="J450" s="75">
        <v>828923439.75113475</v>
      </c>
      <c r="K450" s="75">
        <v>0</v>
      </c>
      <c r="L450" s="75">
        <v>0</v>
      </c>
      <c r="M450" s="179">
        <v>1104777468.0850203</v>
      </c>
      <c r="N450" s="173"/>
    </row>
    <row r="451" spans="1:14">
      <c r="A451" t="s">
        <v>1749</v>
      </c>
      <c r="B451" t="s">
        <v>1183</v>
      </c>
      <c r="C451" t="s">
        <v>1392</v>
      </c>
      <c r="D451" t="s">
        <v>1750</v>
      </c>
      <c r="E451" t="s">
        <v>1751</v>
      </c>
      <c r="F451" t="s">
        <v>1733</v>
      </c>
      <c r="G451" t="s">
        <v>617</v>
      </c>
      <c r="H451" s="75">
        <v>0</v>
      </c>
      <c r="I451" s="75">
        <v>4462705169.4904165</v>
      </c>
      <c r="J451" s="75">
        <v>0</v>
      </c>
      <c r="K451" s="75">
        <v>0</v>
      </c>
      <c r="L451" s="75">
        <v>0</v>
      </c>
      <c r="M451" s="179">
        <v>4462705169.4904165</v>
      </c>
      <c r="N451" s="173"/>
    </row>
    <row r="452" spans="1:14">
      <c r="A452" t="s">
        <v>1752</v>
      </c>
      <c r="B452" t="s">
        <v>1183</v>
      </c>
      <c r="C452" t="s">
        <v>1392</v>
      </c>
      <c r="D452" t="s">
        <v>1753</v>
      </c>
      <c r="E452" t="s">
        <v>1754</v>
      </c>
      <c r="F452" t="s">
        <v>1735</v>
      </c>
      <c r="G452" t="s">
        <v>617</v>
      </c>
      <c r="H452" s="75">
        <v>0</v>
      </c>
      <c r="I452" s="75">
        <v>682738720.12636685</v>
      </c>
      <c r="J452" s="75">
        <v>39345475.599146329</v>
      </c>
      <c r="K452" s="75">
        <v>0</v>
      </c>
      <c r="L452" s="75">
        <v>0</v>
      </c>
      <c r="M452" s="179">
        <v>722084195.72551322</v>
      </c>
      <c r="N452" s="173"/>
    </row>
    <row r="453" spans="1:14">
      <c r="A453" t="s">
        <v>1755</v>
      </c>
      <c r="B453" t="s">
        <v>1183</v>
      </c>
      <c r="C453" t="s">
        <v>1392</v>
      </c>
      <c r="D453" t="s">
        <v>1756</v>
      </c>
      <c r="E453" t="s">
        <v>1757</v>
      </c>
      <c r="F453" t="s">
        <v>1736</v>
      </c>
      <c r="G453" t="s">
        <v>617</v>
      </c>
      <c r="H453" s="75">
        <v>0</v>
      </c>
      <c r="I453" s="75">
        <v>3770005053.8964357</v>
      </c>
      <c r="J453" s="75">
        <v>144840808.04175082</v>
      </c>
      <c r="K453" s="75">
        <v>0</v>
      </c>
      <c r="L453" s="75">
        <v>0</v>
      </c>
      <c r="M453" s="180">
        <v>3914845861.9381866</v>
      </c>
      <c r="N453" s="173"/>
    </row>
    <row r="454" spans="1:14">
      <c r="A454" t="s">
        <v>1758</v>
      </c>
      <c r="B454" t="s">
        <v>1183</v>
      </c>
      <c r="C454" t="s">
        <v>1392</v>
      </c>
      <c r="D454" t="s">
        <v>1759</v>
      </c>
      <c r="E454" t="s">
        <v>1760</v>
      </c>
      <c r="F454" t="s">
        <v>1737</v>
      </c>
      <c r="G454" t="s">
        <v>617</v>
      </c>
      <c r="H454" s="75">
        <v>0</v>
      </c>
      <c r="I454" s="75">
        <v>1072765665.7428885</v>
      </c>
      <c r="J454" s="75">
        <v>24728918.446152586</v>
      </c>
      <c r="K454" s="75">
        <v>0</v>
      </c>
      <c r="L454" s="75">
        <v>0</v>
      </c>
      <c r="M454" s="179">
        <v>1097494584.1890411</v>
      </c>
      <c r="N454" s="173"/>
    </row>
    <row r="455" spans="1:14">
      <c r="A455" t="s">
        <v>1761</v>
      </c>
      <c r="B455" t="s">
        <v>1183</v>
      </c>
      <c r="C455" t="s">
        <v>1392</v>
      </c>
      <c r="D455" t="s">
        <v>1762</v>
      </c>
      <c r="E455" t="s">
        <v>1763</v>
      </c>
      <c r="F455" t="s">
        <v>1738</v>
      </c>
      <c r="G455" t="s">
        <v>617</v>
      </c>
      <c r="H455" s="75">
        <v>0</v>
      </c>
      <c r="I455" s="75">
        <v>61300895.18530789</v>
      </c>
      <c r="J455" s="75">
        <v>706540.52703293075</v>
      </c>
      <c r="K455" s="75">
        <v>0</v>
      </c>
      <c r="L455" s="75">
        <v>0</v>
      </c>
      <c r="M455" s="180">
        <v>62007435.712340824</v>
      </c>
      <c r="N455" s="173"/>
    </row>
    <row r="456" spans="1:14">
      <c r="A456" t="s">
        <v>1764</v>
      </c>
      <c r="B456" t="s">
        <v>1183</v>
      </c>
      <c r="C456" t="s">
        <v>1392</v>
      </c>
      <c r="D456" t="s">
        <v>1765</v>
      </c>
      <c r="E456" t="s">
        <v>1766</v>
      </c>
      <c r="F456" t="s">
        <v>1739</v>
      </c>
      <c r="G456" t="s">
        <v>617</v>
      </c>
      <c r="H456" s="75">
        <v>0</v>
      </c>
      <c r="I456" s="75">
        <v>665114712.76059079</v>
      </c>
      <c r="J456" s="75">
        <v>0</v>
      </c>
      <c r="K456" s="75">
        <v>0</v>
      </c>
      <c r="L456" s="75">
        <v>0</v>
      </c>
      <c r="M456" s="179">
        <v>665114712.76059079</v>
      </c>
      <c r="N456" s="173"/>
    </row>
    <row r="457" spans="1:14">
      <c r="A457" t="s">
        <v>1767</v>
      </c>
      <c r="B457" t="s">
        <v>1183</v>
      </c>
      <c r="C457" t="s">
        <v>1392</v>
      </c>
      <c r="D457" t="s">
        <v>1768</v>
      </c>
      <c r="E457" t="s">
        <v>1769</v>
      </c>
      <c r="F457" t="s">
        <v>1740</v>
      </c>
      <c r="G457" t="s">
        <v>617</v>
      </c>
      <c r="H457" s="75">
        <v>0</v>
      </c>
      <c r="I457" s="75">
        <v>1195367456.1135039</v>
      </c>
      <c r="J457" s="75">
        <v>137775402.77142161</v>
      </c>
      <c r="K457" s="75">
        <v>0</v>
      </c>
      <c r="L457" s="75">
        <v>0</v>
      </c>
      <c r="M457" s="179">
        <v>1333142858.8849256</v>
      </c>
      <c r="N457" s="173"/>
    </row>
    <row r="458" spans="1:14">
      <c r="A458" t="s">
        <v>1770</v>
      </c>
      <c r="B458" t="s">
        <v>1183</v>
      </c>
      <c r="C458" t="s">
        <v>1392</v>
      </c>
      <c r="D458" t="s">
        <v>1771</v>
      </c>
      <c r="E458" t="s">
        <v>1772</v>
      </c>
      <c r="F458" t="s">
        <v>1741</v>
      </c>
      <c r="G458" t="s">
        <v>617</v>
      </c>
      <c r="H458" s="75">
        <v>0</v>
      </c>
      <c r="I458" s="75">
        <v>563968235.70483255</v>
      </c>
      <c r="J458" s="75">
        <v>32500864.243514825</v>
      </c>
      <c r="K458" s="75">
        <v>0</v>
      </c>
      <c r="L458" s="75">
        <v>0</v>
      </c>
      <c r="M458" s="179">
        <v>596469099.94834733</v>
      </c>
      <c r="N458" s="173"/>
    </row>
    <row r="459" spans="1:14">
      <c r="A459" t="s">
        <v>1773</v>
      </c>
      <c r="B459" t="s">
        <v>1183</v>
      </c>
      <c r="C459" t="s">
        <v>1392</v>
      </c>
      <c r="D459" t="s">
        <v>1774</v>
      </c>
      <c r="E459" t="s">
        <v>1775</v>
      </c>
      <c r="F459" t="s">
        <v>1744</v>
      </c>
      <c r="G459" t="s">
        <v>617</v>
      </c>
      <c r="H459" s="75">
        <v>0</v>
      </c>
      <c r="I459" s="75">
        <v>73561074.222369477</v>
      </c>
      <c r="J459" s="75">
        <v>1695697.2648790337</v>
      </c>
      <c r="K459" s="75">
        <v>0</v>
      </c>
      <c r="L459" s="75">
        <v>0</v>
      </c>
      <c r="M459" s="179">
        <v>75256771.48724851</v>
      </c>
      <c r="N459" s="173"/>
    </row>
    <row r="460" spans="1:14">
      <c r="A460" t="s">
        <v>1776</v>
      </c>
      <c r="B460" t="s">
        <v>1183</v>
      </c>
      <c r="C460" t="s">
        <v>1392</v>
      </c>
      <c r="D460" t="s">
        <v>1777</v>
      </c>
      <c r="E460" t="s">
        <v>1778</v>
      </c>
      <c r="F460" t="s">
        <v>1742</v>
      </c>
      <c r="G460" t="s">
        <v>617</v>
      </c>
      <c r="H460" s="75">
        <v>0</v>
      </c>
      <c r="I460" s="75">
        <v>70342777.22514078</v>
      </c>
      <c r="J460" s="75">
        <v>540503.5031801922</v>
      </c>
      <c r="K460" s="75">
        <v>0</v>
      </c>
      <c r="L460" s="75">
        <v>0</v>
      </c>
      <c r="M460" s="179">
        <v>70883280.728320971</v>
      </c>
      <c r="N460" s="173"/>
    </row>
    <row r="461" spans="1:14">
      <c r="A461" t="s">
        <v>1779</v>
      </c>
      <c r="B461" t="s">
        <v>1183</v>
      </c>
      <c r="C461" t="s">
        <v>1392</v>
      </c>
      <c r="D461" t="s">
        <v>1780</v>
      </c>
      <c r="E461" t="s">
        <v>1781</v>
      </c>
      <c r="F461" t="s">
        <v>1733</v>
      </c>
      <c r="G461" t="s">
        <v>617</v>
      </c>
      <c r="H461" s="75">
        <v>0</v>
      </c>
      <c r="I461" s="75">
        <v>222608569.09624445</v>
      </c>
      <c r="J461" s="75">
        <v>1872168.4241854176</v>
      </c>
      <c r="K461" s="75">
        <v>0</v>
      </c>
      <c r="L461" s="75">
        <v>0</v>
      </c>
      <c r="M461" s="179">
        <v>224480737.52042988</v>
      </c>
      <c r="N461" s="173"/>
    </row>
    <row r="462" spans="1:14">
      <c r="A462" t="s">
        <v>1782</v>
      </c>
      <c r="B462" t="s">
        <v>1183</v>
      </c>
      <c r="C462" t="s">
        <v>1392</v>
      </c>
      <c r="D462" t="s">
        <v>1783</v>
      </c>
      <c r="E462" t="s">
        <v>1784</v>
      </c>
      <c r="G462" t="s">
        <v>617</v>
      </c>
      <c r="H462" s="75">
        <v>0</v>
      </c>
      <c r="I462" s="75">
        <v>83675721.927945286</v>
      </c>
      <c r="J462" s="75">
        <v>367630699.72840959</v>
      </c>
      <c r="K462" s="75">
        <v>0</v>
      </c>
      <c r="L462" s="75">
        <v>0</v>
      </c>
      <c r="M462" s="179">
        <v>451306421.6563549</v>
      </c>
      <c r="N462" s="173"/>
    </row>
    <row r="463" spans="1:14">
      <c r="A463" t="s">
        <v>1785</v>
      </c>
      <c r="B463" t="s">
        <v>1183</v>
      </c>
      <c r="C463" t="s">
        <v>1392</v>
      </c>
      <c r="D463" t="s">
        <v>1786</v>
      </c>
      <c r="E463" t="s">
        <v>1787</v>
      </c>
      <c r="G463" t="s">
        <v>617</v>
      </c>
      <c r="H463" s="75">
        <v>0</v>
      </c>
      <c r="I463" s="75">
        <v>0</v>
      </c>
      <c r="J463" s="75">
        <v>0</v>
      </c>
      <c r="K463" s="75">
        <v>0</v>
      </c>
      <c r="L463" s="75">
        <v>0</v>
      </c>
      <c r="M463" s="180">
        <v>0</v>
      </c>
      <c r="N463" s="173"/>
    </row>
    <row r="464" spans="1:14">
      <c r="A464" t="s">
        <v>1788</v>
      </c>
      <c r="B464" t="s">
        <v>1183</v>
      </c>
      <c r="C464" t="s">
        <v>1392</v>
      </c>
      <c r="D464" t="s">
        <v>1789</v>
      </c>
      <c r="E464" t="s">
        <v>1790</v>
      </c>
      <c r="F464" t="s">
        <v>1791</v>
      </c>
      <c r="G464" t="s">
        <v>617</v>
      </c>
      <c r="H464" s="75">
        <v>0</v>
      </c>
      <c r="I464" s="75">
        <v>46344297.74695272</v>
      </c>
      <c r="J464" s="75">
        <v>106030311.77469498</v>
      </c>
      <c r="K464" s="75">
        <v>0</v>
      </c>
      <c r="L464" s="75">
        <v>0</v>
      </c>
      <c r="M464" s="179">
        <v>152374609.52164769</v>
      </c>
      <c r="N464" s="173"/>
    </row>
    <row r="465" spans="1:14">
      <c r="A465" t="s">
        <v>1792</v>
      </c>
      <c r="B465" t="s">
        <v>1183</v>
      </c>
      <c r="C465" t="s">
        <v>1392</v>
      </c>
      <c r="D465" t="s">
        <v>1793</v>
      </c>
      <c r="E465" t="s">
        <v>1794</v>
      </c>
      <c r="F465" t="s">
        <v>1795</v>
      </c>
      <c r="G465" t="s">
        <v>617</v>
      </c>
      <c r="H465" s="75">
        <v>0</v>
      </c>
      <c r="I465" s="75">
        <v>291800543.34650141</v>
      </c>
      <c r="J465" s="75">
        <v>0</v>
      </c>
      <c r="K465" s="75">
        <v>0</v>
      </c>
      <c r="L465" s="75">
        <v>0</v>
      </c>
      <c r="M465" s="179">
        <v>291800543.34650141</v>
      </c>
      <c r="N465" s="173"/>
    </row>
    <row r="466" spans="1:14">
      <c r="A466" t="s">
        <v>1796</v>
      </c>
      <c r="B466" t="s">
        <v>1183</v>
      </c>
      <c r="C466" t="s">
        <v>1392</v>
      </c>
      <c r="D466" t="s">
        <v>1797</v>
      </c>
      <c r="E466" t="s">
        <v>1798</v>
      </c>
      <c r="F466" t="s">
        <v>1799</v>
      </c>
      <c r="G466" t="s">
        <v>617</v>
      </c>
      <c r="H466" s="75">
        <v>0</v>
      </c>
      <c r="I466" s="75">
        <v>7325678.9946580222</v>
      </c>
      <c r="J466" s="75">
        <v>30634.071688117619</v>
      </c>
      <c r="K466" s="75">
        <v>0</v>
      </c>
      <c r="L466" s="75">
        <v>0</v>
      </c>
      <c r="M466" s="179">
        <v>7356313.0663461396</v>
      </c>
      <c r="N466" s="173"/>
    </row>
    <row r="467" spans="1:14">
      <c r="A467" t="s">
        <v>1800</v>
      </c>
      <c r="B467" t="s">
        <v>1183</v>
      </c>
      <c r="C467" t="s">
        <v>1392</v>
      </c>
      <c r="D467" t="s">
        <v>1801</v>
      </c>
      <c r="E467" t="s">
        <v>1802</v>
      </c>
      <c r="F467" t="s">
        <v>1803</v>
      </c>
      <c r="G467" t="s">
        <v>617</v>
      </c>
      <c r="H467" s="75">
        <v>0</v>
      </c>
      <c r="I467" s="75">
        <v>258718873.99726516</v>
      </c>
      <c r="J467" s="75">
        <v>821793582.9738965</v>
      </c>
      <c r="K467" s="75">
        <v>0</v>
      </c>
      <c r="L467" s="75">
        <v>0</v>
      </c>
      <c r="M467" s="180">
        <v>1080512456.9711616</v>
      </c>
      <c r="N467" s="173"/>
    </row>
    <row r="468" spans="1:14">
      <c r="A468" t="s">
        <v>1804</v>
      </c>
      <c r="B468" s="139" t="s">
        <v>1183</v>
      </c>
      <c r="C468" t="s">
        <v>1392</v>
      </c>
      <c r="D468" t="s">
        <v>1805</v>
      </c>
      <c r="E468" s="140" t="s">
        <v>1806</v>
      </c>
      <c r="F468" t="s">
        <v>1807</v>
      </c>
      <c r="G468" t="s">
        <v>617</v>
      </c>
      <c r="H468" s="180">
        <v>0</v>
      </c>
      <c r="I468" s="180">
        <v>48184965.751748666</v>
      </c>
      <c r="J468" s="180">
        <v>83282293.047907501</v>
      </c>
      <c r="K468" s="180">
        <v>0</v>
      </c>
      <c r="L468" s="180">
        <v>0</v>
      </c>
      <c r="M468" s="179">
        <v>131467258.79965617</v>
      </c>
      <c r="N468" s="173"/>
    </row>
    <row r="469" spans="1:14">
      <c r="A469" t="s">
        <v>1808</v>
      </c>
      <c r="B469" t="s">
        <v>1183</v>
      </c>
      <c r="C469" t="s">
        <v>1392</v>
      </c>
      <c r="D469" t="s">
        <v>1809</v>
      </c>
      <c r="E469" s="140" t="s">
        <v>1810</v>
      </c>
      <c r="F469" t="s">
        <v>1811</v>
      </c>
      <c r="G469" t="s">
        <v>617</v>
      </c>
      <c r="H469" s="180">
        <v>0</v>
      </c>
      <c r="I469" s="180">
        <v>26363394.131013069</v>
      </c>
      <c r="J469" s="180">
        <v>28642833.018761128</v>
      </c>
      <c r="K469" s="180">
        <v>0</v>
      </c>
      <c r="L469" s="180">
        <v>0</v>
      </c>
      <c r="M469" s="179">
        <v>55006227.149774194</v>
      </c>
      <c r="N469" s="173"/>
    </row>
    <row r="470" spans="1:14">
      <c r="A470" t="s">
        <v>1812</v>
      </c>
      <c r="B470" t="s">
        <v>1183</v>
      </c>
      <c r="C470" t="s">
        <v>1392</v>
      </c>
      <c r="D470" t="s">
        <v>1813</v>
      </c>
      <c r="E470" s="140" t="s">
        <v>1814</v>
      </c>
      <c r="F470" t="s">
        <v>1815</v>
      </c>
      <c r="G470" t="s">
        <v>617</v>
      </c>
      <c r="H470" s="180">
        <v>0</v>
      </c>
      <c r="I470" s="180">
        <v>27370437.821025513</v>
      </c>
      <c r="J470" s="180">
        <v>28668816.854331281</v>
      </c>
      <c r="K470" s="180">
        <v>0</v>
      </c>
      <c r="L470" s="180">
        <v>0</v>
      </c>
      <c r="M470" s="179">
        <v>56039254.67535679</v>
      </c>
      <c r="N470" s="173"/>
    </row>
    <row r="471" spans="1:14">
      <c r="A471" t="s">
        <v>1816</v>
      </c>
      <c r="B471" t="s">
        <v>1183</v>
      </c>
      <c r="C471" t="s">
        <v>1392</v>
      </c>
      <c r="D471" t="s">
        <v>1817</v>
      </c>
      <c r="E471" s="140" t="s">
        <v>1818</v>
      </c>
      <c r="F471" t="s">
        <v>1819</v>
      </c>
      <c r="G471" t="s">
        <v>617</v>
      </c>
      <c r="H471" s="180">
        <v>0</v>
      </c>
      <c r="I471" s="180">
        <v>233811736.47590384</v>
      </c>
      <c r="J471" s="180">
        <v>399913489.54176152</v>
      </c>
      <c r="K471" s="180">
        <v>0</v>
      </c>
      <c r="L471" s="180">
        <v>0</v>
      </c>
      <c r="M471" s="179">
        <v>633725226.01766539</v>
      </c>
      <c r="N471" s="173"/>
    </row>
    <row r="472" spans="1:14">
      <c r="A472" t="s">
        <v>1820</v>
      </c>
      <c r="B472" t="s">
        <v>1383</v>
      </c>
      <c r="C472" t="s">
        <v>1392</v>
      </c>
      <c r="D472" t="s">
        <v>1821</v>
      </c>
      <c r="E472" s="140" t="s">
        <v>1822</v>
      </c>
      <c r="F472" t="s">
        <v>1823</v>
      </c>
      <c r="G472" t="s">
        <v>617</v>
      </c>
      <c r="H472" s="180">
        <v>0</v>
      </c>
      <c r="I472" s="180">
        <v>773709018.26711285</v>
      </c>
      <c r="J472" s="180">
        <v>594387927.9107132</v>
      </c>
      <c r="K472" s="180">
        <v>0</v>
      </c>
      <c r="L472" s="180">
        <v>0</v>
      </c>
      <c r="M472" s="179">
        <v>1337684934.3445098</v>
      </c>
      <c r="N472" s="173"/>
    </row>
    <row r="473" spans="1:14">
      <c r="A473" t="s">
        <v>1824</v>
      </c>
      <c r="B473" t="s">
        <v>1383</v>
      </c>
      <c r="C473" t="s">
        <v>1392</v>
      </c>
      <c r="D473" t="s">
        <v>1825</v>
      </c>
      <c r="E473" s="140" t="s">
        <v>1826</v>
      </c>
      <c r="F473" t="s">
        <v>1827</v>
      </c>
      <c r="G473" t="s">
        <v>617</v>
      </c>
      <c r="H473" s="180">
        <v>0</v>
      </c>
      <c r="I473" s="180">
        <v>773709018.26711285</v>
      </c>
      <c r="J473" s="180">
        <v>594387927.9107132</v>
      </c>
      <c r="K473" s="180">
        <v>0</v>
      </c>
      <c r="L473" s="180">
        <v>120166282.70909622</v>
      </c>
      <c r="M473" s="179">
        <v>1457851217.053606</v>
      </c>
      <c r="N473" s="173"/>
    </row>
    <row r="474" spans="1:14">
      <c r="A474" t="s">
        <v>1828</v>
      </c>
      <c r="B474" t="s">
        <v>1829</v>
      </c>
      <c r="C474" t="s">
        <v>478</v>
      </c>
      <c r="D474" t="s">
        <v>1830</v>
      </c>
      <c r="E474" s="140" t="s">
        <v>1831</v>
      </c>
      <c r="F474" t="s">
        <v>616</v>
      </c>
      <c r="G474" t="s">
        <v>617</v>
      </c>
      <c r="H474" s="180">
        <v>0</v>
      </c>
      <c r="I474" s="180">
        <v>0</v>
      </c>
      <c r="J474" s="180">
        <v>0</v>
      </c>
      <c r="K474" s="180">
        <v>0</v>
      </c>
      <c r="L474" s="180">
        <v>10000000</v>
      </c>
      <c r="M474" s="179">
        <v>10000000</v>
      </c>
      <c r="N474" s="173"/>
    </row>
    <row r="475" spans="1:14">
      <c r="A475" t="s">
        <v>1832</v>
      </c>
      <c r="B475" t="s">
        <v>1829</v>
      </c>
      <c r="C475" t="s">
        <v>478</v>
      </c>
      <c r="D475" t="s">
        <v>1833</v>
      </c>
      <c r="E475" s="139" t="s">
        <v>1834</v>
      </c>
      <c r="F475" s="139" t="s">
        <v>616</v>
      </c>
      <c r="G475" t="s">
        <v>617</v>
      </c>
      <c r="H475" s="180">
        <v>0</v>
      </c>
      <c r="I475" s="180">
        <v>0</v>
      </c>
      <c r="J475" s="180">
        <v>0</v>
      </c>
      <c r="K475" s="180">
        <v>0</v>
      </c>
      <c r="L475" s="180">
        <v>40000000</v>
      </c>
      <c r="M475" s="179">
        <v>40000000</v>
      </c>
      <c r="N475" s="173"/>
    </row>
    <row r="476" spans="1:14">
      <c r="A476" t="s">
        <v>1835</v>
      </c>
      <c r="B476" t="s">
        <v>1829</v>
      </c>
      <c r="C476" t="s">
        <v>478</v>
      </c>
      <c r="D476" t="s">
        <v>1836</v>
      </c>
      <c r="E476" s="139" t="s">
        <v>1837</v>
      </c>
      <c r="F476" t="s">
        <v>616</v>
      </c>
      <c r="G476" t="s">
        <v>617</v>
      </c>
      <c r="H476" s="180">
        <v>0</v>
      </c>
      <c r="I476" s="180">
        <v>0</v>
      </c>
      <c r="J476" s="180">
        <v>0</v>
      </c>
      <c r="K476" s="180">
        <v>0</v>
      </c>
      <c r="L476" s="180">
        <v>30000000</v>
      </c>
      <c r="M476" s="179">
        <v>30000000</v>
      </c>
      <c r="N476" s="173"/>
    </row>
    <row r="477" spans="1:14">
      <c r="A477" t="s">
        <v>1838</v>
      </c>
      <c r="B477" t="s">
        <v>1829</v>
      </c>
      <c r="C477" t="s">
        <v>478</v>
      </c>
      <c r="D477" s="139" t="s">
        <v>1839</v>
      </c>
      <c r="E477" s="139" t="s">
        <v>1840</v>
      </c>
      <c r="F477" s="139" t="s">
        <v>1841</v>
      </c>
      <c r="G477" t="s">
        <v>617</v>
      </c>
      <c r="H477" s="180">
        <v>0</v>
      </c>
      <c r="I477" s="180">
        <v>0</v>
      </c>
      <c r="J477" s="180">
        <v>0</v>
      </c>
      <c r="K477" s="180">
        <v>0</v>
      </c>
      <c r="L477" s="180">
        <v>80000000</v>
      </c>
      <c r="M477" s="179">
        <v>80000000</v>
      </c>
      <c r="N477" s="173"/>
    </row>
    <row r="478" spans="1:14">
      <c r="A478" s="138" t="s">
        <v>1842</v>
      </c>
      <c r="B478" t="s">
        <v>1383</v>
      </c>
      <c r="C478" s="138" t="s">
        <v>49</v>
      </c>
      <c r="D478" s="138" t="s">
        <v>1843</v>
      </c>
      <c r="E478" s="141" t="s">
        <v>1844</v>
      </c>
      <c r="F478" s="138" t="s">
        <v>1845</v>
      </c>
      <c r="G478" t="s">
        <v>617</v>
      </c>
      <c r="H478" s="180">
        <v>736362988.84223998</v>
      </c>
      <c r="I478" s="180">
        <v>0</v>
      </c>
      <c r="J478" s="180">
        <v>0</v>
      </c>
      <c r="K478" s="180">
        <v>0</v>
      </c>
      <c r="L478" s="180">
        <v>0</v>
      </c>
      <c r="M478" s="179">
        <v>736362988.84223998</v>
      </c>
      <c r="N478" s="173"/>
    </row>
    <row r="479" spans="1:14" ht="45">
      <c r="A479" s="138" t="s">
        <v>1846</v>
      </c>
      <c r="B479" t="s">
        <v>1383</v>
      </c>
      <c r="C479" s="138" t="s">
        <v>49</v>
      </c>
      <c r="D479" s="138" t="s">
        <v>1847</v>
      </c>
      <c r="E479" s="141" t="s">
        <v>1848</v>
      </c>
      <c r="F479" s="138" t="s">
        <v>1849</v>
      </c>
      <c r="G479" t="s">
        <v>617</v>
      </c>
      <c r="H479" s="180">
        <v>35165689394.627853</v>
      </c>
      <c r="I479" s="180">
        <v>773709018.26711285</v>
      </c>
      <c r="J479" s="180">
        <v>594387927.9107132</v>
      </c>
      <c r="K479" s="180">
        <v>1386542.4623862049</v>
      </c>
      <c r="L479" s="180">
        <v>0</v>
      </c>
      <c r="M479" s="179">
        <v>36449834962.707367</v>
      </c>
      <c r="N479" s="173"/>
    </row>
    <row r="480" spans="1:14" ht="45">
      <c r="A480" s="138" t="s">
        <v>1850</v>
      </c>
      <c r="B480" t="s">
        <v>1383</v>
      </c>
      <c r="C480" s="138" t="s">
        <v>49</v>
      </c>
      <c r="D480" s="138" t="s">
        <v>1851</v>
      </c>
      <c r="E480" s="141" t="s">
        <v>1852</v>
      </c>
      <c r="F480" s="138" t="s">
        <v>1853</v>
      </c>
      <c r="G480" t="s">
        <v>617</v>
      </c>
      <c r="H480" s="180">
        <v>35165689394.627853</v>
      </c>
      <c r="I480" s="180">
        <v>773709018.26711285</v>
      </c>
      <c r="J480" s="180">
        <v>594387927.9107132</v>
      </c>
      <c r="K480" s="180">
        <v>1386542.4623862049</v>
      </c>
      <c r="L480" s="180">
        <v>2841387235.1166935</v>
      </c>
      <c r="M480" s="179">
        <v>39291222197.824066</v>
      </c>
      <c r="N480" s="173"/>
    </row>
    <row r="481" spans="1:14" ht="45">
      <c r="A481" s="138" t="s">
        <v>1854</v>
      </c>
      <c r="B481" t="s">
        <v>1383</v>
      </c>
      <c r="C481" s="138" t="s">
        <v>49</v>
      </c>
      <c r="D481" s="138" t="s">
        <v>1855</v>
      </c>
      <c r="E481" s="141" t="s">
        <v>1856</v>
      </c>
      <c r="F481" s="138" t="s">
        <v>1857</v>
      </c>
      <c r="G481" t="s">
        <v>617</v>
      </c>
      <c r="H481" s="180">
        <v>35165689394.627853</v>
      </c>
      <c r="I481" s="180">
        <v>773709018.26711285</v>
      </c>
      <c r="J481" s="180">
        <v>594387927.9107132</v>
      </c>
      <c r="K481" s="180">
        <v>1386542.4623862049</v>
      </c>
      <c r="L481" s="180">
        <v>80000000</v>
      </c>
      <c r="M481" s="179">
        <v>36529834962.707367</v>
      </c>
      <c r="N481" s="173"/>
    </row>
    <row r="482" spans="1:14">
      <c r="A482" s="138" t="s">
        <v>1858</v>
      </c>
      <c r="B482" t="s">
        <v>1383</v>
      </c>
      <c r="C482" s="138" t="s">
        <v>49</v>
      </c>
      <c r="D482" s="138" t="s">
        <v>1859</v>
      </c>
      <c r="E482" s="141" t="s">
        <v>1860</v>
      </c>
      <c r="F482" s="138" t="s">
        <v>1861</v>
      </c>
      <c r="G482" t="s">
        <v>617</v>
      </c>
      <c r="H482" s="180">
        <v>35165689394.627853</v>
      </c>
      <c r="I482" s="180">
        <v>773709018.26711285</v>
      </c>
      <c r="J482" s="180">
        <v>594387927.9107132</v>
      </c>
      <c r="K482" s="180">
        <v>1386542.4623862049</v>
      </c>
      <c r="L482" s="180">
        <v>2921387235.1166935</v>
      </c>
      <c r="M482" s="179">
        <v>39371222197.824066</v>
      </c>
      <c r="N482" s="173"/>
    </row>
    <row r="483" spans="1:14">
      <c r="A483" s="138" t="s">
        <v>1862</v>
      </c>
      <c r="B483" t="s">
        <v>613</v>
      </c>
      <c r="C483" s="138" t="s">
        <v>614</v>
      </c>
      <c r="D483" s="138" t="s">
        <v>1863</v>
      </c>
      <c r="E483" s="141" t="s">
        <v>1864</v>
      </c>
      <c r="F483" s="138" t="s">
        <v>616</v>
      </c>
      <c r="G483" t="s">
        <v>617</v>
      </c>
      <c r="H483" s="180">
        <v>36000000</v>
      </c>
      <c r="I483" s="180">
        <v>0</v>
      </c>
      <c r="J483" s="180">
        <v>0</v>
      </c>
      <c r="K483" s="180">
        <v>0</v>
      </c>
      <c r="L483" s="180">
        <v>0</v>
      </c>
      <c r="M483" s="179">
        <v>36000000</v>
      </c>
      <c r="N483" s="173"/>
    </row>
    <row r="484" spans="1:14">
      <c r="A484" s="138" t="s">
        <v>1865</v>
      </c>
      <c r="B484" t="s">
        <v>613</v>
      </c>
      <c r="C484" s="138" t="s">
        <v>614</v>
      </c>
      <c r="D484" s="138" t="s">
        <v>1866</v>
      </c>
      <c r="E484" s="141" t="s">
        <v>1867</v>
      </c>
      <c r="F484" s="138" t="s">
        <v>616</v>
      </c>
      <c r="G484" t="s">
        <v>617</v>
      </c>
      <c r="H484" s="180">
        <v>1996251.7376323058</v>
      </c>
      <c r="I484" s="180">
        <v>0</v>
      </c>
      <c r="J484" s="180">
        <v>0</v>
      </c>
      <c r="K484" s="180">
        <v>0</v>
      </c>
      <c r="L484" s="180">
        <v>0</v>
      </c>
      <c r="M484" s="179">
        <v>1996251.7376323058</v>
      </c>
      <c r="N484" s="173"/>
    </row>
    <row r="485" spans="1:14">
      <c r="A485" s="138" t="s">
        <v>1868</v>
      </c>
      <c r="B485" t="s">
        <v>613</v>
      </c>
      <c r="C485" s="138" t="s">
        <v>614</v>
      </c>
      <c r="D485" s="138" t="s">
        <v>1866</v>
      </c>
      <c r="E485" s="141" t="s">
        <v>1869</v>
      </c>
      <c r="F485" s="138" t="s">
        <v>616</v>
      </c>
      <c r="G485" t="s">
        <v>617</v>
      </c>
      <c r="H485" s="180">
        <v>4350000</v>
      </c>
      <c r="I485" s="180">
        <v>0</v>
      </c>
      <c r="J485" s="180">
        <v>0</v>
      </c>
      <c r="K485" s="180">
        <v>0</v>
      </c>
      <c r="L485" s="180">
        <v>0</v>
      </c>
      <c r="M485" s="179">
        <v>4350000</v>
      </c>
      <c r="N485" s="173"/>
    </row>
    <row r="486" spans="1:14">
      <c r="A486" s="138" t="s">
        <v>1870</v>
      </c>
      <c r="B486" t="s">
        <v>613</v>
      </c>
      <c r="C486" s="138" t="s">
        <v>614</v>
      </c>
      <c r="D486" s="138" t="s">
        <v>1871</v>
      </c>
      <c r="E486" s="141" t="s">
        <v>1872</v>
      </c>
      <c r="F486" s="138" t="s">
        <v>616</v>
      </c>
      <c r="G486" t="s">
        <v>617</v>
      </c>
      <c r="H486" s="180">
        <v>21900000</v>
      </c>
      <c r="I486" s="180">
        <v>0</v>
      </c>
      <c r="J486" s="180">
        <v>0</v>
      </c>
      <c r="K486" s="180">
        <v>0</v>
      </c>
      <c r="L486" s="180">
        <v>10000000</v>
      </c>
      <c r="M486" s="179">
        <v>31900000</v>
      </c>
      <c r="N486" s="173"/>
    </row>
    <row r="487" spans="1:14">
      <c r="A487" s="138" t="s">
        <v>1873</v>
      </c>
      <c r="B487" t="s">
        <v>613</v>
      </c>
      <c r="C487" s="138" t="s">
        <v>614</v>
      </c>
      <c r="D487" s="138" t="s">
        <v>1874</v>
      </c>
      <c r="E487" s="141" t="s">
        <v>1875</v>
      </c>
      <c r="F487" s="138" t="s">
        <v>616</v>
      </c>
      <c r="G487" t="s">
        <v>617</v>
      </c>
      <c r="H487" s="180">
        <v>2550000</v>
      </c>
      <c r="I487" s="180">
        <v>0</v>
      </c>
      <c r="J487" s="180">
        <v>0</v>
      </c>
      <c r="K487" s="180">
        <v>0</v>
      </c>
      <c r="L487" s="180">
        <v>0</v>
      </c>
      <c r="M487" s="179">
        <v>2550000</v>
      </c>
      <c r="N487" s="173"/>
    </row>
    <row r="488" spans="1:14">
      <c r="A488" s="138" t="s">
        <v>1876</v>
      </c>
      <c r="B488" t="s">
        <v>613</v>
      </c>
      <c r="C488" s="138" t="s">
        <v>614</v>
      </c>
      <c r="D488" s="138" t="s">
        <v>1877</v>
      </c>
      <c r="E488" s="141" t="s">
        <v>1878</v>
      </c>
      <c r="F488" s="138" t="s">
        <v>616</v>
      </c>
      <c r="G488" s="138" t="s">
        <v>617</v>
      </c>
      <c r="H488" s="180">
        <v>18250000</v>
      </c>
      <c r="I488" s="180">
        <v>0</v>
      </c>
      <c r="J488" s="180">
        <v>0</v>
      </c>
      <c r="K488" s="180">
        <v>0</v>
      </c>
      <c r="L488" s="180">
        <v>9125000</v>
      </c>
      <c r="M488" s="179">
        <v>27375000</v>
      </c>
      <c r="N488" s="173"/>
    </row>
    <row r="489" spans="1:14">
      <c r="A489" s="138" t="s">
        <v>1879</v>
      </c>
      <c r="B489" t="s">
        <v>613</v>
      </c>
      <c r="C489" s="138" t="s">
        <v>614</v>
      </c>
      <c r="D489" s="138" t="s">
        <v>1880</v>
      </c>
      <c r="E489" s="141" t="s">
        <v>1881</v>
      </c>
      <c r="F489" s="138" t="s">
        <v>616</v>
      </c>
      <c r="G489" t="s">
        <v>617</v>
      </c>
      <c r="H489" s="180">
        <v>18250000</v>
      </c>
      <c r="I489" s="180">
        <v>0</v>
      </c>
      <c r="J489" s="180">
        <v>0</v>
      </c>
      <c r="K489" s="180">
        <v>0</v>
      </c>
      <c r="L489" s="180">
        <v>9125000</v>
      </c>
      <c r="M489" s="179">
        <v>27375000</v>
      </c>
      <c r="N489" s="173"/>
    </row>
    <row r="490" spans="1:14">
      <c r="A490" s="138" t="s">
        <v>1882</v>
      </c>
      <c r="B490" t="s">
        <v>613</v>
      </c>
      <c r="C490" s="138" t="s">
        <v>614</v>
      </c>
      <c r="D490" s="138" t="s">
        <v>1880</v>
      </c>
      <c r="E490" s="141" t="s">
        <v>1883</v>
      </c>
      <c r="F490" s="138" t="s">
        <v>1884</v>
      </c>
      <c r="G490" t="s">
        <v>617</v>
      </c>
      <c r="H490" s="180">
        <v>23200000</v>
      </c>
      <c r="I490" s="180">
        <v>0</v>
      </c>
      <c r="J490" s="180">
        <v>0</v>
      </c>
      <c r="K490" s="180">
        <v>0</v>
      </c>
      <c r="L490" s="180">
        <v>4639999.9999999991</v>
      </c>
      <c r="M490" s="179">
        <v>27840000</v>
      </c>
      <c r="N490" s="173"/>
    </row>
    <row r="491" spans="1:14">
      <c r="A491" s="138" t="s">
        <v>1885</v>
      </c>
      <c r="B491" t="s">
        <v>613</v>
      </c>
      <c r="C491" s="138" t="s">
        <v>614</v>
      </c>
      <c r="D491" s="138" t="s">
        <v>1886</v>
      </c>
      <c r="E491" t="s">
        <v>1887</v>
      </c>
      <c r="F491" s="138" t="s">
        <v>616</v>
      </c>
      <c r="G491" s="138" t="s">
        <v>617</v>
      </c>
      <c r="H491" s="180">
        <v>58200000</v>
      </c>
      <c r="I491" s="180">
        <v>0</v>
      </c>
      <c r="J491" s="180">
        <v>0</v>
      </c>
      <c r="K491" s="180">
        <v>0</v>
      </c>
      <c r="L491" s="180">
        <v>0</v>
      </c>
      <c r="M491" s="179">
        <v>58200000</v>
      </c>
      <c r="N491" s="173"/>
    </row>
    <row r="492" spans="1:14">
      <c r="A492" s="138" t="s">
        <v>1888</v>
      </c>
      <c r="B492" t="s">
        <v>613</v>
      </c>
      <c r="C492" s="138" t="s">
        <v>614</v>
      </c>
      <c r="D492" s="138" t="s">
        <v>1889</v>
      </c>
      <c r="E492" t="s">
        <v>1890</v>
      </c>
      <c r="F492" s="138" t="s">
        <v>1885</v>
      </c>
      <c r="G492" t="s">
        <v>617</v>
      </c>
      <c r="H492" s="180">
        <v>58200000</v>
      </c>
      <c r="I492" s="180">
        <v>0</v>
      </c>
      <c r="J492" s="180">
        <v>0</v>
      </c>
      <c r="K492" s="180">
        <v>0</v>
      </c>
      <c r="L492" s="180">
        <v>43500000</v>
      </c>
      <c r="M492" s="179">
        <v>101700000</v>
      </c>
      <c r="N492" s="173"/>
    </row>
    <row r="493" spans="1:14">
      <c r="A493" s="138" t="s">
        <v>1891</v>
      </c>
      <c r="B493" t="s">
        <v>613</v>
      </c>
      <c r="C493" s="138" t="s">
        <v>614</v>
      </c>
      <c r="D493" s="138" t="s">
        <v>1892</v>
      </c>
      <c r="E493" t="s">
        <v>1893</v>
      </c>
      <c r="F493" s="138" t="s">
        <v>616</v>
      </c>
      <c r="G493" t="s">
        <v>1894</v>
      </c>
      <c r="H493" s="180">
        <v>29200000</v>
      </c>
      <c r="I493" s="180">
        <v>0</v>
      </c>
      <c r="J493" s="180">
        <v>0</v>
      </c>
      <c r="K493" s="180">
        <v>0</v>
      </c>
      <c r="L493" s="180">
        <v>0</v>
      </c>
      <c r="M493" s="179">
        <v>29200000</v>
      </c>
      <c r="N493" s="173"/>
    </row>
    <row r="494" spans="1:14">
      <c r="A494" s="138" t="s">
        <v>1891</v>
      </c>
      <c r="B494" t="s">
        <v>613</v>
      </c>
      <c r="C494" s="138" t="s">
        <v>614</v>
      </c>
      <c r="D494" s="138" t="s">
        <v>1892</v>
      </c>
      <c r="E494" s="141" t="s">
        <v>1893</v>
      </c>
      <c r="F494" s="138" t="s">
        <v>616</v>
      </c>
      <c r="G494" t="s">
        <v>1895</v>
      </c>
      <c r="H494" s="180">
        <v>75726603.647595346</v>
      </c>
      <c r="I494" s="180">
        <v>0</v>
      </c>
      <c r="J494" s="180">
        <v>0</v>
      </c>
      <c r="K494" s="180">
        <v>0</v>
      </c>
      <c r="L494" s="180">
        <v>0</v>
      </c>
      <c r="M494" s="179">
        <v>75726603.647595346</v>
      </c>
      <c r="N494" s="173"/>
    </row>
    <row r="495" spans="1:14">
      <c r="A495" s="138" t="s">
        <v>1891</v>
      </c>
      <c r="B495" t="s">
        <v>613</v>
      </c>
      <c r="C495" s="138" t="s">
        <v>614</v>
      </c>
      <c r="D495" s="138" t="s">
        <v>1892</v>
      </c>
      <c r="E495" s="141" t="s">
        <v>1893</v>
      </c>
      <c r="F495" s="138" t="s">
        <v>616</v>
      </c>
      <c r="G495" t="s">
        <v>617</v>
      </c>
      <c r="H495" s="180">
        <v>75726603.647595346</v>
      </c>
      <c r="I495" s="180">
        <v>0</v>
      </c>
      <c r="J495" s="180">
        <v>0</v>
      </c>
      <c r="K495" s="180">
        <v>0</v>
      </c>
      <c r="L495" s="180">
        <v>0</v>
      </c>
      <c r="M495" s="179">
        <v>75726603.647595346</v>
      </c>
      <c r="N495" s="173"/>
    </row>
    <row r="496" spans="1:14">
      <c r="A496" s="138" t="s">
        <v>1896</v>
      </c>
      <c r="B496" t="s">
        <v>613</v>
      </c>
      <c r="C496" s="138" t="s">
        <v>614</v>
      </c>
      <c r="D496" s="138" t="s">
        <v>1892</v>
      </c>
      <c r="E496" s="141" t="s">
        <v>1897</v>
      </c>
      <c r="F496" s="138" t="s">
        <v>616</v>
      </c>
      <c r="G496" t="s">
        <v>1894</v>
      </c>
      <c r="H496" s="180">
        <v>64338729.39373298</v>
      </c>
      <c r="I496" s="180">
        <v>0</v>
      </c>
      <c r="J496" s="180">
        <v>0</v>
      </c>
      <c r="K496" s="180">
        <v>0</v>
      </c>
      <c r="L496" s="180">
        <v>0</v>
      </c>
      <c r="M496" s="179">
        <v>64338729.39373298</v>
      </c>
      <c r="N496" s="173"/>
    </row>
    <row r="497" spans="1:14">
      <c r="A497" s="138" t="s">
        <v>1896</v>
      </c>
      <c r="B497" t="s">
        <v>613</v>
      </c>
      <c r="C497" s="138" t="s">
        <v>614</v>
      </c>
      <c r="D497" s="138" t="s">
        <v>1892</v>
      </c>
      <c r="E497" s="141" t="s">
        <v>1897</v>
      </c>
      <c r="F497" s="138" t="s">
        <v>616</v>
      </c>
      <c r="G497" t="s">
        <v>1895</v>
      </c>
      <c r="H497" s="180">
        <v>35291904.17078682</v>
      </c>
      <c r="I497" s="180">
        <v>0</v>
      </c>
      <c r="J497" s="180">
        <v>0</v>
      </c>
      <c r="K497" s="180">
        <v>0</v>
      </c>
      <c r="L497" s="180">
        <v>0</v>
      </c>
      <c r="M497" s="179">
        <v>35291904.17078682</v>
      </c>
      <c r="N497" s="173"/>
    </row>
    <row r="498" spans="1:14">
      <c r="A498" s="138" t="s">
        <v>1896</v>
      </c>
      <c r="B498" t="s">
        <v>613</v>
      </c>
      <c r="C498" s="138" t="s">
        <v>614</v>
      </c>
      <c r="D498" s="138" t="s">
        <v>1892</v>
      </c>
      <c r="E498" s="141" t="s">
        <v>1897</v>
      </c>
      <c r="F498" s="138" t="s">
        <v>616</v>
      </c>
      <c r="G498" t="s">
        <v>617</v>
      </c>
      <c r="H498" s="180">
        <v>64338729.39373298</v>
      </c>
      <c r="I498" s="180">
        <v>0</v>
      </c>
      <c r="J498" s="180">
        <v>0</v>
      </c>
      <c r="K498" s="180">
        <v>0</v>
      </c>
      <c r="L498" s="180">
        <v>0</v>
      </c>
      <c r="M498" s="179">
        <v>64338729.39373298</v>
      </c>
      <c r="N498" s="173"/>
    </row>
    <row r="499" spans="1:14">
      <c r="D499" s="138"/>
    </row>
    <row r="502" spans="1:14">
      <c r="H502" s="172"/>
    </row>
    <row r="504" spans="1:14">
      <c r="M504" s="173"/>
    </row>
  </sheetData>
  <autoFilter ref="A1:N498" xr:uid="{00000000-0001-0000-0300-000000000000}"/>
  <pageMargins left="0.7" right="0.7" top="0.75" bottom="0.75" header="0.3" footer="0.3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C9927-4CF6-4B6A-8FF0-0EA2D92A65F0}">
  <dimension ref="A1:AB60"/>
  <sheetViews>
    <sheetView topLeftCell="A3" workbookViewId="0">
      <selection activeCell="H38" sqref="H38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9.140625" style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839</v>
      </c>
      <c r="B2" s="187" t="s">
        <v>115</v>
      </c>
      <c r="C2" s="187" t="s">
        <v>614</v>
      </c>
      <c r="D2" s="187" t="s">
        <v>840</v>
      </c>
      <c r="E2" s="187" t="s">
        <v>841</v>
      </c>
      <c r="F2" s="187" t="s">
        <v>842</v>
      </c>
      <c r="G2" s="187" t="s">
        <v>617</v>
      </c>
      <c r="H2" s="188">
        <v>113355745.33300026</v>
      </c>
      <c r="I2" s="188">
        <v>0</v>
      </c>
      <c r="J2" s="188">
        <v>0</v>
      </c>
      <c r="K2" s="188">
        <v>0</v>
      </c>
      <c r="L2" s="188">
        <v>0</v>
      </c>
      <c r="M2" s="188">
        <v>113355745.33300026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P7" s="202">
        <v>1</v>
      </c>
      <c r="Q7" s="202">
        <v>2</v>
      </c>
      <c r="R7" s="202">
        <v>3</v>
      </c>
      <c r="S7" s="202">
        <v>4</v>
      </c>
      <c r="T7" s="202">
        <v>5</v>
      </c>
      <c r="U7" s="202">
        <v>6</v>
      </c>
      <c r="V7" s="202">
        <v>7</v>
      </c>
      <c r="W7" s="202">
        <v>8</v>
      </c>
      <c r="X7" s="202">
        <v>9</v>
      </c>
      <c r="Y7" s="202">
        <v>10</v>
      </c>
      <c r="Z7" s="202">
        <v>11</v>
      </c>
      <c r="AA7" s="202">
        <v>12</v>
      </c>
      <c r="AB7" s="202" t="s">
        <v>201</v>
      </c>
    </row>
    <row r="8" spans="1:28">
      <c r="A8" s="198" t="s">
        <v>1908</v>
      </c>
      <c r="B8" s="199">
        <v>1000000</v>
      </c>
      <c r="C8" s="199">
        <v>170000</v>
      </c>
      <c r="D8" s="199">
        <v>170000</v>
      </c>
      <c r="E8" s="199">
        <v>170000</v>
      </c>
      <c r="F8" s="199">
        <v>170000</v>
      </c>
      <c r="G8" s="199">
        <v>170000</v>
      </c>
      <c r="H8" s="199">
        <v>1000000</v>
      </c>
      <c r="I8" s="199">
        <v>170000</v>
      </c>
      <c r="J8" s="199">
        <v>170000</v>
      </c>
      <c r="K8" s="199">
        <v>170000</v>
      </c>
      <c r="L8" s="199">
        <v>170000</v>
      </c>
      <c r="M8" s="199">
        <v>170000</v>
      </c>
      <c r="N8" s="199">
        <v>170000</v>
      </c>
      <c r="P8" s="191">
        <v>75</v>
      </c>
      <c r="Q8" s="191">
        <v>90</v>
      </c>
      <c r="R8" s="191">
        <v>84</v>
      </c>
      <c r="S8" s="191">
        <v>54</v>
      </c>
      <c r="T8" s="191">
        <v>62</v>
      </c>
      <c r="U8" s="191">
        <v>48</v>
      </c>
      <c r="V8" s="191">
        <v>185</v>
      </c>
      <c r="W8" s="191">
        <v>343</v>
      </c>
      <c r="X8" s="191">
        <v>255</v>
      </c>
      <c r="Y8" s="191">
        <v>250</v>
      </c>
      <c r="Z8" s="191">
        <v>214</v>
      </c>
      <c r="AA8" s="191">
        <v>173</v>
      </c>
      <c r="AB8" s="191">
        <v>343</v>
      </c>
    </row>
    <row r="9" spans="1:28">
      <c r="A9" s="198" t="s">
        <v>1976</v>
      </c>
      <c r="B9" s="200">
        <f>SUM(K22:K23)</f>
        <v>1300000</v>
      </c>
      <c r="C9" s="200">
        <v>0</v>
      </c>
      <c r="D9" s="200">
        <v>0</v>
      </c>
      <c r="E9" s="199">
        <f>SUM(M50:M53)</f>
        <v>0</v>
      </c>
      <c r="F9" s="199">
        <f>SUM(N50:N53)</f>
        <v>0</v>
      </c>
      <c r="G9" s="199">
        <f t="shared" ref="G9" si="0">SUM(O47:O50)</f>
        <v>0</v>
      </c>
      <c r="H9" s="199">
        <f t="shared" ref="H9:N9" si="1">SUM(P35:P38)</f>
        <v>0</v>
      </c>
      <c r="I9" s="199">
        <f t="shared" si="1"/>
        <v>0</v>
      </c>
      <c r="J9" s="199">
        <f t="shared" si="1"/>
        <v>0</v>
      </c>
      <c r="K9" s="199">
        <f t="shared" si="1"/>
        <v>0</v>
      </c>
      <c r="L9" s="199">
        <f t="shared" si="1"/>
        <v>0</v>
      </c>
      <c r="M9" s="199">
        <f t="shared" si="1"/>
        <v>0</v>
      </c>
      <c r="N9" s="199">
        <f t="shared" si="1"/>
        <v>0</v>
      </c>
    </row>
    <row r="10" spans="1:28">
      <c r="A10" s="206" t="s">
        <v>1909</v>
      </c>
      <c r="B10" s="207">
        <f>MAX(1,SQRT(ABS(B9)/B8))</f>
        <v>1.1401754250991381</v>
      </c>
      <c r="C10" s="207">
        <f>MAX(1,SQRT(ABS(C9)/C8))</f>
        <v>1</v>
      </c>
      <c r="D10" s="207">
        <f t="shared" ref="D10:F10" si="2">MAX(1,SQRT(ABS(D9)/D8))</f>
        <v>1</v>
      </c>
      <c r="E10" s="207">
        <f t="shared" si="2"/>
        <v>1</v>
      </c>
      <c r="F10" s="207">
        <f t="shared" si="2"/>
        <v>1</v>
      </c>
      <c r="G10" s="207">
        <f t="shared" ref="G10:M10" si="3">MAX(1,SQRT(ABS(G9)/G8))</f>
        <v>1</v>
      </c>
      <c r="H10" s="207">
        <f t="shared" si="3"/>
        <v>1</v>
      </c>
      <c r="I10" s="207">
        <f t="shared" si="3"/>
        <v>1</v>
      </c>
      <c r="J10" s="207">
        <f t="shared" si="3"/>
        <v>1</v>
      </c>
      <c r="K10" s="207">
        <f t="shared" si="3"/>
        <v>1</v>
      </c>
      <c r="L10" s="207">
        <f t="shared" si="3"/>
        <v>1</v>
      </c>
      <c r="M10" s="207">
        <f t="shared" si="3"/>
        <v>1</v>
      </c>
      <c r="N10" s="207">
        <f t="shared" ref="N10" si="4">MAX(1,SQRT(ABS(N9)/N8))</f>
        <v>1</v>
      </c>
      <c r="P10" s="190" t="s">
        <v>1994</v>
      </c>
    </row>
    <row r="11" spans="1:28">
      <c r="P11" s="326"/>
      <c r="Q11" s="327"/>
      <c r="R11" s="328"/>
      <c r="S11" s="325" t="s">
        <v>1988</v>
      </c>
      <c r="T11" s="325"/>
      <c r="U11" s="325"/>
      <c r="V11" s="325"/>
      <c r="W11" s="325" t="s">
        <v>1989</v>
      </c>
      <c r="X11" s="325"/>
    </row>
    <row r="12" spans="1:28" ht="16.5" customHeight="1">
      <c r="P12" s="329"/>
      <c r="Q12" s="330"/>
      <c r="R12" s="331"/>
      <c r="S12" s="325"/>
      <c r="T12" s="325"/>
      <c r="U12" s="325"/>
      <c r="V12" s="325"/>
      <c r="W12" s="325"/>
      <c r="X12" s="325"/>
    </row>
    <row r="13" spans="1:28">
      <c r="A13" s="195" t="s">
        <v>1910</v>
      </c>
      <c r="P13" s="335" t="s">
        <v>1986</v>
      </c>
      <c r="Q13" s="335"/>
      <c r="R13" s="335"/>
      <c r="S13" s="332">
        <v>0.93</v>
      </c>
      <c r="T13" s="333"/>
      <c r="U13" s="333"/>
      <c r="V13" s="334"/>
      <c r="W13" s="332">
        <v>0.46</v>
      </c>
      <c r="X13" s="334"/>
    </row>
    <row r="14" spans="1:28">
      <c r="P14" s="335" t="s">
        <v>1987</v>
      </c>
      <c r="Q14" s="335"/>
      <c r="R14" s="335"/>
      <c r="S14" s="332">
        <v>0.5</v>
      </c>
      <c r="T14" s="333"/>
      <c r="U14" s="333"/>
      <c r="V14" s="334"/>
      <c r="W14" s="332">
        <v>0.5</v>
      </c>
      <c r="X14" s="334"/>
    </row>
    <row r="15" spans="1:28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</row>
    <row r="16" spans="1:28">
      <c r="A16" s="193" t="s">
        <v>115</v>
      </c>
      <c r="B16" s="189" t="s">
        <v>169</v>
      </c>
      <c r="C16" s="189" t="s">
        <v>49</v>
      </c>
      <c r="D16" s="193" t="s">
        <v>14</v>
      </c>
      <c r="E16" s="193" t="s">
        <v>170</v>
      </c>
      <c r="F16" s="193">
        <v>1</v>
      </c>
      <c r="G16" s="193" t="s">
        <v>57</v>
      </c>
      <c r="H16" s="193" t="s">
        <v>50</v>
      </c>
      <c r="I16" s="193">
        <v>800000</v>
      </c>
      <c r="J16" s="189" t="s">
        <v>50</v>
      </c>
      <c r="K16" s="193">
        <v>800000</v>
      </c>
      <c r="L16" s="191"/>
      <c r="M16" s="191"/>
      <c r="N16" s="191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8">
      <c r="A17" s="193" t="s">
        <v>115</v>
      </c>
      <c r="B17" s="189" t="s">
        <v>169</v>
      </c>
      <c r="C17" s="189" t="s">
        <v>49</v>
      </c>
      <c r="D17" s="193" t="s">
        <v>14</v>
      </c>
      <c r="E17" s="193" t="s">
        <v>170</v>
      </c>
      <c r="F17" s="193">
        <v>1</v>
      </c>
      <c r="G17" s="193" t="s">
        <v>57</v>
      </c>
      <c r="H17" s="193" t="s">
        <v>50</v>
      </c>
      <c r="I17" s="193">
        <v>800000</v>
      </c>
      <c r="J17" s="189" t="s">
        <v>50</v>
      </c>
      <c r="K17" s="193">
        <v>800000</v>
      </c>
      <c r="L17" s="191"/>
      <c r="M17" s="191"/>
      <c r="N17" s="191"/>
      <c r="P17" s="190" t="s">
        <v>1985</v>
      </c>
      <c r="Q17" s="190"/>
      <c r="R17" s="190"/>
      <c r="S17" s="190"/>
      <c r="T17" s="190"/>
    </row>
    <row r="18" spans="1:28">
      <c r="A18" s="193" t="s">
        <v>115</v>
      </c>
      <c r="B18" s="189" t="s">
        <v>171</v>
      </c>
      <c r="C18" s="189" t="s">
        <v>49</v>
      </c>
      <c r="D18" s="193" t="s">
        <v>14</v>
      </c>
      <c r="E18" s="193" t="s">
        <v>170</v>
      </c>
      <c r="F18" s="193">
        <v>1</v>
      </c>
      <c r="G18" s="193" t="s">
        <v>79</v>
      </c>
      <c r="H18" s="193" t="s">
        <v>50</v>
      </c>
      <c r="I18" s="193">
        <v>-300000</v>
      </c>
      <c r="J18" s="189" t="s">
        <v>50</v>
      </c>
      <c r="K18" s="193">
        <v>-300000</v>
      </c>
      <c r="L18" s="191"/>
      <c r="M18" s="191"/>
      <c r="N18" s="191"/>
      <c r="P18" s="202"/>
      <c r="Q18" s="202">
        <v>1</v>
      </c>
      <c r="R18" s="202">
        <v>2</v>
      </c>
      <c r="S18" s="202">
        <v>3</v>
      </c>
      <c r="T18" s="202">
        <v>4</v>
      </c>
      <c r="U18" s="202">
        <v>5</v>
      </c>
      <c r="V18" s="202">
        <v>6</v>
      </c>
      <c r="W18" s="202">
        <v>7</v>
      </c>
      <c r="X18" s="202">
        <v>8</v>
      </c>
      <c r="Y18" s="202">
        <v>9</v>
      </c>
      <c r="Z18" s="202">
        <v>10</v>
      </c>
      <c r="AA18" s="202">
        <v>11</v>
      </c>
      <c r="AB18" s="202">
        <v>12</v>
      </c>
    </row>
    <row r="19" spans="1:28">
      <c r="P19" s="202">
        <v>1</v>
      </c>
      <c r="Q19" s="226">
        <v>1</v>
      </c>
      <c r="R19" s="226">
        <v>0.38</v>
      </c>
      <c r="S19" s="226">
        <v>0.38</v>
      </c>
      <c r="T19" s="226">
        <v>0.35</v>
      </c>
      <c r="U19" s="226">
        <v>0.37</v>
      </c>
      <c r="V19" s="226">
        <v>0.34</v>
      </c>
      <c r="W19" s="226">
        <v>0.42</v>
      </c>
      <c r="X19" s="226">
        <v>0.32</v>
      </c>
      <c r="Y19" s="226">
        <v>0.34</v>
      </c>
      <c r="Z19" s="226">
        <v>0.33</v>
      </c>
      <c r="AA19" s="226">
        <v>0.34</v>
      </c>
      <c r="AB19" s="226">
        <v>0.33</v>
      </c>
    </row>
    <row r="20" spans="1:28">
      <c r="A20" s="201" t="s">
        <v>1941</v>
      </c>
      <c r="P20" s="202">
        <v>2</v>
      </c>
      <c r="Q20" s="226">
        <v>0.38</v>
      </c>
      <c r="R20" s="226">
        <v>1</v>
      </c>
      <c r="S20" s="226">
        <v>0.48</v>
      </c>
      <c r="T20" s="226">
        <v>0.46</v>
      </c>
      <c r="U20" s="226">
        <v>0.48</v>
      </c>
      <c r="V20" s="226">
        <v>0.46</v>
      </c>
      <c r="W20" s="226">
        <v>0.39</v>
      </c>
      <c r="X20" s="226">
        <v>0.4</v>
      </c>
      <c r="Y20" s="226">
        <v>0.41</v>
      </c>
      <c r="Z20" s="226">
        <v>0.41</v>
      </c>
      <c r="AA20" s="240">
        <v>0.43</v>
      </c>
      <c r="AB20" s="226">
        <v>0.4</v>
      </c>
    </row>
    <row r="21" spans="1:28">
      <c r="A21" s="144" t="s">
        <v>41</v>
      </c>
      <c r="B21" s="144" t="s">
        <v>42</v>
      </c>
      <c r="C21" s="144" t="s">
        <v>43</v>
      </c>
      <c r="D21" s="144" t="s">
        <v>0</v>
      </c>
      <c r="E21" s="144" t="s">
        <v>1</v>
      </c>
      <c r="F21" s="144" t="s">
        <v>2</v>
      </c>
      <c r="G21" s="144" t="s">
        <v>3</v>
      </c>
      <c r="H21" s="144" t="s">
        <v>4</v>
      </c>
      <c r="I21" s="144" t="s">
        <v>44</v>
      </c>
      <c r="J21" s="144" t="s">
        <v>45</v>
      </c>
      <c r="K21" s="144" t="s">
        <v>46</v>
      </c>
      <c r="L21" s="144" t="s">
        <v>1978</v>
      </c>
      <c r="M21" s="144" t="s">
        <v>1901</v>
      </c>
      <c r="N21" s="144" t="s">
        <v>1905</v>
      </c>
      <c r="P21" s="202">
        <v>3</v>
      </c>
      <c r="Q21" s="226">
        <v>0.38</v>
      </c>
      <c r="R21" s="226">
        <v>0.48</v>
      </c>
      <c r="S21" s="226">
        <v>1</v>
      </c>
      <c r="T21" s="226">
        <v>0.5</v>
      </c>
      <c r="U21" s="226">
        <v>0.51</v>
      </c>
      <c r="V21" s="226">
        <v>0.5</v>
      </c>
      <c r="W21" s="226">
        <v>0.4</v>
      </c>
      <c r="X21" s="226">
        <v>0.39</v>
      </c>
      <c r="Y21" s="226">
        <v>0.45</v>
      </c>
      <c r="Z21" s="226">
        <v>0.44</v>
      </c>
      <c r="AA21" s="226">
        <v>0.47</v>
      </c>
      <c r="AB21" s="226">
        <v>0.42</v>
      </c>
    </row>
    <row r="22" spans="1:28">
      <c r="A22" s="193" t="s">
        <v>115</v>
      </c>
      <c r="B22" s="189" t="s">
        <v>169</v>
      </c>
      <c r="C22" s="189" t="s">
        <v>49</v>
      </c>
      <c r="D22" s="193" t="s">
        <v>14</v>
      </c>
      <c r="E22" s="193" t="s">
        <v>170</v>
      </c>
      <c r="F22" s="193">
        <v>1</v>
      </c>
      <c r="G22" s="193" t="s">
        <v>57</v>
      </c>
      <c r="H22" s="193" t="s">
        <v>50</v>
      </c>
      <c r="I22" s="193">
        <f>SUM(I16:I17)</f>
        <v>1600000</v>
      </c>
      <c r="J22" s="189" t="s">
        <v>50</v>
      </c>
      <c r="K22" s="193">
        <f>SUM(K16:K17)</f>
        <v>1600000</v>
      </c>
      <c r="L22" s="191" t="str">
        <f>E22&amp;"-"&amp;G22&amp;"-"&amp;H22</f>
        <v>ISIN:BE0934259525-1y-USD</v>
      </c>
      <c r="M22" s="191" cm="1">
        <f t="array" ref="M22">VLOOKUP(F22,TRANSPOSE($P$7:$AA$8),2,FALSE)</f>
        <v>75</v>
      </c>
      <c r="N22" s="191">
        <f>K22*M22*$B$10</f>
        <v>136821051.01189658</v>
      </c>
      <c r="P22" s="202">
        <v>4</v>
      </c>
      <c r="Q22" s="226">
        <v>0.35</v>
      </c>
      <c r="R22" s="226">
        <v>0.46</v>
      </c>
      <c r="S22" s="226">
        <v>0.5</v>
      </c>
      <c r="T22" s="226">
        <v>1</v>
      </c>
      <c r="U22" s="226">
        <v>0.5</v>
      </c>
      <c r="V22" s="226">
        <v>0.5</v>
      </c>
      <c r="W22" s="226">
        <v>0.37</v>
      </c>
      <c r="X22" s="226">
        <v>0.37</v>
      </c>
      <c r="Y22" s="226">
        <v>0.41</v>
      </c>
      <c r="Z22" s="226">
        <v>0.43</v>
      </c>
      <c r="AA22" s="226">
        <v>0.45</v>
      </c>
      <c r="AB22" s="226">
        <v>0.4</v>
      </c>
    </row>
    <row r="23" spans="1:28">
      <c r="A23" s="193" t="s">
        <v>115</v>
      </c>
      <c r="B23" s="189" t="s">
        <v>171</v>
      </c>
      <c r="C23" s="189" t="s">
        <v>49</v>
      </c>
      <c r="D23" s="193" t="s">
        <v>14</v>
      </c>
      <c r="E23" s="193" t="s">
        <v>170</v>
      </c>
      <c r="F23" s="193">
        <v>1</v>
      </c>
      <c r="G23" s="193" t="s">
        <v>79</v>
      </c>
      <c r="H23" s="193" t="s">
        <v>50</v>
      </c>
      <c r="I23" s="193">
        <v>-300000</v>
      </c>
      <c r="J23" s="189" t="s">
        <v>50</v>
      </c>
      <c r="K23" s="193">
        <v>-300000</v>
      </c>
      <c r="L23" s="191" t="str">
        <f>E23&amp;"-"&amp;G23&amp;"-"&amp;H23</f>
        <v>ISIN:BE0934259525-2y-USD</v>
      </c>
      <c r="M23" s="191" cm="1">
        <f t="array" ref="M23">VLOOKUP(F23,TRANSPOSE($P$7:$AA$8),2,FALSE)</f>
        <v>75</v>
      </c>
      <c r="N23" s="191">
        <f>K23*M23*$B$10</f>
        <v>-25653947.064730607</v>
      </c>
      <c r="P23" s="202">
        <v>5</v>
      </c>
      <c r="Q23" s="226">
        <v>0.37</v>
      </c>
      <c r="R23" s="226">
        <v>0.48</v>
      </c>
      <c r="S23" s="226">
        <v>0.51</v>
      </c>
      <c r="T23" s="226">
        <v>0.5</v>
      </c>
      <c r="U23" s="226">
        <v>1</v>
      </c>
      <c r="V23" s="226">
        <v>0.5</v>
      </c>
      <c r="W23" s="226">
        <v>0.39</v>
      </c>
      <c r="X23" s="226">
        <v>0.38</v>
      </c>
      <c r="Y23" s="226">
        <v>0.43</v>
      </c>
      <c r="Z23" s="226">
        <v>0.43</v>
      </c>
      <c r="AA23" s="226">
        <v>0.46</v>
      </c>
      <c r="AB23" s="226">
        <v>0.42</v>
      </c>
    </row>
    <row r="24" spans="1:28">
      <c r="P24" s="202">
        <v>6</v>
      </c>
      <c r="Q24" s="226">
        <v>0.34</v>
      </c>
      <c r="R24" s="226">
        <v>0.46</v>
      </c>
      <c r="S24" s="226">
        <v>0.5</v>
      </c>
      <c r="T24" s="226">
        <v>0.5</v>
      </c>
      <c r="U24" s="226">
        <v>0.5</v>
      </c>
      <c r="V24" s="226">
        <v>1</v>
      </c>
      <c r="W24" s="226">
        <v>0.37</v>
      </c>
      <c r="X24" s="226">
        <v>0.35</v>
      </c>
      <c r="Y24" s="226">
        <v>0.39</v>
      </c>
      <c r="Z24" s="226">
        <v>0.41</v>
      </c>
      <c r="AA24" s="226">
        <v>0.44</v>
      </c>
      <c r="AB24" s="226">
        <v>0.41</v>
      </c>
    </row>
    <row r="25" spans="1:28">
      <c r="P25" s="202">
        <v>7</v>
      </c>
      <c r="Q25" s="226">
        <v>0.42</v>
      </c>
      <c r="R25" s="226">
        <v>0.39</v>
      </c>
      <c r="S25" s="226">
        <v>0.4</v>
      </c>
      <c r="T25" s="226">
        <v>0.37</v>
      </c>
      <c r="U25" s="226">
        <v>0.39</v>
      </c>
      <c r="V25" s="226">
        <v>0.37</v>
      </c>
      <c r="W25" s="226">
        <v>1</v>
      </c>
      <c r="X25" s="226">
        <v>0.33</v>
      </c>
      <c r="Y25" s="226">
        <v>0.37</v>
      </c>
      <c r="Z25" s="226">
        <v>0.37</v>
      </c>
      <c r="AA25" s="226">
        <v>0.35</v>
      </c>
      <c r="AB25" s="226">
        <v>0.35</v>
      </c>
    </row>
    <row r="26" spans="1:28">
      <c r="A26" s="195" t="s">
        <v>1977</v>
      </c>
      <c r="P26" s="202">
        <v>8</v>
      </c>
      <c r="Q26" s="226">
        <v>0.32</v>
      </c>
      <c r="R26" s="226">
        <v>0.4</v>
      </c>
      <c r="S26" s="226">
        <v>0.39</v>
      </c>
      <c r="T26" s="226">
        <v>0.37</v>
      </c>
      <c r="U26" s="226">
        <v>0.38</v>
      </c>
      <c r="V26" s="226">
        <v>0.35</v>
      </c>
      <c r="W26" s="226">
        <v>0.33</v>
      </c>
      <c r="X26" s="226">
        <v>1</v>
      </c>
      <c r="Y26" s="226">
        <v>0.36</v>
      </c>
      <c r="Z26" s="226">
        <v>0.37</v>
      </c>
      <c r="AA26" s="226">
        <v>0.37</v>
      </c>
      <c r="AB26" s="226">
        <v>0.36</v>
      </c>
    </row>
    <row r="27" spans="1:28">
      <c r="P27" s="202">
        <v>9</v>
      </c>
      <c r="Q27" s="226">
        <v>0.34</v>
      </c>
      <c r="R27" s="226">
        <v>0.41</v>
      </c>
      <c r="S27" s="226">
        <v>0.45</v>
      </c>
      <c r="T27" s="226">
        <v>0.41</v>
      </c>
      <c r="U27" s="226">
        <v>0.43</v>
      </c>
      <c r="V27" s="226">
        <v>0.39</v>
      </c>
      <c r="W27" s="226">
        <v>0.37</v>
      </c>
      <c r="X27" s="226">
        <v>0.36</v>
      </c>
      <c r="Y27" s="226">
        <v>1</v>
      </c>
      <c r="Z27" s="226">
        <v>0.41</v>
      </c>
      <c r="AA27" s="226">
        <v>0.4</v>
      </c>
      <c r="AB27" s="226">
        <v>0.38</v>
      </c>
    </row>
    <row r="28" spans="1:28">
      <c r="A28" s="201" t="s">
        <v>1984</v>
      </c>
      <c r="B28" s="201"/>
      <c r="C28" s="201"/>
      <c r="P28" s="202">
        <v>10</v>
      </c>
      <c r="Q28" s="226">
        <v>0.33</v>
      </c>
      <c r="R28" s="226">
        <v>0.41</v>
      </c>
      <c r="S28" s="226">
        <v>0.44</v>
      </c>
      <c r="T28" s="226">
        <v>0.43</v>
      </c>
      <c r="U28" s="226">
        <v>0.43</v>
      </c>
      <c r="V28" s="226">
        <v>0.41</v>
      </c>
      <c r="W28" s="226">
        <v>0.37</v>
      </c>
      <c r="X28" s="226">
        <v>0.37</v>
      </c>
      <c r="Y28" s="226">
        <v>0.41</v>
      </c>
      <c r="Z28" s="226">
        <v>1</v>
      </c>
      <c r="AA28" s="226">
        <v>0.41</v>
      </c>
      <c r="AB28" s="226">
        <v>0.39</v>
      </c>
    </row>
    <row r="29" spans="1:28">
      <c r="A29" s="145" t="s">
        <v>41</v>
      </c>
      <c r="B29" s="145" t="s">
        <v>2</v>
      </c>
      <c r="C29" s="144" t="s">
        <v>1979</v>
      </c>
      <c r="D29" s="144" t="s">
        <v>1980</v>
      </c>
      <c r="E29" s="145" t="s">
        <v>1920</v>
      </c>
      <c r="F29" s="145" t="s">
        <v>1921</v>
      </c>
      <c r="G29" s="144" t="s">
        <v>1957</v>
      </c>
      <c r="H29" s="144" t="s">
        <v>1958</v>
      </c>
      <c r="I29" s="144" t="s">
        <v>1922</v>
      </c>
      <c r="J29" s="144" t="s">
        <v>1972</v>
      </c>
      <c r="K29" s="146" t="s">
        <v>1932</v>
      </c>
      <c r="P29" s="202">
        <v>11</v>
      </c>
      <c r="Q29" s="226">
        <v>0.34</v>
      </c>
      <c r="R29" s="240">
        <v>0.43</v>
      </c>
      <c r="S29" s="226">
        <v>0.47</v>
      </c>
      <c r="T29" s="226">
        <v>0.45</v>
      </c>
      <c r="U29" s="226">
        <v>0.46</v>
      </c>
      <c r="V29" s="226">
        <v>0.44</v>
      </c>
      <c r="W29" s="226">
        <v>0.35</v>
      </c>
      <c r="X29" s="226">
        <v>0.37</v>
      </c>
      <c r="Y29" s="226">
        <v>0.4</v>
      </c>
      <c r="Z29" s="226">
        <v>0.41</v>
      </c>
      <c r="AA29" s="226">
        <v>1</v>
      </c>
      <c r="AB29" s="226">
        <v>0.4</v>
      </c>
    </row>
    <row r="30" spans="1:28">
      <c r="A30" s="192" t="s">
        <v>115</v>
      </c>
      <c r="B30" s="193">
        <v>1</v>
      </c>
      <c r="C30" s="154" t="s">
        <v>1981</v>
      </c>
      <c r="D30" s="154" t="s">
        <v>1981</v>
      </c>
      <c r="E30" s="192">
        <f>VLOOKUP(C30,($L$21:$N$23),3,FALSE)</f>
        <v>136821051.01189658</v>
      </c>
      <c r="F30" s="192">
        <f>VLOOKUP(D30,($L$21:$N$23),3,FALSE)</f>
        <v>136821051.01189658</v>
      </c>
      <c r="G30" s="221">
        <v>1.19522860933439</v>
      </c>
      <c r="H30" s="221">
        <v>1.19522860933439</v>
      </c>
      <c r="I30" s="203">
        <v>1</v>
      </c>
      <c r="J30" s="217">
        <f>MIN(G30:H30)/MAX(G30:H30)</f>
        <v>1</v>
      </c>
      <c r="K30" s="210">
        <f>E30*F30*I30*J30</f>
        <v>1.8720000000000008E+16</v>
      </c>
      <c r="P30" s="202">
        <v>12</v>
      </c>
      <c r="Q30" s="226">
        <v>0.33</v>
      </c>
      <c r="R30" s="226">
        <v>0.4</v>
      </c>
      <c r="S30" s="226">
        <v>0.42</v>
      </c>
      <c r="T30" s="226">
        <v>0.4</v>
      </c>
      <c r="U30" s="226">
        <v>0.42</v>
      </c>
      <c r="V30" s="226">
        <v>0.41</v>
      </c>
      <c r="W30" s="226">
        <v>0.35</v>
      </c>
      <c r="X30" s="226">
        <v>0.36</v>
      </c>
      <c r="Y30" s="226">
        <v>0.38</v>
      </c>
      <c r="Z30" s="226">
        <v>0.39</v>
      </c>
      <c r="AA30" s="226">
        <v>0.4</v>
      </c>
      <c r="AB30" s="226">
        <v>1</v>
      </c>
    </row>
    <row r="31" spans="1:28">
      <c r="A31" s="192" t="s">
        <v>115</v>
      </c>
      <c r="B31" s="193">
        <v>1</v>
      </c>
      <c r="C31" s="154" t="s">
        <v>1981</v>
      </c>
      <c r="D31" s="154" t="s">
        <v>1982</v>
      </c>
      <c r="E31" s="192">
        <f t="shared" ref="E31:F33" si="5">VLOOKUP(C31,($L$21:$N$23),3,FALSE)</f>
        <v>136821051.01189658</v>
      </c>
      <c r="F31" s="192">
        <f t="shared" si="5"/>
        <v>-25653947.064730607</v>
      </c>
      <c r="G31" s="221">
        <v>1.1952286093343936</v>
      </c>
      <c r="H31" s="221">
        <v>1.1952286093343936</v>
      </c>
      <c r="I31" s="203">
        <v>0.93</v>
      </c>
      <c r="J31" s="217">
        <f t="shared" ref="J31:J33" si="6">MIN(G31:H31)/MAX(G31:H31)</f>
        <v>1</v>
      </c>
      <c r="K31" s="210">
        <f t="shared" ref="K31:K33" si="7">E31*F31*I31*J31</f>
        <v>-3264300000000001</v>
      </c>
      <c r="L31" s="1" t="s">
        <v>2109</v>
      </c>
    </row>
    <row r="32" spans="1:28">
      <c r="A32" s="192" t="s">
        <v>115</v>
      </c>
      <c r="B32" s="193">
        <v>1</v>
      </c>
      <c r="C32" s="154" t="s">
        <v>1982</v>
      </c>
      <c r="D32" s="154" t="s">
        <v>1981</v>
      </c>
      <c r="E32" s="192">
        <f t="shared" si="5"/>
        <v>-25653947.064730607</v>
      </c>
      <c r="F32" s="192">
        <f t="shared" si="5"/>
        <v>136821051.01189658</v>
      </c>
      <c r="G32" s="221">
        <v>1.1952286093343936</v>
      </c>
      <c r="H32" s="221">
        <v>1.1952286093343936</v>
      </c>
      <c r="I32" s="203">
        <v>0.93</v>
      </c>
      <c r="J32" s="217">
        <f t="shared" si="6"/>
        <v>1</v>
      </c>
      <c r="K32" s="210">
        <f t="shared" si="7"/>
        <v>-3264300000000001</v>
      </c>
    </row>
    <row r="33" spans="1:11">
      <c r="A33" s="192" t="s">
        <v>115</v>
      </c>
      <c r="B33" s="193">
        <v>1</v>
      </c>
      <c r="C33" s="154" t="s">
        <v>1982</v>
      </c>
      <c r="D33" s="154" t="s">
        <v>1982</v>
      </c>
      <c r="E33" s="192">
        <f t="shared" si="5"/>
        <v>-25653947.064730607</v>
      </c>
      <c r="F33" s="192">
        <f t="shared" si="5"/>
        <v>-25653947.064730607</v>
      </c>
      <c r="G33" s="221">
        <v>1.1952286093343936</v>
      </c>
      <c r="H33" s="221">
        <v>1.1952286093343936</v>
      </c>
      <c r="I33" s="203">
        <v>1</v>
      </c>
      <c r="J33" s="217">
        <f t="shared" si="6"/>
        <v>1</v>
      </c>
      <c r="K33" s="210">
        <f t="shared" si="7"/>
        <v>658125000000000.13</v>
      </c>
    </row>
    <row r="34" spans="1:11">
      <c r="A34" s="201"/>
      <c r="B34" s="201"/>
      <c r="C34" s="201"/>
      <c r="J34" s="204" t="s">
        <v>1983</v>
      </c>
      <c r="K34" s="204">
        <f>SQRT(SUM(K30:K33))</f>
        <v>113355745.33300026</v>
      </c>
    </row>
    <row r="35" spans="1:11">
      <c r="A35" s="201" t="s">
        <v>1930</v>
      </c>
      <c r="B35" s="201"/>
      <c r="C35" s="201"/>
    </row>
    <row r="36" spans="1:11">
      <c r="A36" s="145" t="s">
        <v>41</v>
      </c>
      <c r="B36" s="145" t="s">
        <v>2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11">
      <c r="A37" s="192" t="s">
        <v>115</v>
      </c>
      <c r="B37" s="193">
        <v>1</v>
      </c>
      <c r="C37" s="151">
        <f>K34</f>
        <v>113355745.33300026</v>
      </c>
      <c r="D37" s="151">
        <f>C37^2</f>
        <v>1.284952500000001E+16</v>
      </c>
      <c r="E37" s="151">
        <f>SUM(N22:N23)</f>
        <v>111167103.94716597</v>
      </c>
      <c r="F37" s="151">
        <f>MAX(MIN(E37,C37),-C37)</f>
        <v>111167103.94716597</v>
      </c>
    </row>
    <row r="38" spans="1:11">
      <c r="A38" s="151"/>
      <c r="B38" s="151"/>
      <c r="C38" s="151"/>
      <c r="D38" s="151"/>
      <c r="E38" s="151"/>
      <c r="F38" s="151"/>
    </row>
    <row r="39" spans="1:11">
      <c r="A39" s="151"/>
      <c r="B39" s="151"/>
      <c r="C39" s="151"/>
      <c r="D39" s="151"/>
      <c r="E39" s="151"/>
      <c r="F39" s="151"/>
    </row>
    <row r="40" spans="1:11">
      <c r="A40" s="151"/>
      <c r="B40" s="151"/>
      <c r="C40" s="151"/>
      <c r="D40" s="151"/>
      <c r="E40" s="151"/>
      <c r="F40" s="151"/>
    </row>
    <row r="41" spans="1:11">
      <c r="A41" s="201"/>
      <c r="B41" s="201"/>
      <c r="C41" s="201"/>
    </row>
    <row r="42" spans="1:11">
      <c r="A42" s="201"/>
      <c r="B42" s="201"/>
      <c r="C42" s="201"/>
    </row>
    <row r="43" spans="1:11">
      <c r="A43" s="195" t="s">
        <v>1915</v>
      </c>
    </row>
    <row r="45" spans="1:11">
      <c r="A45" s="316" t="s">
        <v>2</v>
      </c>
      <c r="B45" s="317"/>
      <c r="C45" s="144" t="s">
        <v>1916</v>
      </c>
      <c r="D45" s="144" t="s">
        <v>1917</v>
      </c>
      <c r="E45" s="145" t="s">
        <v>1918</v>
      </c>
      <c r="F45" s="145" t="s">
        <v>1932</v>
      </c>
    </row>
    <row r="46" spans="1:11">
      <c r="A46" s="193">
        <v>1</v>
      </c>
      <c r="B46" s="193">
        <v>1</v>
      </c>
      <c r="C46" s="151">
        <f>VLOOKUP(A46,$B$37:$F$37,5,FALSE)</f>
        <v>111167103.94716597</v>
      </c>
      <c r="D46" s="151">
        <f>VLOOKUP(B46,$B$37:$F$37,5,FALSE)</f>
        <v>111167103.94716597</v>
      </c>
      <c r="E46" s="151">
        <v>1</v>
      </c>
      <c r="F46" s="151">
        <f>IF(C46=D46,0,C46*D46*E46)</f>
        <v>0</v>
      </c>
    </row>
    <row r="47" spans="1:11">
      <c r="A47" s="151"/>
      <c r="B47" s="170"/>
      <c r="C47" s="151"/>
      <c r="D47" s="151"/>
      <c r="E47" s="151"/>
      <c r="F47" s="151"/>
    </row>
    <row r="48" spans="1:11">
      <c r="A48" s="151"/>
      <c r="B48" s="170"/>
      <c r="C48" s="151"/>
      <c r="D48" s="151"/>
      <c r="E48" s="151"/>
      <c r="F48" s="151"/>
    </row>
    <row r="49" spans="1:18">
      <c r="A49" s="151"/>
      <c r="B49" s="170"/>
      <c r="C49" s="151"/>
      <c r="D49" s="151"/>
      <c r="E49" s="151"/>
      <c r="F49" s="151"/>
    </row>
    <row r="50" spans="1:18">
      <c r="A50" s="151"/>
      <c r="B50" s="170"/>
      <c r="C50" s="151"/>
      <c r="D50" s="151"/>
      <c r="E50" s="151"/>
      <c r="F50" s="151"/>
    </row>
    <row r="51" spans="1:18">
      <c r="A51" s="201"/>
      <c r="B51" s="201"/>
      <c r="C51" s="201"/>
      <c r="E51" s="1" t="s">
        <v>1931</v>
      </c>
      <c r="F51" s="1">
        <f>SUM(F46:F50)</f>
        <v>0</v>
      </c>
    </row>
    <row r="52" spans="1:18">
      <c r="A52" s="201"/>
      <c r="B52" s="201"/>
      <c r="C52" s="201"/>
      <c r="E52" s="1" t="s">
        <v>1933</v>
      </c>
      <c r="F52" s="1">
        <f>SUM(D37)</f>
        <v>1.284952500000001E+16</v>
      </c>
    </row>
    <row r="53" spans="1:18">
      <c r="A53" s="201"/>
      <c r="B53" s="201"/>
      <c r="C53" s="201"/>
      <c r="E53" s="204" t="s">
        <v>1934</v>
      </c>
      <c r="F53" s="204">
        <f>SQRT(SUM(F51:F52))</f>
        <v>113355745.33300026</v>
      </c>
    </row>
    <row r="54" spans="1:18">
      <c r="A54" s="201"/>
      <c r="B54" s="201"/>
      <c r="C54" s="201"/>
    </row>
    <row r="55" spans="1:18">
      <c r="A55" s="201"/>
      <c r="B55" s="201"/>
      <c r="C55" s="201"/>
    </row>
    <row r="57" spans="1:18">
      <c r="A57" s="205" t="s">
        <v>1935</v>
      </c>
    </row>
    <row r="59" spans="1:18">
      <c r="A59" s="227" t="s">
        <v>2043</v>
      </c>
      <c r="B59" s="227" t="s">
        <v>2044</v>
      </c>
      <c r="C59" s="227" t="s">
        <v>2045</v>
      </c>
      <c r="D59" s="227" t="s">
        <v>2046</v>
      </c>
      <c r="E59" s="227" t="s">
        <v>2047</v>
      </c>
      <c r="F59" s="227" t="s">
        <v>2048</v>
      </c>
      <c r="G59" s="227" t="s">
        <v>2049</v>
      </c>
      <c r="H59" s="227" t="s">
        <v>2050</v>
      </c>
      <c r="I59" s="227" t="s">
        <v>2051</v>
      </c>
      <c r="J59" s="227" t="s">
        <v>2052</v>
      </c>
      <c r="K59" s="227" t="s">
        <v>2053</v>
      </c>
      <c r="L59" s="227" t="s">
        <v>2054</v>
      </c>
      <c r="M59" s="227" t="s">
        <v>2055</v>
      </c>
      <c r="N59" s="227" t="s">
        <v>2056</v>
      </c>
      <c r="O59" s="227" t="s">
        <v>2057</v>
      </c>
      <c r="P59" s="227" t="s">
        <v>2058</v>
      </c>
      <c r="Q59" s="227" t="s">
        <v>2059</v>
      </c>
      <c r="R59" s="227"/>
    </row>
    <row r="60" spans="1:18">
      <c r="A60" s="228">
        <v>45169</v>
      </c>
      <c r="B60" s="227" t="s">
        <v>2077</v>
      </c>
      <c r="C60" s="227" t="s">
        <v>2061</v>
      </c>
      <c r="D60" s="227" t="s">
        <v>50</v>
      </c>
      <c r="E60" s="227">
        <v>113355745.333</v>
      </c>
      <c r="F60" s="227">
        <v>0</v>
      </c>
      <c r="G60" s="227">
        <v>113355745.333</v>
      </c>
      <c r="H60" s="227">
        <v>0</v>
      </c>
      <c r="I60" s="227">
        <v>113355745.333</v>
      </c>
      <c r="J60" s="227">
        <v>0</v>
      </c>
      <c r="K60" s="227">
        <v>0</v>
      </c>
      <c r="L60" s="227">
        <v>0</v>
      </c>
      <c r="M60" s="227">
        <v>0</v>
      </c>
      <c r="N60" s="227">
        <v>113355745.333</v>
      </c>
      <c r="O60" s="227">
        <v>0</v>
      </c>
      <c r="P60" s="227">
        <v>0</v>
      </c>
      <c r="Q60" s="227">
        <v>0</v>
      </c>
      <c r="R60" s="227"/>
    </row>
  </sheetData>
  <mergeCells count="10">
    <mergeCell ref="S11:V12"/>
    <mergeCell ref="W11:X12"/>
    <mergeCell ref="P11:R12"/>
    <mergeCell ref="S13:V13"/>
    <mergeCell ref="A45:B45"/>
    <mergeCell ref="P13:R13"/>
    <mergeCell ref="P14:R14"/>
    <mergeCell ref="S14:V14"/>
    <mergeCell ref="W13:X13"/>
    <mergeCell ref="W14:X14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BE4CC-B621-4EC2-9A62-485512C17F88}">
  <dimension ref="A1:AB54"/>
  <sheetViews>
    <sheetView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24.85546875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9.140625" style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860</v>
      </c>
      <c r="B2" s="187" t="s">
        <v>115</v>
      </c>
      <c r="C2" s="187" t="s">
        <v>614</v>
      </c>
      <c r="D2" s="187" t="s">
        <v>861</v>
      </c>
      <c r="E2" s="187" t="s">
        <v>862</v>
      </c>
      <c r="F2" s="187" t="s">
        <v>863</v>
      </c>
      <c r="G2" s="187" t="s">
        <v>617</v>
      </c>
      <c r="H2" s="188">
        <v>7933443.136495024</v>
      </c>
      <c r="I2" s="188">
        <v>0</v>
      </c>
      <c r="J2" s="188">
        <v>0</v>
      </c>
      <c r="K2" s="188">
        <v>0</v>
      </c>
      <c r="L2" s="188">
        <v>0</v>
      </c>
      <c r="M2" s="188">
        <v>7933443.136495024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P7" s="202">
        <v>1</v>
      </c>
      <c r="Q7" s="202">
        <v>2</v>
      </c>
      <c r="R7" s="202">
        <v>3</v>
      </c>
      <c r="S7" s="202">
        <v>4</v>
      </c>
      <c r="T7" s="202">
        <v>5</v>
      </c>
      <c r="U7" s="202">
        <v>6</v>
      </c>
      <c r="V7" s="202">
        <v>7</v>
      </c>
      <c r="W7" s="202">
        <v>8</v>
      </c>
      <c r="X7" s="202">
        <v>9</v>
      </c>
      <c r="Y7" s="202">
        <v>10</v>
      </c>
      <c r="Z7" s="202">
        <v>11</v>
      </c>
      <c r="AA7" s="202">
        <v>12</v>
      </c>
      <c r="AB7" s="202" t="s">
        <v>201</v>
      </c>
    </row>
    <row r="8" spans="1:28">
      <c r="A8" s="198" t="s">
        <v>1908</v>
      </c>
      <c r="B8" s="199">
        <v>1000000</v>
      </c>
      <c r="C8" s="199">
        <v>170000</v>
      </c>
      <c r="D8" s="199">
        <v>170000</v>
      </c>
      <c r="E8" s="199">
        <v>170000</v>
      </c>
      <c r="F8" s="199">
        <v>170000</v>
      </c>
      <c r="G8" s="199">
        <v>170000</v>
      </c>
      <c r="H8" s="199">
        <v>1000000</v>
      </c>
      <c r="I8" s="199">
        <v>170000</v>
      </c>
      <c r="J8" s="199">
        <v>170000</v>
      </c>
      <c r="K8" s="199">
        <v>170000</v>
      </c>
      <c r="L8" s="199">
        <v>170000</v>
      </c>
      <c r="M8" s="199">
        <v>170000</v>
      </c>
      <c r="N8" s="199">
        <v>170000</v>
      </c>
      <c r="P8" s="191">
        <v>75</v>
      </c>
      <c r="Q8" s="191">
        <v>90</v>
      </c>
      <c r="R8" s="191">
        <v>84</v>
      </c>
      <c r="S8" s="191">
        <v>54</v>
      </c>
      <c r="T8" s="191">
        <v>62</v>
      </c>
      <c r="U8" s="191">
        <v>48</v>
      </c>
      <c r="V8" s="191">
        <v>185</v>
      </c>
      <c r="W8" s="191">
        <v>343</v>
      </c>
      <c r="X8" s="191">
        <v>255</v>
      </c>
      <c r="Y8" s="191">
        <v>250</v>
      </c>
      <c r="Z8" s="191">
        <v>214</v>
      </c>
      <c r="AA8" s="191">
        <v>173</v>
      </c>
      <c r="AB8" s="191">
        <v>343</v>
      </c>
    </row>
    <row r="9" spans="1:28">
      <c r="A9" s="198" t="s">
        <v>1976</v>
      </c>
      <c r="B9" s="200">
        <v>0</v>
      </c>
      <c r="C9" s="200">
        <v>0</v>
      </c>
      <c r="D9" s="200">
        <f>SUM(K16:K17)</f>
        <v>80000</v>
      </c>
      <c r="E9" s="199">
        <f>SUM(M44:M47)</f>
        <v>0</v>
      </c>
      <c r="F9" s="199">
        <f>SUM(N44:N47)</f>
        <v>0</v>
      </c>
      <c r="G9" s="199">
        <f t="shared" ref="G9" si="0">SUM(O47:O50)</f>
        <v>0</v>
      </c>
      <c r="H9" s="199">
        <f t="shared" ref="H9:N9" si="1">SUM(P34:P37)</f>
        <v>0</v>
      </c>
      <c r="I9" s="199">
        <f t="shared" si="1"/>
        <v>0</v>
      </c>
      <c r="J9" s="199">
        <f t="shared" si="1"/>
        <v>0</v>
      </c>
      <c r="K9" s="199">
        <f t="shared" si="1"/>
        <v>0</v>
      </c>
      <c r="L9" s="199">
        <f t="shared" si="1"/>
        <v>0</v>
      </c>
      <c r="M9" s="199">
        <f t="shared" si="1"/>
        <v>0</v>
      </c>
      <c r="N9" s="199">
        <f t="shared" si="1"/>
        <v>0</v>
      </c>
    </row>
    <row r="10" spans="1:28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N10" si="2">MAX(1,SQRT(ABS(D9)/D8))</f>
        <v>1</v>
      </c>
      <c r="E10" s="207">
        <f t="shared" si="2"/>
        <v>1</v>
      </c>
      <c r="F10" s="207">
        <f t="shared" si="2"/>
        <v>1</v>
      </c>
      <c r="G10" s="207">
        <f t="shared" si="2"/>
        <v>1</v>
      </c>
      <c r="H10" s="207">
        <f t="shared" si="2"/>
        <v>1</v>
      </c>
      <c r="I10" s="207">
        <f t="shared" si="2"/>
        <v>1</v>
      </c>
      <c r="J10" s="207">
        <f t="shared" si="2"/>
        <v>1</v>
      </c>
      <c r="K10" s="207">
        <f t="shared" si="2"/>
        <v>1</v>
      </c>
      <c r="L10" s="207">
        <f t="shared" si="2"/>
        <v>1</v>
      </c>
      <c r="M10" s="207">
        <f t="shared" si="2"/>
        <v>1</v>
      </c>
      <c r="N10" s="207">
        <f t="shared" si="2"/>
        <v>1</v>
      </c>
      <c r="P10" s="190" t="s">
        <v>1994</v>
      </c>
    </row>
    <row r="11" spans="1:28" ht="15" customHeight="1">
      <c r="P11" s="326"/>
      <c r="Q11" s="327"/>
      <c r="R11" s="328"/>
      <c r="S11" s="325" t="s">
        <v>1988</v>
      </c>
      <c r="T11" s="325"/>
      <c r="U11" s="325"/>
      <c r="V11" s="325"/>
      <c r="W11" s="325" t="s">
        <v>1989</v>
      </c>
      <c r="X11" s="325"/>
    </row>
    <row r="12" spans="1:28" ht="16.5" customHeight="1">
      <c r="P12" s="329"/>
      <c r="Q12" s="330"/>
      <c r="R12" s="331"/>
      <c r="S12" s="325"/>
      <c r="T12" s="325"/>
      <c r="U12" s="325"/>
      <c r="V12" s="325"/>
      <c r="W12" s="325"/>
      <c r="X12" s="325"/>
    </row>
    <row r="13" spans="1:28">
      <c r="A13" s="195" t="s">
        <v>1910</v>
      </c>
      <c r="P13" s="335" t="s">
        <v>1986</v>
      </c>
      <c r="Q13" s="335"/>
      <c r="R13" s="335"/>
      <c r="S13" s="332">
        <v>0.93</v>
      </c>
      <c r="T13" s="333"/>
      <c r="U13" s="333"/>
      <c r="V13" s="334"/>
      <c r="W13" s="332">
        <v>0.46</v>
      </c>
      <c r="X13" s="334"/>
    </row>
    <row r="14" spans="1:28">
      <c r="P14" s="335" t="s">
        <v>1987</v>
      </c>
      <c r="Q14" s="335"/>
      <c r="R14" s="335"/>
      <c r="S14" s="332">
        <v>0.5</v>
      </c>
      <c r="T14" s="333"/>
      <c r="U14" s="333"/>
      <c r="V14" s="334"/>
      <c r="W14" s="332">
        <v>0.5</v>
      </c>
      <c r="X14" s="334"/>
    </row>
    <row r="15" spans="1:28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1978</v>
      </c>
      <c r="M15" s="144" t="s">
        <v>1901</v>
      </c>
      <c r="N15" s="144" t="s">
        <v>1905</v>
      </c>
    </row>
    <row r="16" spans="1:28">
      <c r="A16" s="193" t="s">
        <v>115</v>
      </c>
      <c r="B16" s="189" t="s">
        <v>175</v>
      </c>
      <c r="C16" s="189" t="s">
        <v>49</v>
      </c>
      <c r="D16" s="193" t="s">
        <v>14</v>
      </c>
      <c r="E16" s="193" t="s">
        <v>176</v>
      </c>
      <c r="F16" s="193">
        <v>3</v>
      </c>
      <c r="G16" s="193" t="s">
        <v>63</v>
      </c>
      <c r="H16" s="193" t="s">
        <v>158</v>
      </c>
      <c r="I16" s="193">
        <v>180000</v>
      </c>
      <c r="J16" s="189" t="s">
        <v>50</v>
      </c>
      <c r="K16" s="193">
        <v>180000</v>
      </c>
      <c r="L16" s="191" t="str">
        <f>E16&amp;"-"&amp;G16&amp;"-"&amp;H16</f>
        <v>ISIN:CA82028KAP62-3y-GBP</v>
      </c>
      <c r="M16" s="191" cm="1">
        <f t="array" ref="M16">VLOOKUP(F16,TRANSPOSE($P$7:$AA$8),2,FALSE)</f>
        <v>84</v>
      </c>
      <c r="N16" s="191">
        <f>K16*M16*$D$10</f>
        <v>15120000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8">
      <c r="A17" s="193" t="s">
        <v>115</v>
      </c>
      <c r="B17" s="189" t="s">
        <v>177</v>
      </c>
      <c r="C17" s="189" t="s">
        <v>49</v>
      </c>
      <c r="D17" s="193" t="s">
        <v>14</v>
      </c>
      <c r="E17" s="193" t="s">
        <v>176</v>
      </c>
      <c r="F17" s="193">
        <v>3</v>
      </c>
      <c r="G17" s="193" t="s">
        <v>68</v>
      </c>
      <c r="H17" s="193" t="s">
        <v>90</v>
      </c>
      <c r="I17" s="193">
        <v>-100000</v>
      </c>
      <c r="J17" s="189" t="s">
        <v>50</v>
      </c>
      <c r="K17" s="193">
        <v>-100000</v>
      </c>
      <c r="L17" s="191" t="str">
        <f>E17&amp;"-"&amp;G17&amp;"-"&amp;H17</f>
        <v>ISIN:CA82028KAP62-5y-JPY</v>
      </c>
      <c r="M17" s="191" cm="1">
        <f t="array" ref="M17">VLOOKUP(F17,TRANSPOSE($P$7:$AA$8),2,FALSE)</f>
        <v>84</v>
      </c>
      <c r="N17" s="191">
        <f>K17*M17*$D$10</f>
        <v>-8400000</v>
      </c>
      <c r="P17" s="190" t="s">
        <v>1985</v>
      </c>
      <c r="Q17" s="190"/>
      <c r="R17" s="190"/>
      <c r="S17" s="190"/>
      <c r="T17" s="190"/>
    </row>
    <row r="18" spans="1:28">
      <c r="P18" s="202"/>
      <c r="Q18" s="202">
        <v>1</v>
      </c>
      <c r="R18" s="202">
        <v>2</v>
      </c>
      <c r="S18" s="202">
        <v>3</v>
      </c>
      <c r="T18" s="202">
        <v>4</v>
      </c>
      <c r="U18" s="202">
        <v>5</v>
      </c>
      <c r="V18" s="202">
        <v>6</v>
      </c>
      <c r="W18" s="202">
        <v>7</v>
      </c>
      <c r="X18" s="202">
        <v>8</v>
      </c>
      <c r="Y18" s="202">
        <v>9</v>
      </c>
      <c r="Z18" s="202">
        <v>10</v>
      </c>
      <c r="AA18" s="202">
        <v>11</v>
      </c>
      <c r="AB18" s="202">
        <v>12</v>
      </c>
    </row>
    <row r="19" spans="1:28">
      <c r="P19" s="202">
        <v>1</v>
      </c>
      <c r="Q19" s="226">
        <v>1</v>
      </c>
      <c r="R19" s="226">
        <v>0.38</v>
      </c>
      <c r="S19" s="226">
        <v>0.38</v>
      </c>
      <c r="T19" s="226">
        <v>0.35</v>
      </c>
      <c r="U19" s="226">
        <v>0.37</v>
      </c>
      <c r="V19" s="226">
        <v>0.34</v>
      </c>
      <c r="W19" s="226">
        <v>0.42</v>
      </c>
      <c r="X19" s="226">
        <v>0.32</v>
      </c>
      <c r="Y19" s="226">
        <v>0.34</v>
      </c>
      <c r="Z19" s="226">
        <v>0.33</v>
      </c>
      <c r="AA19" s="226">
        <v>0.34</v>
      </c>
      <c r="AB19" s="226">
        <v>0.33</v>
      </c>
    </row>
    <row r="20" spans="1:28">
      <c r="A20" s="195" t="s">
        <v>1977</v>
      </c>
      <c r="P20" s="202">
        <v>2</v>
      </c>
      <c r="Q20" s="226">
        <v>0.38</v>
      </c>
      <c r="R20" s="226">
        <v>1</v>
      </c>
      <c r="S20" s="226">
        <v>0.48</v>
      </c>
      <c r="T20" s="226">
        <v>0.46</v>
      </c>
      <c r="U20" s="226">
        <v>0.48</v>
      </c>
      <c r="V20" s="226">
        <v>0.46</v>
      </c>
      <c r="W20" s="226">
        <v>0.39</v>
      </c>
      <c r="X20" s="226">
        <v>0.4</v>
      </c>
      <c r="Y20" s="226">
        <v>0.41</v>
      </c>
      <c r="Z20" s="226">
        <v>0.41</v>
      </c>
      <c r="AA20" s="240">
        <v>0.43</v>
      </c>
      <c r="AB20" s="226">
        <v>0.4</v>
      </c>
    </row>
    <row r="21" spans="1:28">
      <c r="P21" s="202">
        <v>3</v>
      </c>
      <c r="Q21" s="226">
        <v>0.38</v>
      </c>
      <c r="R21" s="226">
        <v>0.48</v>
      </c>
      <c r="S21" s="226">
        <v>1</v>
      </c>
      <c r="T21" s="226">
        <v>0.5</v>
      </c>
      <c r="U21" s="226">
        <v>0.51</v>
      </c>
      <c r="V21" s="226">
        <v>0.5</v>
      </c>
      <c r="W21" s="226">
        <v>0.4</v>
      </c>
      <c r="X21" s="226">
        <v>0.39</v>
      </c>
      <c r="Y21" s="226">
        <v>0.45</v>
      </c>
      <c r="Z21" s="226">
        <v>0.44</v>
      </c>
      <c r="AA21" s="226">
        <v>0.47</v>
      </c>
      <c r="AB21" s="226">
        <v>0.42</v>
      </c>
    </row>
    <row r="22" spans="1:28">
      <c r="A22" s="201" t="s">
        <v>1984</v>
      </c>
      <c r="B22" s="201"/>
      <c r="C22" s="201"/>
      <c r="P22" s="202">
        <v>4</v>
      </c>
      <c r="Q22" s="226">
        <v>0.35</v>
      </c>
      <c r="R22" s="226">
        <v>0.46</v>
      </c>
      <c r="S22" s="226">
        <v>0.5</v>
      </c>
      <c r="T22" s="226">
        <v>1</v>
      </c>
      <c r="U22" s="226">
        <v>0.5</v>
      </c>
      <c r="V22" s="226">
        <v>0.5</v>
      </c>
      <c r="W22" s="226">
        <v>0.37</v>
      </c>
      <c r="X22" s="226">
        <v>0.37</v>
      </c>
      <c r="Y22" s="226">
        <v>0.41</v>
      </c>
      <c r="Z22" s="226">
        <v>0.43</v>
      </c>
      <c r="AA22" s="226">
        <v>0.45</v>
      </c>
      <c r="AB22" s="226">
        <v>0.4</v>
      </c>
    </row>
    <row r="23" spans="1:28">
      <c r="A23" s="145" t="s">
        <v>41</v>
      </c>
      <c r="B23" s="145" t="s">
        <v>2</v>
      </c>
      <c r="C23" s="144" t="s">
        <v>1979</v>
      </c>
      <c r="D23" s="144" t="s">
        <v>1980</v>
      </c>
      <c r="E23" s="145" t="s">
        <v>1920</v>
      </c>
      <c r="F23" s="145" t="s">
        <v>1921</v>
      </c>
      <c r="G23" s="144" t="s">
        <v>1957</v>
      </c>
      <c r="H23" s="144" t="s">
        <v>1958</v>
      </c>
      <c r="I23" s="144" t="s">
        <v>1922</v>
      </c>
      <c r="J23" s="144" t="s">
        <v>1972</v>
      </c>
      <c r="K23" s="146" t="s">
        <v>1932</v>
      </c>
      <c r="P23" s="202">
        <v>5</v>
      </c>
      <c r="Q23" s="226">
        <v>0.37</v>
      </c>
      <c r="R23" s="226">
        <v>0.48</v>
      </c>
      <c r="S23" s="226">
        <v>0.51</v>
      </c>
      <c r="T23" s="226">
        <v>0.5</v>
      </c>
      <c r="U23" s="226">
        <v>1</v>
      </c>
      <c r="V23" s="226">
        <v>0.5</v>
      </c>
      <c r="W23" s="226">
        <v>0.39</v>
      </c>
      <c r="X23" s="226">
        <v>0.38</v>
      </c>
      <c r="Y23" s="226">
        <v>0.43</v>
      </c>
      <c r="Z23" s="226">
        <v>0.43</v>
      </c>
      <c r="AA23" s="226">
        <v>0.46</v>
      </c>
      <c r="AB23" s="226">
        <v>0.42</v>
      </c>
    </row>
    <row r="24" spans="1:28">
      <c r="A24" s="192" t="s">
        <v>115</v>
      </c>
      <c r="B24" s="193">
        <v>3</v>
      </c>
      <c r="C24" s="154" t="s">
        <v>1990</v>
      </c>
      <c r="D24" s="154" t="s">
        <v>1990</v>
      </c>
      <c r="E24" s="192">
        <f>VLOOKUP(C24,($L$15:$N$17),3,FALSE)</f>
        <v>15120000</v>
      </c>
      <c r="F24" s="192">
        <f>VLOOKUP(D24,($L$15:$N$17),3,FALSE)</f>
        <v>15120000</v>
      </c>
      <c r="G24" s="219">
        <v>1</v>
      </c>
      <c r="H24" s="219">
        <v>1</v>
      </c>
      <c r="I24" s="203">
        <v>1</v>
      </c>
      <c r="J24" s="217">
        <f>MIN(G24:H24)/MAX(G24:H24)</f>
        <v>1</v>
      </c>
      <c r="K24" s="210">
        <f>E24*F24*I24*J24</f>
        <v>228614400000000</v>
      </c>
      <c r="P24" s="202">
        <v>6</v>
      </c>
      <c r="Q24" s="226">
        <v>0.34</v>
      </c>
      <c r="R24" s="226">
        <v>0.46</v>
      </c>
      <c r="S24" s="226">
        <v>0.5</v>
      </c>
      <c r="T24" s="226">
        <v>0.5</v>
      </c>
      <c r="U24" s="226">
        <v>0.5</v>
      </c>
      <c r="V24" s="226">
        <v>1</v>
      </c>
      <c r="W24" s="226">
        <v>0.37</v>
      </c>
      <c r="X24" s="226">
        <v>0.35</v>
      </c>
      <c r="Y24" s="226">
        <v>0.39</v>
      </c>
      <c r="Z24" s="226">
        <v>0.41</v>
      </c>
      <c r="AA24" s="226">
        <v>0.44</v>
      </c>
      <c r="AB24" s="226">
        <v>0.41</v>
      </c>
    </row>
    <row r="25" spans="1:28">
      <c r="A25" s="192" t="s">
        <v>115</v>
      </c>
      <c r="B25" s="193">
        <v>3</v>
      </c>
      <c r="C25" s="154" t="s">
        <v>1990</v>
      </c>
      <c r="D25" s="154" t="s">
        <v>1991</v>
      </c>
      <c r="E25" s="192">
        <f t="shared" ref="E25:F27" si="3">VLOOKUP(C25,($L$15:$N$17),3,FALSE)</f>
        <v>15120000</v>
      </c>
      <c r="F25" s="192">
        <f t="shared" si="3"/>
        <v>-8400000</v>
      </c>
      <c r="G25" s="219">
        <v>1</v>
      </c>
      <c r="H25" s="219">
        <v>1</v>
      </c>
      <c r="I25" s="203">
        <v>0.93</v>
      </c>
      <c r="J25" s="217">
        <f t="shared" ref="J25:J27" si="4">MIN(G25:H25)/MAX(G25:H25)</f>
        <v>1</v>
      </c>
      <c r="K25" s="210">
        <f t="shared" ref="K25:K27" si="5">E25*F25*I25*J25</f>
        <v>-118117440000000</v>
      </c>
      <c r="P25" s="202">
        <v>7</v>
      </c>
      <c r="Q25" s="226">
        <v>0.42</v>
      </c>
      <c r="R25" s="226">
        <v>0.39</v>
      </c>
      <c r="S25" s="226">
        <v>0.4</v>
      </c>
      <c r="T25" s="226">
        <v>0.37</v>
      </c>
      <c r="U25" s="226">
        <v>0.39</v>
      </c>
      <c r="V25" s="226">
        <v>0.37</v>
      </c>
      <c r="W25" s="226">
        <v>1</v>
      </c>
      <c r="X25" s="226">
        <v>0.33</v>
      </c>
      <c r="Y25" s="226">
        <v>0.37</v>
      </c>
      <c r="Z25" s="226">
        <v>0.37</v>
      </c>
      <c r="AA25" s="226">
        <v>0.35</v>
      </c>
      <c r="AB25" s="226">
        <v>0.35</v>
      </c>
    </row>
    <row r="26" spans="1:28">
      <c r="A26" s="192" t="s">
        <v>115</v>
      </c>
      <c r="B26" s="193">
        <v>3</v>
      </c>
      <c r="C26" s="154" t="s">
        <v>1991</v>
      </c>
      <c r="D26" s="154" t="s">
        <v>1990</v>
      </c>
      <c r="E26" s="192">
        <f t="shared" si="3"/>
        <v>-8400000</v>
      </c>
      <c r="F26" s="192">
        <f t="shared" si="3"/>
        <v>15120000</v>
      </c>
      <c r="G26" s="219">
        <v>1</v>
      </c>
      <c r="H26" s="219">
        <v>1</v>
      </c>
      <c r="I26" s="203">
        <v>0.93</v>
      </c>
      <c r="J26" s="217">
        <f t="shared" si="4"/>
        <v>1</v>
      </c>
      <c r="K26" s="210">
        <f t="shared" si="5"/>
        <v>-118117440000000</v>
      </c>
      <c r="P26" s="202">
        <v>8</v>
      </c>
      <c r="Q26" s="226">
        <v>0.32</v>
      </c>
      <c r="R26" s="226">
        <v>0.4</v>
      </c>
      <c r="S26" s="226">
        <v>0.39</v>
      </c>
      <c r="T26" s="226">
        <v>0.37</v>
      </c>
      <c r="U26" s="226">
        <v>0.38</v>
      </c>
      <c r="V26" s="226">
        <v>0.35</v>
      </c>
      <c r="W26" s="226">
        <v>0.33</v>
      </c>
      <c r="X26" s="226">
        <v>1</v>
      </c>
      <c r="Y26" s="226">
        <v>0.36</v>
      </c>
      <c r="Z26" s="226">
        <v>0.37</v>
      </c>
      <c r="AA26" s="226">
        <v>0.37</v>
      </c>
      <c r="AB26" s="226">
        <v>0.36</v>
      </c>
    </row>
    <row r="27" spans="1:28">
      <c r="A27" s="192" t="s">
        <v>115</v>
      </c>
      <c r="B27" s="193">
        <v>3</v>
      </c>
      <c r="C27" s="154" t="s">
        <v>1991</v>
      </c>
      <c r="D27" s="154" t="s">
        <v>1991</v>
      </c>
      <c r="E27" s="192">
        <f t="shared" si="3"/>
        <v>-8400000</v>
      </c>
      <c r="F27" s="192">
        <f t="shared" si="3"/>
        <v>-8400000</v>
      </c>
      <c r="G27" s="219">
        <v>1</v>
      </c>
      <c r="H27" s="219">
        <v>1</v>
      </c>
      <c r="I27" s="203">
        <v>1</v>
      </c>
      <c r="J27" s="217">
        <f t="shared" si="4"/>
        <v>1</v>
      </c>
      <c r="K27" s="210">
        <f t="shared" si="5"/>
        <v>70560000000000</v>
      </c>
      <c r="P27" s="202">
        <v>9</v>
      </c>
      <c r="Q27" s="226">
        <v>0.34</v>
      </c>
      <c r="R27" s="226">
        <v>0.41</v>
      </c>
      <c r="S27" s="226">
        <v>0.45</v>
      </c>
      <c r="T27" s="226">
        <v>0.41</v>
      </c>
      <c r="U27" s="226">
        <v>0.43</v>
      </c>
      <c r="V27" s="226">
        <v>0.39</v>
      </c>
      <c r="W27" s="226">
        <v>0.37</v>
      </c>
      <c r="X27" s="226">
        <v>0.36</v>
      </c>
      <c r="Y27" s="226">
        <v>1</v>
      </c>
      <c r="Z27" s="226">
        <v>0.41</v>
      </c>
      <c r="AA27" s="226">
        <v>0.4</v>
      </c>
      <c r="AB27" s="226">
        <v>0.38</v>
      </c>
    </row>
    <row r="28" spans="1:28">
      <c r="A28" s="201"/>
      <c r="B28" s="201"/>
      <c r="C28" s="201"/>
      <c r="J28" s="204" t="s">
        <v>1996</v>
      </c>
      <c r="K28" s="204">
        <f>SQRT(SUM(K24:K27))</f>
        <v>7933443.136495024</v>
      </c>
      <c r="P28" s="202">
        <v>10</v>
      </c>
      <c r="Q28" s="226">
        <v>0.33</v>
      </c>
      <c r="R28" s="226">
        <v>0.41</v>
      </c>
      <c r="S28" s="226">
        <v>0.44</v>
      </c>
      <c r="T28" s="226">
        <v>0.43</v>
      </c>
      <c r="U28" s="226">
        <v>0.43</v>
      </c>
      <c r="V28" s="226">
        <v>0.41</v>
      </c>
      <c r="W28" s="226">
        <v>0.37</v>
      </c>
      <c r="X28" s="226">
        <v>0.37</v>
      </c>
      <c r="Y28" s="226">
        <v>0.41</v>
      </c>
      <c r="Z28" s="226">
        <v>1</v>
      </c>
      <c r="AA28" s="226">
        <v>0.41</v>
      </c>
      <c r="AB28" s="226">
        <v>0.39</v>
      </c>
    </row>
    <row r="29" spans="1:28">
      <c r="A29" s="201" t="s">
        <v>1930</v>
      </c>
      <c r="B29" s="201"/>
      <c r="C29" s="201"/>
      <c r="O29" s="190"/>
      <c r="P29" s="202">
        <v>11</v>
      </c>
      <c r="Q29" s="226">
        <v>0.34</v>
      </c>
      <c r="R29" s="240">
        <v>0.43</v>
      </c>
      <c r="S29" s="226">
        <v>0.47</v>
      </c>
      <c r="T29" s="226">
        <v>0.45</v>
      </c>
      <c r="U29" s="226">
        <v>0.46</v>
      </c>
      <c r="V29" s="226">
        <v>0.44</v>
      </c>
      <c r="W29" s="226">
        <v>0.35</v>
      </c>
      <c r="X29" s="226">
        <v>0.37</v>
      </c>
      <c r="Y29" s="226">
        <v>0.4</v>
      </c>
      <c r="Z29" s="226">
        <v>0.41</v>
      </c>
      <c r="AA29" s="226">
        <v>1</v>
      </c>
      <c r="AB29" s="226">
        <v>0.4</v>
      </c>
    </row>
    <row r="30" spans="1:28">
      <c r="A30" s="145" t="s">
        <v>41</v>
      </c>
      <c r="B30" s="145" t="s">
        <v>2</v>
      </c>
      <c r="C30" s="144" t="s">
        <v>1911</v>
      </c>
      <c r="D30" s="144" t="s">
        <v>1912</v>
      </c>
      <c r="E30" s="145" t="s">
        <v>1913</v>
      </c>
      <c r="F30" s="145" t="s">
        <v>1914</v>
      </c>
      <c r="P30" s="202">
        <v>12</v>
      </c>
      <c r="Q30" s="226">
        <v>0.33</v>
      </c>
      <c r="R30" s="226">
        <v>0.4</v>
      </c>
      <c r="S30" s="226">
        <v>0.42</v>
      </c>
      <c r="T30" s="226">
        <v>0.4</v>
      </c>
      <c r="U30" s="226">
        <v>0.42</v>
      </c>
      <c r="V30" s="226">
        <v>0.41</v>
      </c>
      <c r="W30" s="226">
        <v>0.35</v>
      </c>
      <c r="X30" s="226">
        <v>0.36</v>
      </c>
      <c r="Y30" s="226">
        <v>0.38</v>
      </c>
      <c r="Z30" s="226">
        <v>0.39</v>
      </c>
      <c r="AA30" s="226">
        <v>0.4</v>
      </c>
      <c r="AB30" s="226">
        <v>1</v>
      </c>
    </row>
    <row r="31" spans="1:28">
      <c r="A31" s="192" t="s">
        <v>115</v>
      </c>
      <c r="B31" s="193">
        <v>3</v>
      </c>
      <c r="C31" s="151">
        <f>K28</f>
        <v>7933443.136495024</v>
      </c>
      <c r="D31" s="151">
        <f>C31^2</f>
        <v>62939520000000</v>
      </c>
      <c r="E31" s="151">
        <f>SUM(N16:N17)</f>
        <v>6720000</v>
      </c>
      <c r="F31" s="151">
        <f>MAX(MIN(E31,C31),-C31)</f>
        <v>6720000</v>
      </c>
      <c r="L31" s="1" t="s">
        <v>2109</v>
      </c>
    </row>
    <row r="32" spans="1:28">
      <c r="A32" s="151"/>
      <c r="B32" s="151"/>
      <c r="C32" s="151"/>
      <c r="D32" s="151"/>
      <c r="E32" s="151"/>
      <c r="F32" s="151"/>
    </row>
    <row r="33" spans="1:6">
      <c r="A33" s="151"/>
      <c r="B33" s="151"/>
      <c r="C33" s="151"/>
      <c r="D33" s="151"/>
      <c r="E33" s="151"/>
      <c r="F33" s="151"/>
    </row>
    <row r="34" spans="1:6">
      <c r="A34" s="151"/>
      <c r="B34" s="151"/>
      <c r="C34" s="151"/>
      <c r="D34" s="151"/>
      <c r="E34" s="151"/>
      <c r="F34" s="151"/>
    </row>
    <row r="35" spans="1:6">
      <c r="A35" s="201"/>
      <c r="B35" s="201"/>
      <c r="C35" s="201"/>
    </row>
    <row r="36" spans="1:6">
      <c r="A36" s="201"/>
      <c r="B36" s="201"/>
      <c r="C36" s="201"/>
    </row>
    <row r="37" spans="1:6">
      <c r="A37" s="195" t="s">
        <v>1915</v>
      </c>
    </row>
    <row r="39" spans="1:6">
      <c r="A39" s="316" t="s">
        <v>2</v>
      </c>
      <c r="B39" s="317"/>
      <c r="C39" s="144" t="s">
        <v>1916</v>
      </c>
      <c r="D39" s="144" t="s">
        <v>1917</v>
      </c>
      <c r="E39" s="145" t="s">
        <v>1918</v>
      </c>
      <c r="F39" s="145" t="s">
        <v>1932</v>
      </c>
    </row>
    <row r="40" spans="1:6">
      <c r="A40" s="193">
        <v>3</v>
      </c>
      <c r="B40" s="193">
        <v>3</v>
      </c>
      <c r="C40" s="151">
        <f>VLOOKUP(A40,$B$31:$F$31,5,FALSE)</f>
        <v>6720000</v>
      </c>
      <c r="D40" s="151">
        <f>VLOOKUP(B40,$B$31:$F$31,5,FALSE)</f>
        <v>6720000</v>
      </c>
      <c r="E40" s="151">
        <v>1</v>
      </c>
      <c r="F40" s="151">
        <f>IF(C40=D40,0,C40*D40*E40)</f>
        <v>0</v>
      </c>
    </row>
    <row r="41" spans="1:6">
      <c r="A41" s="151"/>
      <c r="B41" s="170"/>
      <c r="C41" s="151"/>
      <c r="D41" s="151"/>
      <c r="E41" s="151"/>
      <c r="F41" s="151"/>
    </row>
    <row r="42" spans="1:6">
      <c r="A42" s="151"/>
      <c r="B42" s="170"/>
      <c r="C42" s="151"/>
      <c r="D42" s="151"/>
      <c r="E42" s="151"/>
      <c r="F42" s="151"/>
    </row>
    <row r="43" spans="1:6">
      <c r="A43" s="151"/>
      <c r="B43" s="170"/>
      <c r="C43" s="151"/>
      <c r="D43" s="151"/>
      <c r="E43" s="151"/>
      <c r="F43" s="151"/>
    </row>
    <row r="44" spans="1:6">
      <c r="A44" s="151"/>
      <c r="B44" s="170"/>
      <c r="C44" s="151"/>
      <c r="D44" s="151"/>
      <c r="E44" s="151"/>
      <c r="F44" s="151"/>
    </row>
    <row r="45" spans="1:6">
      <c r="A45" s="201"/>
      <c r="B45" s="201"/>
      <c r="C45" s="201"/>
      <c r="E45" s="1" t="s">
        <v>1931</v>
      </c>
      <c r="F45" s="1">
        <f>SUM(F40:F44)</f>
        <v>0</v>
      </c>
    </row>
    <row r="46" spans="1:6">
      <c r="A46" s="201"/>
      <c r="B46" s="201"/>
      <c r="C46" s="201"/>
      <c r="E46" s="1" t="s">
        <v>1933</v>
      </c>
      <c r="F46" s="1">
        <f>SUM(D31)</f>
        <v>62939520000000</v>
      </c>
    </row>
    <row r="47" spans="1:6">
      <c r="A47" s="201"/>
      <c r="B47" s="201"/>
      <c r="C47" s="201"/>
      <c r="E47" s="204" t="s">
        <v>1934</v>
      </c>
      <c r="F47" s="204">
        <f>SQRT(SUM(F45:F46))</f>
        <v>7933443.136495024</v>
      </c>
    </row>
    <row r="48" spans="1:6">
      <c r="A48" s="201"/>
      <c r="B48" s="201"/>
      <c r="C48" s="201"/>
    </row>
    <row r="49" spans="1:18">
      <c r="A49" s="201"/>
      <c r="B49" s="201"/>
      <c r="C49" s="201"/>
    </row>
    <row r="51" spans="1:18">
      <c r="A51" s="205" t="s">
        <v>1935</v>
      </c>
    </row>
    <row r="53" spans="1:18">
      <c r="A53" s="227" t="s">
        <v>2043</v>
      </c>
      <c r="B53" s="227" t="s">
        <v>2044</v>
      </c>
      <c r="C53" s="227" t="s">
        <v>2045</v>
      </c>
      <c r="D53" s="227" t="s">
        <v>2046</v>
      </c>
      <c r="E53" s="227" t="s">
        <v>2047</v>
      </c>
      <c r="F53" s="227" t="s">
        <v>2048</v>
      </c>
      <c r="G53" s="227" t="s">
        <v>2049</v>
      </c>
      <c r="H53" s="227" t="s">
        <v>2050</v>
      </c>
      <c r="I53" s="227" t="s">
        <v>2051</v>
      </c>
      <c r="J53" s="227" t="s">
        <v>2052</v>
      </c>
      <c r="K53" s="227" t="s">
        <v>2053</v>
      </c>
      <c r="L53" s="227" t="s">
        <v>2054</v>
      </c>
      <c r="M53" s="227" t="s">
        <v>2055</v>
      </c>
      <c r="N53" s="227" t="s">
        <v>2056</v>
      </c>
      <c r="O53" s="227" t="s">
        <v>2057</v>
      </c>
      <c r="P53" s="227" t="s">
        <v>2058</v>
      </c>
      <c r="Q53" s="227" t="s">
        <v>2059</v>
      </c>
      <c r="R53" s="227"/>
    </row>
    <row r="54" spans="1:18">
      <c r="A54" s="228">
        <v>45169</v>
      </c>
      <c r="B54" s="227" t="s">
        <v>2078</v>
      </c>
      <c r="C54" s="227" t="s">
        <v>2061</v>
      </c>
      <c r="D54" s="227" t="s">
        <v>50</v>
      </c>
      <c r="E54" s="227">
        <v>7933443.1364949998</v>
      </c>
      <c r="F54" s="227">
        <v>0</v>
      </c>
      <c r="G54" s="227">
        <v>7933443.1364949998</v>
      </c>
      <c r="H54" s="227">
        <v>0</v>
      </c>
      <c r="I54" s="227">
        <v>7933443.1364949998</v>
      </c>
      <c r="J54" s="227">
        <v>0</v>
      </c>
      <c r="K54" s="227">
        <v>0</v>
      </c>
      <c r="L54" s="227">
        <v>0</v>
      </c>
      <c r="M54" s="227">
        <v>0</v>
      </c>
      <c r="N54" s="227">
        <v>7933443.1364949998</v>
      </c>
      <c r="O54" s="227">
        <v>0</v>
      </c>
      <c r="P54" s="227">
        <v>0</v>
      </c>
      <c r="Q54" s="227">
        <v>0</v>
      </c>
      <c r="R54" s="227"/>
    </row>
  </sheetData>
  <mergeCells count="10">
    <mergeCell ref="P14:R14"/>
    <mergeCell ref="S14:V14"/>
    <mergeCell ref="W14:X14"/>
    <mergeCell ref="A39:B39"/>
    <mergeCell ref="P11:R12"/>
    <mergeCell ref="S11:V12"/>
    <mergeCell ref="W11:X12"/>
    <mergeCell ref="P13:R13"/>
    <mergeCell ref="S13:V13"/>
    <mergeCell ref="W13:X13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FAC68-C15D-402A-9032-AC30D7870943}">
  <dimension ref="A1:AB54"/>
  <sheetViews>
    <sheetView topLeftCell="A12"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24.85546875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11.7109375" style="1" customWidth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876</v>
      </c>
      <c r="B2" s="187" t="s">
        <v>115</v>
      </c>
      <c r="C2" s="187" t="s">
        <v>614</v>
      </c>
      <c r="D2" s="187" t="s">
        <v>877</v>
      </c>
      <c r="E2" s="187" t="s">
        <v>878</v>
      </c>
      <c r="F2" s="187" t="s">
        <v>879</v>
      </c>
      <c r="G2" s="187" t="s">
        <v>617</v>
      </c>
      <c r="H2" s="188">
        <v>55631472.683555461</v>
      </c>
      <c r="I2" s="188">
        <v>0</v>
      </c>
      <c r="J2" s="188">
        <v>0</v>
      </c>
      <c r="K2" s="188">
        <v>0</v>
      </c>
      <c r="L2" s="188">
        <v>0</v>
      </c>
      <c r="M2" s="188">
        <v>55631472.683555461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P7" s="202">
        <v>1</v>
      </c>
      <c r="Q7" s="202">
        <v>2</v>
      </c>
      <c r="R7" s="202">
        <v>3</v>
      </c>
      <c r="S7" s="202">
        <v>4</v>
      </c>
      <c r="T7" s="202">
        <v>5</v>
      </c>
      <c r="U7" s="202">
        <v>6</v>
      </c>
      <c r="V7" s="202">
        <v>7</v>
      </c>
      <c r="W7" s="202">
        <v>8</v>
      </c>
      <c r="X7" s="202">
        <v>9</v>
      </c>
      <c r="Y7" s="202">
        <v>10</v>
      </c>
      <c r="Z7" s="202">
        <v>11</v>
      </c>
      <c r="AA7" s="202">
        <v>12</v>
      </c>
      <c r="AB7" s="202" t="s">
        <v>201</v>
      </c>
    </row>
    <row r="8" spans="1:28">
      <c r="A8" s="198" t="s">
        <v>1908</v>
      </c>
      <c r="B8" s="199">
        <v>1000000</v>
      </c>
      <c r="C8" s="199">
        <v>170000</v>
      </c>
      <c r="D8" s="199">
        <v>170000</v>
      </c>
      <c r="E8" s="199">
        <v>170000</v>
      </c>
      <c r="F8" s="199">
        <v>170000</v>
      </c>
      <c r="G8" s="199">
        <v>170000</v>
      </c>
      <c r="H8" s="199">
        <v>1000000</v>
      </c>
      <c r="I8" s="199">
        <v>170000</v>
      </c>
      <c r="J8" s="199">
        <v>170000</v>
      </c>
      <c r="K8" s="199">
        <v>170000</v>
      </c>
      <c r="L8" s="199">
        <v>170000</v>
      </c>
      <c r="M8" s="199">
        <v>170000</v>
      </c>
      <c r="N8" s="199">
        <v>170000</v>
      </c>
      <c r="P8" s="191">
        <v>75</v>
      </c>
      <c r="Q8" s="191">
        <v>90</v>
      </c>
      <c r="R8" s="191">
        <v>84</v>
      </c>
      <c r="S8" s="191">
        <v>54</v>
      </c>
      <c r="T8" s="191">
        <v>62</v>
      </c>
      <c r="U8" s="191">
        <v>48</v>
      </c>
      <c r="V8" s="191">
        <v>185</v>
      </c>
      <c r="W8" s="191">
        <v>343</v>
      </c>
      <c r="X8" s="191">
        <v>255</v>
      </c>
      <c r="Y8" s="191">
        <v>250</v>
      </c>
      <c r="Z8" s="191">
        <v>214</v>
      </c>
      <c r="AA8" s="191">
        <v>173</v>
      </c>
      <c r="AB8" s="191">
        <v>343</v>
      </c>
    </row>
    <row r="9" spans="1:28">
      <c r="A9" s="198" t="s">
        <v>1976</v>
      </c>
      <c r="B9" s="200">
        <v>0</v>
      </c>
      <c r="C9" s="200">
        <v>0</v>
      </c>
      <c r="D9" s="200">
        <v>0</v>
      </c>
      <c r="E9" s="199">
        <f>SUM(M44:M47)</f>
        <v>0</v>
      </c>
      <c r="F9" s="199">
        <f>SUM(N44:N47)</f>
        <v>0</v>
      </c>
      <c r="G9" s="199">
        <f t="shared" ref="G9" si="0">SUM(O47:O50)</f>
        <v>0</v>
      </c>
      <c r="H9" s="199">
        <f t="shared" ref="H9:M9" si="1">SUM(P35:P38)</f>
        <v>0</v>
      </c>
      <c r="I9" s="199">
        <f t="shared" si="1"/>
        <v>0</v>
      </c>
      <c r="J9" s="199">
        <f t="shared" si="1"/>
        <v>0</v>
      </c>
      <c r="K9" s="199">
        <f t="shared" si="1"/>
        <v>0</v>
      </c>
      <c r="L9" s="199">
        <f t="shared" si="1"/>
        <v>0</v>
      </c>
      <c r="M9" s="199">
        <f t="shared" si="1"/>
        <v>0</v>
      </c>
      <c r="N9" s="200">
        <f>K17</f>
        <v>180000</v>
      </c>
    </row>
    <row r="10" spans="1:28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M10" si="2">MAX(1,SQRT(ABS(D9)/D8))</f>
        <v>1</v>
      </c>
      <c r="E10" s="207">
        <f t="shared" si="2"/>
        <v>1</v>
      </c>
      <c r="F10" s="207">
        <f t="shared" si="2"/>
        <v>1</v>
      </c>
      <c r="G10" s="207">
        <f t="shared" si="2"/>
        <v>1</v>
      </c>
      <c r="H10" s="207">
        <f t="shared" si="2"/>
        <v>1</v>
      </c>
      <c r="I10" s="207">
        <f t="shared" si="2"/>
        <v>1</v>
      </c>
      <c r="J10" s="207">
        <f t="shared" si="2"/>
        <v>1</v>
      </c>
      <c r="K10" s="207">
        <f t="shared" si="2"/>
        <v>1</v>
      </c>
      <c r="L10" s="207">
        <f t="shared" si="2"/>
        <v>1</v>
      </c>
      <c r="M10" s="207">
        <f t="shared" si="2"/>
        <v>1</v>
      </c>
      <c r="N10" s="207">
        <f>MAX(1,SQRT(ABS(N9)/$N$8))</f>
        <v>1.0289915108550531</v>
      </c>
      <c r="O10" s="1" t="s">
        <v>2081</v>
      </c>
      <c r="P10" s="190" t="s">
        <v>1994</v>
      </c>
    </row>
    <row r="11" spans="1:28" ht="15" customHeight="1">
      <c r="N11" s="241">
        <f>K16</f>
        <v>-100000</v>
      </c>
      <c r="P11" s="326"/>
      <c r="Q11" s="327"/>
      <c r="R11" s="328"/>
      <c r="S11" s="325" t="s">
        <v>1988</v>
      </c>
      <c r="T11" s="325"/>
      <c r="U11" s="325"/>
      <c r="V11" s="325"/>
      <c r="W11" s="325" t="s">
        <v>1989</v>
      </c>
      <c r="X11" s="325"/>
    </row>
    <row r="12" spans="1:28" ht="16.5" customHeight="1">
      <c r="N12" s="207">
        <f>MAX(1,SQRT(ABS(N11)/$N$8))</f>
        <v>1</v>
      </c>
      <c r="O12" s="1" t="s">
        <v>2080</v>
      </c>
      <c r="P12" s="329"/>
      <c r="Q12" s="330"/>
      <c r="R12" s="331"/>
      <c r="S12" s="325"/>
      <c r="T12" s="325"/>
      <c r="U12" s="325"/>
      <c r="V12" s="325"/>
      <c r="W12" s="325"/>
      <c r="X12" s="325"/>
    </row>
    <row r="13" spans="1:28">
      <c r="A13" s="195" t="s">
        <v>1910</v>
      </c>
      <c r="P13" s="335" t="s">
        <v>1986</v>
      </c>
      <c r="Q13" s="335"/>
      <c r="R13" s="335"/>
      <c r="S13" s="332">
        <v>0.93</v>
      </c>
      <c r="T13" s="333"/>
      <c r="U13" s="333"/>
      <c r="V13" s="334"/>
      <c r="W13" s="332">
        <v>0.46</v>
      </c>
      <c r="X13" s="334"/>
    </row>
    <row r="14" spans="1:28">
      <c r="P14" s="335" t="s">
        <v>1987</v>
      </c>
      <c r="Q14" s="335"/>
      <c r="R14" s="335"/>
      <c r="S14" s="332">
        <v>0.5</v>
      </c>
      <c r="T14" s="333"/>
      <c r="U14" s="333"/>
      <c r="V14" s="334"/>
      <c r="W14" s="332">
        <v>0.5</v>
      </c>
      <c r="X14" s="334"/>
    </row>
    <row r="15" spans="1:28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1978</v>
      </c>
      <c r="M15" s="144" t="s">
        <v>1901</v>
      </c>
      <c r="N15" s="144" t="s">
        <v>1905</v>
      </c>
    </row>
    <row r="16" spans="1:28">
      <c r="A16" s="193" t="s">
        <v>115</v>
      </c>
      <c r="B16" s="189" t="s">
        <v>202</v>
      </c>
      <c r="C16" s="189" t="s">
        <v>49</v>
      </c>
      <c r="D16" s="193" t="s">
        <v>14</v>
      </c>
      <c r="E16" s="193" t="s">
        <v>200</v>
      </c>
      <c r="F16" s="193" t="s">
        <v>201</v>
      </c>
      <c r="G16" s="193" t="s">
        <v>63</v>
      </c>
      <c r="H16" s="193" t="s">
        <v>50</v>
      </c>
      <c r="I16" s="193">
        <v>-100000</v>
      </c>
      <c r="J16" s="189" t="s">
        <v>50</v>
      </c>
      <c r="K16" s="193">
        <v>-100000</v>
      </c>
      <c r="L16" s="191" t="str">
        <f>E16&amp;"-"&amp;G16&amp;"-"&amp;H16</f>
        <v>ISIN:UNKNOWN1-3y-USD</v>
      </c>
      <c r="M16" s="191" cm="1">
        <f t="array" ref="M16">VLOOKUP(F16,TRANSPOSE($P$7:$AB$8),2,FALSE)</f>
        <v>343</v>
      </c>
      <c r="N16" s="191">
        <f>K16*M16*N12</f>
        <v>-34300000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8">
      <c r="A17" s="193" t="s">
        <v>115</v>
      </c>
      <c r="B17" s="189" t="s">
        <v>203</v>
      </c>
      <c r="C17" s="189" t="s">
        <v>49</v>
      </c>
      <c r="D17" s="193" t="s">
        <v>14</v>
      </c>
      <c r="E17" s="193" t="s">
        <v>204</v>
      </c>
      <c r="F17" s="193" t="s">
        <v>201</v>
      </c>
      <c r="G17" s="193" t="s">
        <v>63</v>
      </c>
      <c r="H17" s="193" t="s">
        <v>62</v>
      </c>
      <c r="I17" s="193">
        <v>180000</v>
      </c>
      <c r="J17" s="189" t="s">
        <v>50</v>
      </c>
      <c r="K17" s="193">
        <v>180000</v>
      </c>
      <c r="L17" s="191" t="str">
        <f>E17&amp;"-"&amp;G17&amp;"-"&amp;H17</f>
        <v>ISIN:UNKNOWN2-3y-EUR</v>
      </c>
      <c r="M17" s="191" cm="1">
        <f t="array" ref="M17">VLOOKUP(F17,TRANSPOSE($P$7:$AB$8),2,FALSE)</f>
        <v>343</v>
      </c>
      <c r="N17" s="191">
        <f>K17*M17*$N$10</f>
        <v>63529935.880190983</v>
      </c>
      <c r="P17" s="190" t="s">
        <v>1985</v>
      </c>
      <c r="Q17" s="190"/>
      <c r="R17" s="190"/>
      <c r="S17" s="190"/>
      <c r="T17" s="190"/>
    </row>
    <row r="18" spans="1:28">
      <c r="P18" s="202"/>
      <c r="Q18" s="202">
        <v>1</v>
      </c>
      <c r="R18" s="202">
        <v>2</v>
      </c>
      <c r="S18" s="202">
        <v>3</v>
      </c>
      <c r="T18" s="202">
        <v>4</v>
      </c>
      <c r="U18" s="202">
        <v>5</v>
      </c>
      <c r="V18" s="202">
        <v>6</v>
      </c>
      <c r="W18" s="202">
        <v>7</v>
      </c>
      <c r="X18" s="202">
        <v>8</v>
      </c>
      <c r="Y18" s="202">
        <v>9</v>
      </c>
      <c r="Z18" s="202">
        <v>10</v>
      </c>
      <c r="AA18" s="202">
        <v>11</v>
      </c>
      <c r="AB18" s="202">
        <v>12</v>
      </c>
    </row>
    <row r="19" spans="1:28">
      <c r="P19" s="202">
        <v>1</v>
      </c>
      <c r="Q19" s="226">
        <v>1</v>
      </c>
      <c r="R19" s="226">
        <v>0.38</v>
      </c>
      <c r="S19" s="226">
        <v>0.38</v>
      </c>
      <c r="T19" s="226">
        <v>0.35</v>
      </c>
      <c r="U19" s="226">
        <v>0.37</v>
      </c>
      <c r="V19" s="226">
        <v>0.34</v>
      </c>
      <c r="W19" s="226">
        <v>0.42</v>
      </c>
      <c r="X19" s="226">
        <v>0.32</v>
      </c>
      <c r="Y19" s="226">
        <v>0.34</v>
      </c>
      <c r="Z19" s="226">
        <v>0.33</v>
      </c>
      <c r="AA19" s="226">
        <v>0.34</v>
      </c>
      <c r="AB19" s="226">
        <v>0.33</v>
      </c>
    </row>
    <row r="20" spans="1:28">
      <c r="A20" s="195" t="s">
        <v>1977</v>
      </c>
      <c r="P20" s="202">
        <v>2</v>
      </c>
      <c r="Q20" s="226">
        <v>0.38</v>
      </c>
      <c r="R20" s="226">
        <v>1</v>
      </c>
      <c r="S20" s="226">
        <v>0.48</v>
      </c>
      <c r="T20" s="226">
        <v>0.46</v>
      </c>
      <c r="U20" s="226">
        <v>0.48</v>
      </c>
      <c r="V20" s="226">
        <v>0.46</v>
      </c>
      <c r="W20" s="226">
        <v>0.39</v>
      </c>
      <c r="X20" s="226">
        <v>0.4</v>
      </c>
      <c r="Y20" s="226">
        <v>0.41</v>
      </c>
      <c r="Z20" s="226">
        <v>0.41</v>
      </c>
      <c r="AA20" s="240">
        <v>0.43</v>
      </c>
      <c r="AB20" s="226">
        <v>0.4</v>
      </c>
    </row>
    <row r="21" spans="1:28">
      <c r="P21" s="202">
        <v>3</v>
      </c>
      <c r="Q21" s="226">
        <v>0.38</v>
      </c>
      <c r="R21" s="226">
        <v>0.48</v>
      </c>
      <c r="S21" s="226">
        <v>1</v>
      </c>
      <c r="T21" s="226">
        <v>0.5</v>
      </c>
      <c r="U21" s="226">
        <v>0.51</v>
      </c>
      <c r="V21" s="226">
        <v>0.5</v>
      </c>
      <c r="W21" s="226">
        <v>0.4</v>
      </c>
      <c r="X21" s="226">
        <v>0.39</v>
      </c>
      <c r="Y21" s="226">
        <v>0.45</v>
      </c>
      <c r="Z21" s="226">
        <v>0.44</v>
      </c>
      <c r="AA21" s="226">
        <v>0.47</v>
      </c>
      <c r="AB21" s="226">
        <v>0.42</v>
      </c>
    </row>
    <row r="22" spans="1:28">
      <c r="A22" s="201" t="s">
        <v>1984</v>
      </c>
      <c r="B22" s="201"/>
      <c r="C22" s="201"/>
      <c r="P22" s="202">
        <v>4</v>
      </c>
      <c r="Q22" s="226">
        <v>0.35</v>
      </c>
      <c r="R22" s="226">
        <v>0.46</v>
      </c>
      <c r="S22" s="226">
        <v>0.5</v>
      </c>
      <c r="T22" s="226">
        <v>1</v>
      </c>
      <c r="U22" s="226">
        <v>0.5</v>
      </c>
      <c r="V22" s="226">
        <v>0.5</v>
      </c>
      <c r="W22" s="226">
        <v>0.37</v>
      </c>
      <c r="X22" s="226">
        <v>0.37</v>
      </c>
      <c r="Y22" s="226">
        <v>0.41</v>
      </c>
      <c r="Z22" s="226">
        <v>0.43</v>
      </c>
      <c r="AA22" s="226">
        <v>0.45</v>
      </c>
      <c r="AB22" s="226">
        <v>0.4</v>
      </c>
    </row>
    <row r="23" spans="1:28">
      <c r="A23" s="145" t="s">
        <v>41</v>
      </c>
      <c r="B23" s="145" t="s">
        <v>2</v>
      </c>
      <c r="C23" s="144" t="s">
        <v>1979</v>
      </c>
      <c r="D23" s="144" t="s">
        <v>1980</v>
      </c>
      <c r="E23" s="145" t="s">
        <v>1920</v>
      </c>
      <c r="F23" s="145" t="s">
        <v>1921</v>
      </c>
      <c r="G23" s="144" t="s">
        <v>1957</v>
      </c>
      <c r="H23" s="144" t="s">
        <v>1958</v>
      </c>
      <c r="I23" s="144" t="s">
        <v>1922</v>
      </c>
      <c r="J23" s="144" t="s">
        <v>1972</v>
      </c>
      <c r="K23" s="146" t="s">
        <v>1932</v>
      </c>
      <c r="P23" s="202">
        <v>5</v>
      </c>
      <c r="Q23" s="226">
        <v>0.37</v>
      </c>
      <c r="R23" s="226">
        <v>0.48</v>
      </c>
      <c r="S23" s="226">
        <v>0.51</v>
      </c>
      <c r="T23" s="226">
        <v>0.5</v>
      </c>
      <c r="U23" s="226">
        <v>1</v>
      </c>
      <c r="V23" s="226">
        <v>0.5</v>
      </c>
      <c r="W23" s="226">
        <v>0.39</v>
      </c>
      <c r="X23" s="226">
        <v>0.38</v>
      </c>
      <c r="Y23" s="226">
        <v>0.43</v>
      </c>
      <c r="Z23" s="226">
        <v>0.43</v>
      </c>
      <c r="AA23" s="226">
        <v>0.46</v>
      </c>
      <c r="AB23" s="226">
        <v>0.42</v>
      </c>
    </row>
    <row r="24" spans="1:28">
      <c r="A24" s="192" t="s">
        <v>115</v>
      </c>
      <c r="B24" s="193" t="s">
        <v>201</v>
      </c>
      <c r="C24" s="154" t="s">
        <v>1992</v>
      </c>
      <c r="D24" s="154" t="s">
        <v>1992</v>
      </c>
      <c r="E24" s="192">
        <f>VLOOKUP(C24,($L$15:$N$17),3,FALSE)</f>
        <v>-34300000</v>
      </c>
      <c r="F24" s="192">
        <f>VLOOKUP(D24,($L$15:$N$17),3,FALSE)</f>
        <v>-34300000</v>
      </c>
      <c r="G24" s="219">
        <v>1</v>
      </c>
      <c r="H24" s="243">
        <v>1</v>
      </c>
      <c r="I24" s="203">
        <v>1</v>
      </c>
      <c r="J24" s="217">
        <f>MIN(G24:H24)/MAX(G24:H24)</f>
        <v>1</v>
      </c>
      <c r="K24" s="210">
        <f>E24*F24*I24*J24</f>
        <v>1176490000000000</v>
      </c>
      <c r="P24" s="202">
        <v>6</v>
      </c>
      <c r="Q24" s="226">
        <v>0.34</v>
      </c>
      <c r="R24" s="226">
        <v>0.46</v>
      </c>
      <c r="S24" s="226">
        <v>0.5</v>
      </c>
      <c r="T24" s="226">
        <v>0.5</v>
      </c>
      <c r="U24" s="226">
        <v>0.5</v>
      </c>
      <c r="V24" s="226">
        <v>1</v>
      </c>
      <c r="W24" s="226">
        <v>0.37</v>
      </c>
      <c r="X24" s="226">
        <v>0.35</v>
      </c>
      <c r="Y24" s="226">
        <v>0.39</v>
      </c>
      <c r="Z24" s="226">
        <v>0.41</v>
      </c>
      <c r="AA24" s="226">
        <v>0.44</v>
      </c>
      <c r="AB24" s="226">
        <v>0.41</v>
      </c>
    </row>
    <row r="25" spans="1:28">
      <c r="A25" s="192" t="s">
        <v>115</v>
      </c>
      <c r="B25" s="193" t="s">
        <v>201</v>
      </c>
      <c r="C25" s="154" t="s">
        <v>1992</v>
      </c>
      <c r="D25" s="154" t="s">
        <v>1993</v>
      </c>
      <c r="E25" s="192">
        <f t="shared" ref="E25:F27" si="3">VLOOKUP(C25,($L$15:$N$17),3,FALSE)</f>
        <v>-34300000</v>
      </c>
      <c r="F25" s="192">
        <f t="shared" si="3"/>
        <v>63529935.880190983</v>
      </c>
      <c r="G25" s="219">
        <v>1</v>
      </c>
      <c r="H25" s="243">
        <v>1.0289915108550531</v>
      </c>
      <c r="I25" s="203">
        <v>0.5</v>
      </c>
      <c r="J25" s="217">
        <f t="shared" ref="J25:J27" si="4">MIN(G25:H25)/MAX(G25:H25)</f>
        <v>0.97182531580754994</v>
      </c>
      <c r="K25" s="210">
        <f t="shared" ref="K25:K27" si="5">E25*F25*I25*J25</f>
        <v>-1058841000000000</v>
      </c>
      <c r="P25" s="202">
        <v>7</v>
      </c>
      <c r="Q25" s="226">
        <v>0.42</v>
      </c>
      <c r="R25" s="226">
        <v>0.39</v>
      </c>
      <c r="S25" s="226">
        <v>0.4</v>
      </c>
      <c r="T25" s="226">
        <v>0.37</v>
      </c>
      <c r="U25" s="226">
        <v>0.39</v>
      </c>
      <c r="V25" s="226">
        <v>0.37</v>
      </c>
      <c r="W25" s="226">
        <v>1</v>
      </c>
      <c r="X25" s="226">
        <v>0.33</v>
      </c>
      <c r="Y25" s="226">
        <v>0.37</v>
      </c>
      <c r="Z25" s="226">
        <v>0.37</v>
      </c>
      <c r="AA25" s="226">
        <v>0.35</v>
      </c>
      <c r="AB25" s="226">
        <v>0.35</v>
      </c>
    </row>
    <row r="26" spans="1:28">
      <c r="A26" s="192" t="s">
        <v>115</v>
      </c>
      <c r="B26" s="193" t="s">
        <v>201</v>
      </c>
      <c r="C26" s="154" t="s">
        <v>1993</v>
      </c>
      <c r="D26" s="154" t="s">
        <v>1992</v>
      </c>
      <c r="E26" s="192">
        <f t="shared" si="3"/>
        <v>63529935.880190983</v>
      </c>
      <c r="F26" s="192">
        <f t="shared" si="3"/>
        <v>-34300000</v>
      </c>
      <c r="G26" s="243">
        <v>1.0289915108550531</v>
      </c>
      <c r="H26" s="219">
        <v>1</v>
      </c>
      <c r="I26" s="203">
        <v>0.5</v>
      </c>
      <c r="J26" s="217">
        <f t="shared" si="4"/>
        <v>0.97182531580754994</v>
      </c>
      <c r="K26" s="210">
        <f t="shared" si="5"/>
        <v>-1058841000000000</v>
      </c>
      <c r="P26" s="202">
        <v>8</v>
      </c>
      <c r="Q26" s="226">
        <v>0.32</v>
      </c>
      <c r="R26" s="226">
        <v>0.4</v>
      </c>
      <c r="S26" s="226">
        <v>0.39</v>
      </c>
      <c r="T26" s="226">
        <v>0.37</v>
      </c>
      <c r="U26" s="226">
        <v>0.38</v>
      </c>
      <c r="V26" s="226">
        <v>0.35</v>
      </c>
      <c r="W26" s="226">
        <v>0.33</v>
      </c>
      <c r="X26" s="226">
        <v>1</v>
      </c>
      <c r="Y26" s="226">
        <v>0.36</v>
      </c>
      <c r="Z26" s="226">
        <v>0.37</v>
      </c>
      <c r="AA26" s="226">
        <v>0.37</v>
      </c>
      <c r="AB26" s="226">
        <v>0.36</v>
      </c>
    </row>
    <row r="27" spans="1:28">
      <c r="A27" s="192" t="s">
        <v>115</v>
      </c>
      <c r="B27" s="193" t="s">
        <v>201</v>
      </c>
      <c r="C27" s="154" t="s">
        <v>1993</v>
      </c>
      <c r="D27" s="154" t="s">
        <v>1993</v>
      </c>
      <c r="E27" s="192">
        <f t="shared" si="3"/>
        <v>63529935.880190983</v>
      </c>
      <c r="F27" s="192">
        <f t="shared" si="3"/>
        <v>63529935.880190983</v>
      </c>
      <c r="G27" s="243">
        <v>1.0289915108550531</v>
      </c>
      <c r="H27" s="243">
        <v>1.0289915108550531</v>
      </c>
      <c r="I27" s="203">
        <v>1</v>
      </c>
      <c r="J27" s="217">
        <f t="shared" si="4"/>
        <v>1</v>
      </c>
      <c r="K27" s="210">
        <f t="shared" si="5"/>
        <v>4036052752941177.5</v>
      </c>
      <c r="P27" s="202">
        <v>9</v>
      </c>
      <c r="Q27" s="226">
        <v>0.34</v>
      </c>
      <c r="R27" s="226">
        <v>0.41</v>
      </c>
      <c r="S27" s="226">
        <v>0.45</v>
      </c>
      <c r="T27" s="226">
        <v>0.41</v>
      </c>
      <c r="U27" s="226">
        <v>0.43</v>
      </c>
      <c r="V27" s="226">
        <v>0.39</v>
      </c>
      <c r="W27" s="226">
        <v>0.37</v>
      </c>
      <c r="X27" s="226">
        <v>0.36</v>
      </c>
      <c r="Y27" s="226">
        <v>1</v>
      </c>
      <c r="Z27" s="226">
        <v>0.41</v>
      </c>
      <c r="AA27" s="226">
        <v>0.4</v>
      </c>
      <c r="AB27" s="226">
        <v>0.38</v>
      </c>
    </row>
    <row r="28" spans="1:28">
      <c r="A28" s="201"/>
      <c r="B28" s="201"/>
      <c r="C28" s="201"/>
      <c r="J28" s="204" t="s">
        <v>1995</v>
      </c>
      <c r="K28" s="204">
        <f>SQRT(SUM(K24:K27))</f>
        <v>55631472.683555461</v>
      </c>
      <c r="P28" s="202">
        <v>10</v>
      </c>
      <c r="Q28" s="226">
        <v>0.33</v>
      </c>
      <c r="R28" s="226">
        <v>0.41</v>
      </c>
      <c r="S28" s="226">
        <v>0.44</v>
      </c>
      <c r="T28" s="226">
        <v>0.43</v>
      </c>
      <c r="U28" s="226">
        <v>0.43</v>
      </c>
      <c r="V28" s="226">
        <v>0.41</v>
      </c>
      <c r="W28" s="226">
        <v>0.37</v>
      </c>
      <c r="X28" s="226">
        <v>0.37</v>
      </c>
      <c r="Y28" s="226">
        <v>0.41</v>
      </c>
      <c r="Z28" s="226">
        <v>1</v>
      </c>
      <c r="AA28" s="226">
        <v>0.41</v>
      </c>
      <c r="AB28" s="226">
        <v>0.39</v>
      </c>
    </row>
    <row r="29" spans="1:28">
      <c r="A29" s="201" t="s">
        <v>1930</v>
      </c>
      <c r="B29" s="201"/>
      <c r="C29" s="201"/>
      <c r="O29" s="190"/>
      <c r="P29" s="202">
        <v>11</v>
      </c>
      <c r="Q29" s="226">
        <v>0.34</v>
      </c>
      <c r="R29" s="240">
        <v>0.43</v>
      </c>
      <c r="S29" s="226">
        <v>0.47</v>
      </c>
      <c r="T29" s="226">
        <v>0.45</v>
      </c>
      <c r="U29" s="226">
        <v>0.46</v>
      </c>
      <c r="V29" s="226">
        <v>0.44</v>
      </c>
      <c r="W29" s="226">
        <v>0.35</v>
      </c>
      <c r="X29" s="226">
        <v>0.37</v>
      </c>
      <c r="Y29" s="226">
        <v>0.4</v>
      </c>
      <c r="Z29" s="226">
        <v>0.41</v>
      </c>
      <c r="AA29" s="226">
        <v>1</v>
      </c>
      <c r="AB29" s="226">
        <v>0.4</v>
      </c>
    </row>
    <row r="30" spans="1:28">
      <c r="A30" s="145" t="s">
        <v>41</v>
      </c>
      <c r="B30" s="145" t="s">
        <v>2</v>
      </c>
      <c r="C30" s="144" t="s">
        <v>1911</v>
      </c>
      <c r="D30" s="144" t="s">
        <v>1912</v>
      </c>
      <c r="E30" s="145" t="s">
        <v>1913</v>
      </c>
      <c r="F30" s="145" t="s">
        <v>1914</v>
      </c>
      <c r="P30" s="202">
        <v>12</v>
      </c>
      <c r="Q30" s="226">
        <v>0.33</v>
      </c>
      <c r="R30" s="226">
        <v>0.4</v>
      </c>
      <c r="S30" s="226">
        <v>0.42</v>
      </c>
      <c r="T30" s="226">
        <v>0.4</v>
      </c>
      <c r="U30" s="226">
        <v>0.42</v>
      </c>
      <c r="V30" s="226">
        <v>0.41</v>
      </c>
      <c r="W30" s="226">
        <v>0.35</v>
      </c>
      <c r="X30" s="226">
        <v>0.36</v>
      </c>
      <c r="Y30" s="226">
        <v>0.38</v>
      </c>
      <c r="Z30" s="226">
        <v>0.39</v>
      </c>
      <c r="AA30" s="226">
        <v>0.4</v>
      </c>
      <c r="AB30" s="226">
        <v>1</v>
      </c>
    </row>
    <row r="31" spans="1:28">
      <c r="A31" s="192" t="s">
        <v>115</v>
      </c>
      <c r="B31" s="193" t="s">
        <v>201</v>
      </c>
      <c r="C31" s="151">
        <f>K28</f>
        <v>55631472.683555461</v>
      </c>
      <c r="D31" s="151">
        <f>C31^2</f>
        <v>3094860752941177.5</v>
      </c>
      <c r="E31" s="151">
        <f>SUM(N16:N17)</f>
        <v>29229935.880190983</v>
      </c>
      <c r="F31" s="151">
        <f>MAX(MIN(E31,C31),-C31)</f>
        <v>29229935.880190983</v>
      </c>
      <c r="L31" s="1" t="s">
        <v>2109</v>
      </c>
    </row>
    <row r="32" spans="1:28">
      <c r="A32" s="151"/>
      <c r="B32" s="151"/>
      <c r="C32" s="151"/>
      <c r="D32" s="151"/>
      <c r="E32" s="151"/>
      <c r="F32" s="151"/>
    </row>
    <row r="33" spans="1:6">
      <c r="A33" s="151"/>
      <c r="B33" s="151"/>
      <c r="C33" s="151"/>
      <c r="D33" s="151"/>
      <c r="E33" s="151"/>
      <c r="F33" s="151"/>
    </row>
    <row r="34" spans="1:6">
      <c r="A34" s="151"/>
      <c r="B34" s="151"/>
      <c r="C34" s="151"/>
      <c r="D34" s="151"/>
      <c r="E34" s="151"/>
      <c r="F34" s="151"/>
    </row>
    <row r="35" spans="1:6">
      <c r="A35" s="201"/>
      <c r="B35" s="201"/>
      <c r="C35" s="201"/>
    </row>
    <row r="36" spans="1:6">
      <c r="A36" s="201"/>
      <c r="B36" s="201"/>
      <c r="C36" s="201"/>
    </row>
    <row r="37" spans="1:6">
      <c r="A37" s="195" t="s">
        <v>1915</v>
      </c>
    </row>
    <row r="39" spans="1:6">
      <c r="A39" s="316" t="s">
        <v>2</v>
      </c>
      <c r="B39" s="317"/>
      <c r="C39" s="144" t="s">
        <v>1916</v>
      </c>
      <c r="D39" s="144" t="s">
        <v>1917</v>
      </c>
      <c r="E39" s="145" t="s">
        <v>1918</v>
      </c>
      <c r="F39" s="145" t="s">
        <v>1932</v>
      </c>
    </row>
    <row r="40" spans="1:6">
      <c r="A40" s="193" t="s">
        <v>201</v>
      </c>
      <c r="B40" s="193" t="s">
        <v>201</v>
      </c>
      <c r="C40" s="151">
        <f>VLOOKUP(A40,$B$31:$F$31,5,FALSE)</f>
        <v>29229935.880190983</v>
      </c>
      <c r="D40" s="151">
        <f>VLOOKUP(B40,$B$31:$F$31,5,FALSE)</f>
        <v>29229935.880190983</v>
      </c>
      <c r="E40" s="151">
        <v>1</v>
      </c>
      <c r="F40" s="151">
        <f>IF(C40=D40,0,C40*D40*E40)</f>
        <v>0</v>
      </c>
    </row>
    <row r="41" spans="1:6">
      <c r="A41" s="151"/>
      <c r="B41" s="170"/>
      <c r="C41" s="151"/>
      <c r="D41" s="151"/>
      <c r="E41" s="151"/>
      <c r="F41" s="151"/>
    </row>
    <row r="42" spans="1:6">
      <c r="A42" s="151"/>
      <c r="B42" s="170"/>
      <c r="C42" s="151"/>
      <c r="D42" s="151"/>
      <c r="E42" s="151"/>
      <c r="F42" s="151"/>
    </row>
    <row r="43" spans="1:6">
      <c r="A43" s="151"/>
      <c r="B43" s="170"/>
      <c r="C43" s="151"/>
      <c r="D43" s="151"/>
      <c r="E43" s="151"/>
      <c r="F43" s="151"/>
    </row>
    <row r="44" spans="1:6">
      <c r="A44" s="151"/>
      <c r="B44" s="170"/>
      <c r="C44" s="151"/>
      <c r="D44" s="151"/>
      <c r="E44" s="151"/>
      <c r="F44" s="151"/>
    </row>
    <row r="45" spans="1:6">
      <c r="A45" s="201"/>
      <c r="B45" s="201"/>
      <c r="C45" s="201"/>
      <c r="E45" s="1" t="s">
        <v>1931</v>
      </c>
      <c r="F45" s="1">
        <f>SUM(F40:F44)</f>
        <v>0</v>
      </c>
    </row>
    <row r="46" spans="1:6">
      <c r="A46" s="201"/>
      <c r="B46" s="201"/>
      <c r="C46" s="201"/>
      <c r="E46" s="1" t="s">
        <v>1933</v>
      </c>
      <c r="F46" s="1">
        <f>SUM(D31)</f>
        <v>3094860752941177.5</v>
      </c>
    </row>
    <row r="47" spans="1:6">
      <c r="A47" s="201"/>
      <c r="B47" s="201"/>
      <c r="C47" s="201"/>
      <c r="E47" s="204" t="s">
        <v>1934</v>
      </c>
      <c r="F47" s="204">
        <f>SQRT(SUM(F45:F46))</f>
        <v>55631472.683555461</v>
      </c>
    </row>
    <row r="48" spans="1:6">
      <c r="A48" s="201"/>
      <c r="B48" s="201"/>
      <c r="C48" s="201"/>
    </row>
    <row r="49" spans="1:18">
      <c r="A49" s="201"/>
      <c r="B49" s="201"/>
      <c r="C49" s="201"/>
    </row>
    <row r="51" spans="1:18">
      <c r="A51" s="205" t="s">
        <v>1935</v>
      </c>
    </row>
    <row r="53" spans="1:18">
      <c r="A53" s="227" t="s">
        <v>2043</v>
      </c>
      <c r="B53" s="227" t="s">
        <v>2044</v>
      </c>
      <c r="C53" s="227" t="s">
        <v>2045</v>
      </c>
      <c r="D53" s="227" t="s">
        <v>2046</v>
      </c>
      <c r="E53" s="227" t="s">
        <v>2047</v>
      </c>
      <c r="F53" s="227" t="s">
        <v>2048</v>
      </c>
      <c r="G53" s="227" t="s">
        <v>2049</v>
      </c>
      <c r="H53" s="227" t="s">
        <v>2050</v>
      </c>
      <c r="I53" s="227" t="s">
        <v>2051</v>
      </c>
      <c r="J53" s="227" t="s">
        <v>2052</v>
      </c>
      <c r="K53" s="227" t="s">
        <v>2053</v>
      </c>
      <c r="L53" s="227" t="s">
        <v>2054</v>
      </c>
      <c r="M53" s="227" t="s">
        <v>2055</v>
      </c>
      <c r="N53" s="227" t="s">
        <v>2056</v>
      </c>
      <c r="O53" s="227" t="s">
        <v>2057</v>
      </c>
      <c r="P53" s="227" t="s">
        <v>2058</v>
      </c>
      <c r="Q53" s="227" t="s">
        <v>2059</v>
      </c>
      <c r="R53" s="227"/>
    </row>
    <row r="54" spans="1:18">
      <c r="A54" s="228">
        <v>45169</v>
      </c>
      <c r="B54" s="227" t="s">
        <v>2079</v>
      </c>
      <c r="C54" s="227" t="s">
        <v>2061</v>
      </c>
      <c r="D54" s="227" t="s">
        <v>50</v>
      </c>
      <c r="E54" s="227">
        <v>55631472.683555</v>
      </c>
      <c r="F54" s="227">
        <v>0</v>
      </c>
      <c r="G54" s="227">
        <v>55631472.683555</v>
      </c>
      <c r="H54" s="227">
        <v>0</v>
      </c>
      <c r="I54" s="227">
        <v>55631472.683555</v>
      </c>
      <c r="J54" s="227">
        <v>0</v>
      </c>
      <c r="K54" s="227">
        <v>0</v>
      </c>
      <c r="L54" s="227">
        <v>0</v>
      </c>
      <c r="M54" s="227">
        <v>0</v>
      </c>
      <c r="N54" s="227">
        <v>55631472.683555</v>
      </c>
      <c r="O54" s="227">
        <v>0</v>
      </c>
      <c r="P54" s="227">
        <v>0</v>
      </c>
      <c r="Q54" s="227">
        <v>0</v>
      </c>
      <c r="R54" s="227"/>
    </row>
  </sheetData>
  <mergeCells count="10">
    <mergeCell ref="P14:R14"/>
    <mergeCell ref="S14:V14"/>
    <mergeCell ref="W14:X14"/>
    <mergeCell ref="A39:B39"/>
    <mergeCell ref="P11:R12"/>
    <mergeCell ref="S11:V12"/>
    <mergeCell ref="W11:X12"/>
    <mergeCell ref="P13:R13"/>
    <mergeCell ref="S13:V13"/>
    <mergeCell ref="W13:X13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F8C33-294C-477E-8890-76A2EBDF94BB}">
  <dimension ref="A1:AB110"/>
  <sheetViews>
    <sheetView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24.85546875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9.140625" style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899</v>
      </c>
      <c r="B2" s="187" t="s">
        <v>115</v>
      </c>
      <c r="C2" s="187" t="s">
        <v>614</v>
      </c>
      <c r="D2" s="187" t="s">
        <v>900</v>
      </c>
      <c r="E2" s="187" t="s">
        <v>901</v>
      </c>
      <c r="F2" s="187" t="s">
        <v>902</v>
      </c>
      <c r="G2" s="187" t="s">
        <v>617</v>
      </c>
      <c r="H2" s="188">
        <v>93261390.399949685</v>
      </c>
      <c r="I2" s="188">
        <v>0</v>
      </c>
      <c r="J2" s="188">
        <v>0</v>
      </c>
      <c r="K2" s="188">
        <v>0</v>
      </c>
      <c r="L2" s="188">
        <v>0</v>
      </c>
      <c r="M2" s="188">
        <v>93261390.399949685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P7" s="202">
        <v>1</v>
      </c>
      <c r="Q7" s="202">
        <v>2</v>
      </c>
      <c r="R7" s="202">
        <v>3</v>
      </c>
      <c r="S7" s="202">
        <v>4</v>
      </c>
      <c r="T7" s="202">
        <v>5</v>
      </c>
      <c r="U7" s="202">
        <v>6</v>
      </c>
      <c r="V7" s="202">
        <v>7</v>
      </c>
      <c r="W7" s="202">
        <v>8</v>
      </c>
      <c r="X7" s="202">
        <v>9</v>
      </c>
      <c r="Y7" s="202">
        <v>10</v>
      </c>
      <c r="Z7" s="202">
        <v>11</v>
      </c>
      <c r="AA7" s="202">
        <v>12</v>
      </c>
      <c r="AB7" s="202" t="s">
        <v>201</v>
      </c>
    </row>
    <row r="8" spans="1:28">
      <c r="A8" s="198" t="s">
        <v>1908</v>
      </c>
      <c r="B8" s="199">
        <v>1000000</v>
      </c>
      <c r="C8" s="199">
        <v>170000</v>
      </c>
      <c r="D8" s="199">
        <v>170000</v>
      </c>
      <c r="E8" s="199">
        <v>170000</v>
      </c>
      <c r="F8" s="199">
        <v>170000</v>
      </c>
      <c r="G8" s="199">
        <v>170000</v>
      </c>
      <c r="H8" s="199">
        <v>1000000</v>
      </c>
      <c r="I8" s="199">
        <v>170000</v>
      </c>
      <c r="J8" s="199">
        <v>170000</v>
      </c>
      <c r="K8" s="199">
        <v>170000</v>
      </c>
      <c r="L8" s="199">
        <v>170000</v>
      </c>
      <c r="M8" s="199">
        <v>170000</v>
      </c>
      <c r="N8" s="199">
        <v>170000</v>
      </c>
      <c r="P8" s="191">
        <v>75</v>
      </c>
      <c r="Q8" s="191">
        <v>90</v>
      </c>
      <c r="R8" s="191">
        <v>84</v>
      </c>
      <c r="S8" s="191">
        <v>54</v>
      </c>
      <c r="T8" s="191">
        <v>62</v>
      </c>
      <c r="U8" s="191">
        <v>48</v>
      </c>
      <c r="V8" s="191">
        <v>185</v>
      </c>
      <c r="W8" s="191">
        <v>343</v>
      </c>
      <c r="X8" s="191">
        <v>255</v>
      </c>
      <c r="Y8" s="191">
        <v>250</v>
      </c>
      <c r="Z8" s="191">
        <v>214</v>
      </c>
      <c r="AA8" s="191">
        <v>173</v>
      </c>
      <c r="AB8" s="191">
        <v>343</v>
      </c>
    </row>
    <row r="9" spans="1:28">
      <c r="A9" s="198" t="s">
        <v>1976</v>
      </c>
      <c r="B9" s="199">
        <v>800000</v>
      </c>
      <c r="C9" s="199">
        <v>180000</v>
      </c>
      <c r="D9" s="199">
        <v>180000</v>
      </c>
      <c r="E9" s="199">
        <v>180000</v>
      </c>
      <c r="F9" s="199">
        <v>180000</v>
      </c>
      <c r="G9" s="199">
        <v>180000</v>
      </c>
      <c r="H9" s="199">
        <f t="shared" ref="H9:M9" si="0">SUM(P35:P38)</f>
        <v>0</v>
      </c>
      <c r="I9" s="199">
        <f t="shared" si="0"/>
        <v>0</v>
      </c>
      <c r="J9" s="199">
        <f t="shared" si="0"/>
        <v>0</v>
      </c>
      <c r="K9" s="199">
        <f t="shared" si="0"/>
        <v>0</v>
      </c>
      <c r="L9" s="199">
        <f t="shared" si="0"/>
        <v>0</v>
      </c>
      <c r="M9" s="199">
        <f t="shared" si="0"/>
        <v>0</v>
      </c>
      <c r="N9" s="200">
        <f>SUM(J16:J17)</f>
        <v>0</v>
      </c>
    </row>
    <row r="10" spans="1:28">
      <c r="A10" s="206" t="s">
        <v>1909</v>
      </c>
      <c r="B10" s="207">
        <f>MAX(1,SQRT(ABS(B9)/B8))</f>
        <v>1</v>
      </c>
      <c r="C10" s="207">
        <f>MAX(1,SQRT(ABS(C9)/C8))</f>
        <v>1.0289915108550531</v>
      </c>
      <c r="D10" s="207">
        <f t="shared" ref="D10:N10" si="1">MAX(1,SQRT(ABS(D9)/D8))</f>
        <v>1.0289915108550531</v>
      </c>
      <c r="E10" s="207">
        <f t="shared" si="1"/>
        <v>1.0289915108550531</v>
      </c>
      <c r="F10" s="207">
        <f t="shared" si="1"/>
        <v>1.0289915108550531</v>
      </c>
      <c r="G10" s="207">
        <f t="shared" si="1"/>
        <v>1.0289915108550531</v>
      </c>
      <c r="H10" s="207">
        <f t="shared" si="1"/>
        <v>1</v>
      </c>
      <c r="I10" s="207">
        <f t="shared" si="1"/>
        <v>1</v>
      </c>
      <c r="J10" s="207">
        <f t="shared" si="1"/>
        <v>1</v>
      </c>
      <c r="K10" s="207">
        <f t="shared" si="1"/>
        <v>1</v>
      </c>
      <c r="L10" s="207">
        <f t="shared" si="1"/>
        <v>1</v>
      </c>
      <c r="M10" s="207">
        <f t="shared" si="1"/>
        <v>1</v>
      </c>
      <c r="N10" s="207">
        <f t="shared" si="1"/>
        <v>1</v>
      </c>
      <c r="P10" s="190" t="s">
        <v>1994</v>
      </c>
    </row>
    <row r="11" spans="1:28" ht="15" customHeight="1">
      <c r="P11" s="326"/>
      <c r="Q11" s="327"/>
      <c r="R11" s="328"/>
      <c r="S11" s="325" t="s">
        <v>1988</v>
      </c>
      <c r="T11" s="325"/>
      <c r="U11" s="325"/>
      <c r="V11" s="325"/>
      <c r="W11" s="325" t="s">
        <v>1989</v>
      </c>
      <c r="X11" s="325"/>
    </row>
    <row r="12" spans="1:28" ht="16.5" customHeight="1">
      <c r="P12" s="329"/>
      <c r="Q12" s="330"/>
      <c r="R12" s="331"/>
      <c r="S12" s="325"/>
      <c r="T12" s="325"/>
      <c r="U12" s="325"/>
      <c r="V12" s="325"/>
      <c r="W12" s="325"/>
      <c r="X12" s="325"/>
    </row>
    <row r="13" spans="1:28">
      <c r="A13" s="195" t="s">
        <v>1910</v>
      </c>
      <c r="P13" s="335" t="s">
        <v>1986</v>
      </c>
      <c r="Q13" s="335"/>
      <c r="R13" s="335"/>
      <c r="S13" s="332">
        <v>0.93</v>
      </c>
      <c r="T13" s="333"/>
      <c r="U13" s="333"/>
      <c r="V13" s="334"/>
      <c r="W13" s="332">
        <v>0.46</v>
      </c>
      <c r="X13" s="334"/>
    </row>
    <row r="14" spans="1:28">
      <c r="P14" s="335" t="s">
        <v>1987</v>
      </c>
      <c r="Q14" s="335"/>
      <c r="R14" s="335"/>
      <c r="S14" s="332">
        <v>0.5</v>
      </c>
      <c r="T14" s="333"/>
      <c r="U14" s="333"/>
      <c r="V14" s="334"/>
      <c r="W14" s="332">
        <v>0.5</v>
      </c>
      <c r="X14" s="334"/>
    </row>
    <row r="15" spans="1:28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1978</v>
      </c>
      <c r="M15" s="144" t="s">
        <v>1901</v>
      </c>
      <c r="N15" s="144" t="s">
        <v>1905</v>
      </c>
    </row>
    <row r="16" spans="1:28">
      <c r="A16" s="189" t="s">
        <v>115</v>
      </c>
      <c r="B16" s="189" t="s">
        <v>169</v>
      </c>
      <c r="C16" s="193" t="s">
        <v>49</v>
      </c>
      <c r="D16" s="193" t="s">
        <v>14</v>
      </c>
      <c r="E16" s="193" t="s">
        <v>170</v>
      </c>
      <c r="F16" s="193">
        <v>1</v>
      </c>
      <c r="G16" s="193" t="s">
        <v>57</v>
      </c>
      <c r="H16" s="193" t="s">
        <v>50</v>
      </c>
      <c r="I16" s="189">
        <v>800000</v>
      </c>
      <c r="J16" s="193" t="s">
        <v>50</v>
      </c>
      <c r="K16" s="191">
        <v>800000</v>
      </c>
      <c r="L16" s="191" t="str">
        <f>E16&amp;"-"&amp;G16&amp;"-"&amp;H16</f>
        <v>ISIN:BE0934259525-1y-USD</v>
      </c>
      <c r="M16" s="191" cm="1">
        <f t="array" ref="M16">VLOOKUP(F16,TRANSPOSE($P$7:$AB$8),2,FALSE)</f>
        <v>75</v>
      </c>
      <c r="N16" s="191">
        <f>K16*M16*B10</f>
        <v>60000000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8">
      <c r="A17" s="189" t="s">
        <v>115</v>
      </c>
      <c r="B17" s="189" t="s">
        <v>172</v>
      </c>
      <c r="C17" s="193" t="s">
        <v>49</v>
      </c>
      <c r="D17" s="193" t="s">
        <v>14</v>
      </c>
      <c r="E17" s="193" t="s">
        <v>173</v>
      </c>
      <c r="F17" s="193">
        <v>2</v>
      </c>
      <c r="G17" s="193" t="s">
        <v>79</v>
      </c>
      <c r="H17" s="193" t="s">
        <v>50</v>
      </c>
      <c r="I17" s="189">
        <v>180000</v>
      </c>
      <c r="J17" s="193" t="s">
        <v>50</v>
      </c>
      <c r="K17" s="191">
        <v>180000</v>
      </c>
      <c r="L17" s="191" t="str">
        <f t="shared" ref="L17:L21" si="2">E17&amp;"-"&amp;G17&amp;"-"&amp;H17</f>
        <v>ISIN:CA112585AG91-2y-USD</v>
      </c>
      <c r="M17" s="191" cm="1">
        <f t="array" ref="M17">VLOOKUP(F17,TRANSPOSE($P$7:$AB$8),2,FALSE)</f>
        <v>90</v>
      </c>
      <c r="N17" s="191">
        <f>K17*M17*C10</f>
        <v>16669662.47585186</v>
      </c>
      <c r="P17" s="190" t="s">
        <v>1985</v>
      </c>
      <c r="Q17" s="190"/>
      <c r="R17" s="190"/>
      <c r="S17" s="190"/>
      <c r="T17" s="190"/>
    </row>
    <row r="18" spans="1:28">
      <c r="A18" s="189" t="s">
        <v>115</v>
      </c>
      <c r="B18" s="189" t="s">
        <v>175</v>
      </c>
      <c r="C18" s="193" t="s">
        <v>49</v>
      </c>
      <c r="D18" s="193" t="s">
        <v>14</v>
      </c>
      <c r="E18" s="193" t="s">
        <v>176</v>
      </c>
      <c r="F18" s="193">
        <v>3</v>
      </c>
      <c r="G18" s="193" t="s">
        <v>63</v>
      </c>
      <c r="H18" s="193" t="s">
        <v>158</v>
      </c>
      <c r="I18" s="189">
        <v>180000</v>
      </c>
      <c r="J18" s="193" t="s">
        <v>50</v>
      </c>
      <c r="K18" s="191">
        <v>180000</v>
      </c>
      <c r="L18" s="191" t="str">
        <f t="shared" si="2"/>
        <v>ISIN:CA82028KAP62-3y-GBP</v>
      </c>
      <c r="M18" s="191" cm="1">
        <f t="array" ref="M18">VLOOKUP(F18,TRANSPOSE($P$7:$AB$8),2,FALSE)</f>
        <v>84</v>
      </c>
      <c r="N18" s="191">
        <f>K18*M18*D10</f>
        <v>15558351.644128403</v>
      </c>
      <c r="P18" s="202"/>
      <c r="Q18" s="202">
        <v>1</v>
      </c>
      <c r="R18" s="202">
        <v>2</v>
      </c>
      <c r="S18" s="202">
        <v>3</v>
      </c>
      <c r="T18" s="202">
        <v>4</v>
      </c>
      <c r="U18" s="202">
        <v>5</v>
      </c>
      <c r="V18" s="202">
        <v>6</v>
      </c>
      <c r="W18" s="202">
        <v>7</v>
      </c>
      <c r="X18" s="202">
        <v>8</v>
      </c>
      <c r="Y18" s="202">
        <v>9</v>
      </c>
      <c r="Z18" s="202">
        <v>10</v>
      </c>
      <c r="AA18" s="202">
        <v>11</v>
      </c>
      <c r="AB18" s="202">
        <v>12</v>
      </c>
    </row>
    <row r="19" spans="1:28">
      <c r="A19" s="189" t="s">
        <v>115</v>
      </c>
      <c r="B19" s="189" t="s">
        <v>178</v>
      </c>
      <c r="C19" s="193" t="s">
        <v>49</v>
      </c>
      <c r="D19" s="193" t="s">
        <v>14</v>
      </c>
      <c r="E19" s="193" t="s">
        <v>179</v>
      </c>
      <c r="F19" s="193">
        <v>4</v>
      </c>
      <c r="G19" s="193" t="s">
        <v>68</v>
      </c>
      <c r="H19" s="193" t="s">
        <v>50</v>
      </c>
      <c r="I19" s="189">
        <v>180000</v>
      </c>
      <c r="J19" s="193" t="s">
        <v>50</v>
      </c>
      <c r="K19" s="191">
        <v>180000</v>
      </c>
      <c r="L19" s="191" t="str">
        <f t="shared" si="2"/>
        <v>ISIN:FR0000108359-5y-USD</v>
      </c>
      <c r="M19" s="191" cm="1">
        <f t="array" ref="M19">VLOOKUP(F19,TRANSPOSE($P$7:$AB$8),2,FALSE)</f>
        <v>54</v>
      </c>
      <c r="N19" s="191">
        <f>K19*M19*E10</f>
        <v>10001797.485511117</v>
      </c>
      <c r="P19" s="202">
        <v>1</v>
      </c>
      <c r="Q19" s="226">
        <v>1</v>
      </c>
      <c r="R19" s="226">
        <v>0.38</v>
      </c>
      <c r="S19" s="226">
        <v>0.38</v>
      </c>
      <c r="T19" s="226">
        <v>0.35</v>
      </c>
      <c r="U19" s="226">
        <v>0.37</v>
      </c>
      <c r="V19" s="226">
        <v>0.34</v>
      </c>
      <c r="W19" s="226">
        <v>0.42</v>
      </c>
      <c r="X19" s="226">
        <v>0.32</v>
      </c>
      <c r="Y19" s="226">
        <v>0.34</v>
      </c>
      <c r="Z19" s="226">
        <v>0.33</v>
      </c>
      <c r="AA19" s="226">
        <v>0.34</v>
      </c>
      <c r="AB19" s="226">
        <v>0.33</v>
      </c>
    </row>
    <row r="20" spans="1:28">
      <c r="A20" s="189" t="s">
        <v>115</v>
      </c>
      <c r="B20" s="189" t="s">
        <v>181</v>
      </c>
      <c r="C20" s="193" t="s">
        <v>49</v>
      </c>
      <c r="D20" s="193" t="s">
        <v>14</v>
      </c>
      <c r="E20" s="193" t="s">
        <v>182</v>
      </c>
      <c r="F20" s="193">
        <v>5</v>
      </c>
      <c r="G20" s="193" t="s">
        <v>72</v>
      </c>
      <c r="H20" s="193" t="s">
        <v>50</v>
      </c>
      <c r="I20" s="189">
        <v>180000</v>
      </c>
      <c r="J20" s="193" t="s">
        <v>50</v>
      </c>
      <c r="K20" s="191">
        <v>180000</v>
      </c>
      <c r="L20" s="191" t="str">
        <f t="shared" si="2"/>
        <v>ISIN:CH0010519475-10y-USD</v>
      </c>
      <c r="M20" s="191" cm="1">
        <f t="array" ref="M20">VLOOKUP(F20,TRANSPOSE($P$7:$AB$8),2,FALSE)</f>
        <v>62</v>
      </c>
      <c r="N20" s="191">
        <f>K20*M20*F10</f>
        <v>11483545.261142394</v>
      </c>
      <c r="P20" s="202">
        <v>2</v>
      </c>
      <c r="Q20" s="226">
        <v>0.38</v>
      </c>
      <c r="R20" s="226">
        <v>1</v>
      </c>
      <c r="S20" s="226">
        <v>0.48</v>
      </c>
      <c r="T20" s="226">
        <v>0.46</v>
      </c>
      <c r="U20" s="226">
        <v>0.48</v>
      </c>
      <c r="V20" s="226">
        <v>0.46</v>
      </c>
      <c r="W20" s="226">
        <v>0.39</v>
      </c>
      <c r="X20" s="226">
        <v>0.4</v>
      </c>
      <c r="Y20" s="226">
        <v>0.41</v>
      </c>
      <c r="Z20" s="226">
        <v>0.41</v>
      </c>
      <c r="AA20" s="240">
        <v>0.43</v>
      </c>
      <c r="AB20" s="226">
        <v>0.4</v>
      </c>
    </row>
    <row r="21" spans="1:28">
      <c r="A21" s="189" t="s">
        <v>115</v>
      </c>
      <c r="B21" s="189" t="s">
        <v>185</v>
      </c>
      <c r="C21" s="193" t="s">
        <v>49</v>
      </c>
      <c r="D21" s="193" t="s">
        <v>14</v>
      </c>
      <c r="E21" s="193" t="s">
        <v>186</v>
      </c>
      <c r="F21" s="193">
        <v>6</v>
      </c>
      <c r="G21" s="193" t="s">
        <v>79</v>
      </c>
      <c r="H21" s="193" t="s">
        <v>62</v>
      </c>
      <c r="I21" s="189">
        <v>180000</v>
      </c>
      <c r="J21" s="193" t="s">
        <v>50</v>
      </c>
      <c r="K21" s="191">
        <v>180000</v>
      </c>
      <c r="L21" s="191" t="str">
        <f t="shared" si="2"/>
        <v>ISIN:DE4830528795-2y-EUR</v>
      </c>
      <c r="M21" s="191" cm="1">
        <f t="array" ref="M21">VLOOKUP(F21,TRANSPOSE($P$7:$AB$8),2,FALSE)</f>
        <v>48</v>
      </c>
      <c r="N21" s="191">
        <f>K21*M21*G10</f>
        <v>8890486.6537876595</v>
      </c>
      <c r="P21" s="202">
        <v>3</v>
      </c>
      <c r="Q21" s="226">
        <v>0.38</v>
      </c>
      <c r="R21" s="226">
        <v>0.48</v>
      </c>
      <c r="S21" s="226">
        <v>1</v>
      </c>
      <c r="T21" s="226">
        <v>0.5</v>
      </c>
      <c r="U21" s="226">
        <v>0.51</v>
      </c>
      <c r="V21" s="226">
        <v>0.5</v>
      </c>
      <c r="W21" s="226">
        <v>0.4</v>
      </c>
      <c r="X21" s="226">
        <v>0.39</v>
      </c>
      <c r="Y21" s="226">
        <v>0.45</v>
      </c>
      <c r="Z21" s="226">
        <v>0.44</v>
      </c>
      <c r="AA21" s="226">
        <v>0.47</v>
      </c>
      <c r="AB21" s="226">
        <v>0.42</v>
      </c>
    </row>
    <row r="22" spans="1:28">
      <c r="P22" s="202">
        <v>4</v>
      </c>
      <c r="Q22" s="226">
        <v>0.35</v>
      </c>
      <c r="R22" s="226">
        <v>0.46</v>
      </c>
      <c r="S22" s="226">
        <v>0.5</v>
      </c>
      <c r="T22" s="226">
        <v>1</v>
      </c>
      <c r="U22" s="226">
        <v>0.5</v>
      </c>
      <c r="V22" s="226">
        <v>0.5</v>
      </c>
      <c r="W22" s="226">
        <v>0.37</v>
      </c>
      <c r="X22" s="226">
        <v>0.37</v>
      </c>
      <c r="Y22" s="226">
        <v>0.41</v>
      </c>
      <c r="Z22" s="226">
        <v>0.43</v>
      </c>
      <c r="AA22" s="226">
        <v>0.45</v>
      </c>
      <c r="AB22" s="226">
        <v>0.4</v>
      </c>
    </row>
    <row r="23" spans="1:28">
      <c r="P23" s="202">
        <v>5</v>
      </c>
      <c r="Q23" s="226">
        <v>0.37</v>
      </c>
      <c r="R23" s="226">
        <v>0.48</v>
      </c>
      <c r="S23" s="226">
        <v>0.51</v>
      </c>
      <c r="T23" s="226">
        <v>0.5</v>
      </c>
      <c r="U23" s="226">
        <v>1</v>
      </c>
      <c r="V23" s="226">
        <v>0.5</v>
      </c>
      <c r="W23" s="226">
        <v>0.39</v>
      </c>
      <c r="X23" s="226">
        <v>0.38</v>
      </c>
      <c r="Y23" s="226">
        <v>0.43</v>
      </c>
      <c r="Z23" s="226">
        <v>0.43</v>
      </c>
      <c r="AA23" s="226">
        <v>0.46</v>
      </c>
      <c r="AB23" s="226">
        <v>0.42</v>
      </c>
    </row>
    <row r="24" spans="1:28">
      <c r="A24" s="195" t="s">
        <v>1977</v>
      </c>
      <c r="P24" s="202">
        <v>6</v>
      </c>
      <c r="Q24" s="226">
        <v>0.34</v>
      </c>
      <c r="R24" s="226">
        <v>0.46</v>
      </c>
      <c r="S24" s="226">
        <v>0.5</v>
      </c>
      <c r="T24" s="226">
        <v>0.5</v>
      </c>
      <c r="U24" s="226">
        <v>0.5</v>
      </c>
      <c r="V24" s="226">
        <v>1</v>
      </c>
      <c r="W24" s="226">
        <v>0.37</v>
      </c>
      <c r="X24" s="226">
        <v>0.35</v>
      </c>
      <c r="Y24" s="226">
        <v>0.39</v>
      </c>
      <c r="Z24" s="226">
        <v>0.41</v>
      </c>
      <c r="AA24" s="226">
        <v>0.44</v>
      </c>
      <c r="AB24" s="226">
        <v>0.41</v>
      </c>
    </row>
    <row r="25" spans="1:28">
      <c r="P25" s="202">
        <v>7</v>
      </c>
      <c r="Q25" s="226">
        <v>0.42</v>
      </c>
      <c r="R25" s="226">
        <v>0.39</v>
      </c>
      <c r="S25" s="226">
        <v>0.4</v>
      </c>
      <c r="T25" s="226">
        <v>0.37</v>
      </c>
      <c r="U25" s="226">
        <v>0.39</v>
      </c>
      <c r="V25" s="226">
        <v>0.37</v>
      </c>
      <c r="W25" s="226">
        <v>1</v>
      </c>
      <c r="X25" s="226">
        <v>0.33</v>
      </c>
      <c r="Y25" s="226">
        <v>0.37</v>
      </c>
      <c r="Z25" s="226">
        <v>0.37</v>
      </c>
      <c r="AA25" s="226">
        <v>0.35</v>
      </c>
      <c r="AB25" s="226">
        <v>0.35</v>
      </c>
    </row>
    <row r="26" spans="1:28">
      <c r="A26" s="201" t="s">
        <v>1984</v>
      </c>
      <c r="B26" s="201"/>
      <c r="C26" s="201"/>
      <c r="P26" s="202">
        <v>8</v>
      </c>
      <c r="Q26" s="226">
        <v>0.32</v>
      </c>
      <c r="R26" s="226">
        <v>0.4</v>
      </c>
      <c r="S26" s="226">
        <v>0.39</v>
      </c>
      <c r="T26" s="226">
        <v>0.37</v>
      </c>
      <c r="U26" s="226">
        <v>0.38</v>
      </c>
      <c r="V26" s="226">
        <v>0.35</v>
      </c>
      <c r="W26" s="226">
        <v>0.33</v>
      </c>
      <c r="X26" s="226">
        <v>1</v>
      </c>
      <c r="Y26" s="226">
        <v>0.36</v>
      </c>
      <c r="Z26" s="226">
        <v>0.37</v>
      </c>
      <c r="AA26" s="226">
        <v>0.37</v>
      </c>
      <c r="AB26" s="226">
        <v>0.36</v>
      </c>
    </row>
    <row r="27" spans="1:28">
      <c r="A27" s="145" t="s">
        <v>41</v>
      </c>
      <c r="B27" s="145" t="s">
        <v>2</v>
      </c>
      <c r="C27" s="144" t="s">
        <v>1979</v>
      </c>
      <c r="D27" s="144" t="s">
        <v>1980</v>
      </c>
      <c r="E27" s="145" t="s">
        <v>1920</v>
      </c>
      <c r="F27" s="145" t="s">
        <v>1921</v>
      </c>
      <c r="G27" s="144" t="s">
        <v>1957</v>
      </c>
      <c r="H27" s="144" t="s">
        <v>1958</v>
      </c>
      <c r="I27" s="144" t="s">
        <v>1922</v>
      </c>
      <c r="J27" s="144" t="s">
        <v>1972</v>
      </c>
      <c r="K27" s="146" t="s">
        <v>1932</v>
      </c>
      <c r="P27" s="202">
        <v>9</v>
      </c>
      <c r="Q27" s="226">
        <v>0.34</v>
      </c>
      <c r="R27" s="226">
        <v>0.41</v>
      </c>
      <c r="S27" s="226">
        <v>0.45</v>
      </c>
      <c r="T27" s="226">
        <v>0.41</v>
      </c>
      <c r="U27" s="226">
        <v>0.43</v>
      </c>
      <c r="V27" s="226">
        <v>0.39</v>
      </c>
      <c r="W27" s="226">
        <v>0.37</v>
      </c>
      <c r="X27" s="226">
        <v>0.36</v>
      </c>
      <c r="Y27" s="226">
        <v>1</v>
      </c>
      <c r="Z27" s="226">
        <v>0.41</v>
      </c>
      <c r="AA27" s="226">
        <v>0.4</v>
      </c>
      <c r="AB27" s="226">
        <v>0.38</v>
      </c>
    </row>
    <row r="28" spans="1:28">
      <c r="A28" s="192" t="s">
        <v>115</v>
      </c>
      <c r="B28" s="193">
        <v>1</v>
      </c>
      <c r="C28" s="191" t="s">
        <v>1981</v>
      </c>
      <c r="D28" s="191" t="s">
        <v>1981</v>
      </c>
      <c r="E28" s="192">
        <f>VLOOKUP(C28,($L$15:$N$21),3,FALSE)</f>
        <v>60000000</v>
      </c>
      <c r="F28" s="192">
        <f>VLOOKUP(D28,($L$15:$N$17),3,FALSE)</f>
        <v>60000000</v>
      </c>
      <c r="G28" s="219">
        <v>1</v>
      </c>
      <c r="H28" s="219">
        <v>1</v>
      </c>
      <c r="I28" s="203">
        <v>1</v>
      </c>
      <c r="J28" s="217">
        <f>MIN(G28:H28)/MAX(G28:H28)</f>
        <v>1</v>
      </c>
      <c r="K28" s="210">
        <f>E28*F28*I28*J28</f>
        <v>3600000000000000</v>
      </c>
      <c r="P28" s="202">
        <v>10</v>
      </c>
      <c r="Q28" s="226">
        <v>0.33</v>
      </c>
      <c r="R28" s="226">
        <v>0.41</v>
      </c>
      <c r="S28" s="226">
        <v>0.44</v>
      </c>
      <c r="T28" s="226">
        <v>0.43</v>
      </c>
      <c r="U28" s="226">
        <v>0.43</v>
      </c>
      <c r="V28" s="226">
        <v>0.41</v>
      </c>
      <c r="W28" s="226">
        <v>0.37</v>
      </c>
      <c r="X28" s="226">
        <v>0.37</v>
      </c>
      <c r="Y28" s="226">
        <v>0.41</v>
      </c>
      <c r="Z28" s="226">
        <v>1</v>
      </c>
      <c r="AA28" s="226">
        <v>0.41</v>
      </c>
      <c r="AB28" s="226">
        <v>0.39</v>
      </c>
    </row>
    <row r="29" spans="1:28">
      <c r="A29" s="201"/>
      <c r="B29" s="201"/>
      <c r="C29" s="201"/>
      <c r="J29" s="204" t="s">
        <v>1983</v>
      </c>
      <c r="K29" s="204">
        <f>SQRT(SUM(K28:K28))</f>
        <v>60000000</v>
      </c>
      <c r="P29" s="202">
        <v>11</v>
      </c>
      <c r="Q29" s="226">
        <v>0.34</v>
      </c>
      <c r="R29" s="240">
        <v>0.43</v>
      </c>
      <c r="S29" s="226">
        <v>0.47</v>
      </c>
      <c r="T29" s="226">
        <v>0.45</v>
      </c>
      <c r="U29" s="226">
        <v>0.46</v>
      </c>
      <c r="V29" s="226">
        <v>0.44</v>
      </c>
      <c r="W29" s="226">
        <v>0.35</v>
      </c>
      <c r="X29" s="226">
        <v>0.37</v>
      </c>
      <c r="Y29" s="226">
        <v>0.4</v>
      </c>
      <c r="Z29" s="226">
        <v>0.41</v>
      </c>
      <c r="AA29" s="226">
        <v>1</v>
      </c>
      <c r="AB29" s="226">
        <v>0.4</v>
      </c>
    </row>
    <row r="30" spans="1:28">
      <c r="A30" s="201"/>
      <c r="B30" s="201"/>
      <c r="C30" s="201"/>
      <c r="P30" s="202">
        <v>12</v>
      </c>
      <c r="Q30" s="226">
        <v>0.33</v>
      </c>
      <c r="R30" s="226">
        <v>0.4</v>
      </c>
      <c r="S30" s="226">
        <v>0.42</v>
      </c>
      <c r="T30" s="226">
        <v>0.4</v>
      </c>
      <c r="U30" s="226">
        <v>0.42</v>
      </c>
      <c r="V30" s="226">
        <v>0.41</v>
      </c>
      <c r="W30" s="226">
        <v>0.35</v>
      </c>
      <c r="X30" s="226">
        <v>0.36</v>
      </c>
      <c r="Y30" s="226">
        <v>0.38</v>
      </c>
      <c r="Z30" s="226">
        <v>0.39</v>
      </c>
      <c r="AA30" s="226">
        <v>0.4</v>
      </c>
      <c r="AB30" s="226">
        <v>1</v>
      </c>
    </row>
    <row r="31" spans="1:28">
      <c r="A31" s="145" t="s">
        <v>41</v>
      </c>
      <c r="B31" s="145" t="s">
        <v>2</v>
      </c>
      <c r="C31" s="144" t="s">
        <v>1979</v>
      </c>
      <c r="D31" s="144" t="s">
        <v>1980</v>
      </c>
      <c r="E31" s="145" t="s">
        <v>1920</v>
      </c>
      <c r="F31" s="145" t="s">
        <v>1921</v>
      </c>
      <c r="G31" s="144" t="s">
        <v>1957</v>
      </c>
      <c r="H31" s="144" t="s">
        <v>1958</v>
      </c>
      <c r="I31" s="144" t="s">
        <v>1922</v>
      </c>
      <c r="J31" s="144" t="s">
        <v>1972</v>
      </c>
      <c r="K31" s="146" t="s">
        <v>1932</v>
      </c>
      <c r="L31" s="1" t="s">
        <v>2109</v>
      </c>
    </row>
    <row r="32" spans="1:28">
      <c r="A32" s="192" t="s">
        <v>115</v>
      </c>
      <c r="B32" s="193">
        <v>2</v>
      </c>
      <c r="C32" s="191" t="s">
        <v>2001</v>
      </c>
      <c r="D32" s="191" t="s">
        <v>2001</v>
      </c>
      <c r="E32" s="192">
        <f>VLOOKUP(C32,($L$15:$N$21),3,FALSE)</f>
        <v>16669662.47585186</v>
      </c>
      <c r="F32" s="192">
        <f>VLOOKUP(D32,($L$15:$N$17),3,FALSE)</f>
        <v>16669662.47585186</v>
      </c>
      <c r="G32" s="219">
        <v>1</v>
      </c>
      <c r="H32" s="219">
        <v>1</v>
      </c>
      <c r="I32" s="203">
        <v>1</v>
      </c>
      <c r="J32" s="217">
        <f>MIN(G32:H32)/MAX(G32:H32)</f>
        <v>1</v>
      </c>
      <c r="K32" s="210">
        <f>E32*F32*I32*J32</f>
        <v>277877647058823.56</v>
      </c>
    </row>
    <row r="33" spans="1:11">
      <c r="A33" s="201"/>
      <c r="B33" s="201"/>
      <c r="C33" s="201"/>
      <c r="J33" s="204" t="s">
        <v>1997</v>
      </c>
      <c r="K33" s="204">
        <f>SQRT(SUM(K32:K32))</f>
        <v>16669662.47585186</v>
      </c>
    </row>
    <row r="34" spans="1:11">
      <c r="A34" s="201"/>
      <c r="B34" s="201"/>
      <c r="C34" s="201"/>
    </row>
    <row r="35" spans="1:11">
      <c r="A35" s="145" t="s">
        <v>41</v>
      </c>
      <c r="B35" s="145" t="s">
        <v>2</v>
      </c>
      <c r="C35" s="144" t="s">
        <v>1979</v>
      </c>
      <c r="D35" s="144" t="s">
        <v>1980</v>
      </c>
      <c r="E35" s="145" t="s">
        <v>1920</v>
      </c>
      <c r="F35" s="145" t="s">
        <v>1921</v>
      </c>
      <c r="G35" s="144" t="s">
        <v>1957</v>
      </c>
      <c r="H35" s="144" t="s">
        <v>1958</v>
      </c>
      <c r="I35" s="144" t="s">
        <v>1922</v>
      </c>
      <c r="J35" s="144" t="s">
        <v>1972</v>
      </c>
      <c r="K35" s="146" t="s">
        <v>1932</v>
      </c>
    </row>
    <row r="36" spans="1:11">
      <c r="A36" s="192" t="s">
        <v>115</v>
      </c>
      <c r="B36" s="193">
        <v>3</v>
      </c>
      <c r="C36" s="191" t="s">
        <v>1990</v>
      </c>
      <c r="D36" s="191" t="s">
        <v>1990</v>
      </c>
      <c r="E36" s="192">
        <f>VLOOKUP(C36,($L$15:$N$21),3,FALSE)</f>
        <v>15558351.644128403</v>
      </c>
      <c r="F36" s="192">
        <f>VLOOKUP(D36,($L$15:$N$21),3,FALSE)</f>
        <v>15558351.644128403</v>
      </c>
      <c r="G36" s="219">
        <v>1</v>
      </c>
      <c r="H36" s="219">
        <v>1</v>
      </c>
      <c r="I36" s="203">
        <v>1</v>
      </c>
      <c r="J36" s="217">
        <f>MIN(G36:H36)/MAX(G36:H36)</f>
        <v>1</v>
      </c>
      <c r="K36" s="210">
        <f>E36*F36*I36*J36</f>
        <v>242062305882352.97</v>
      </c>
    </row>
    <row r="37" spans="1:11">
      <c r="A37" s="201"/>
      <c r="B37" s="201"/>
      <c r="C37" s="201"/>
      <c r="J37" s="204" t="s">
        <v>1996</v>
      </c>
      <c r="K37" s="204">
        <f>SQRT(SUM(K36:K36))</f>
        <v>15558351.644128403</v>
      </c>
    </row>
    <row r="38" spans="1:11">
      <c r="A38" s="201"/>
      <c r="B38" s="201"/>
      <c r="C38" s="201"/>
    </row>
    <row r="39" spans="1:11">
      <c r="A39" s="145" t="s">
        <v>41</v>
      </c>
      <c r="B39" s="145" t="s">
        <v>2</v>
      </c>
      <c r="C39" s="144" t="s">
        <v>1979</v>
      </c>
      <c r="D39" s="144" t="s">
        <v>1980</v>
      </c>
      <c r="E39" s="145" t="s">
        <v>1920</v>
      </c>
      <c r="F39" s="145" t="s">
        <v>1921</v>
      </c>
      <c r="G39" s="144" t="s">
        <v>1957</v>
      </c>
      <c r="H39" s="144" t="s">
        <v>1958</v>
      </c>
      <c r="I39" s="144" t="s">
        <v>1922</v>
      </c>
      <c r="J39" s="144" t="s">
        <v>1972</v>
      </c>
      <c r="K39" s="146" t="s">
        <v>1932</v>
      </c>
    </row>
    <row r="40" spans="1:11">
      <c r="A40" s="192" t="s">
        <v>115</v>
      </c>
      <c r="B40" s="193">
        <v>4</v>
      </c>
      <c r="C40" s="191" t="s">
        <v>2002</v>
      </c>
      <c r="D40" s="191" t="s">
        <v>2002</v>
      </c>
      <c r="E40" s="192">
        <f>VLOOKUP(C40,($L$15:$N$21),3,FALSE)</f>
        <v>10001797.485511117</v>
      </c>
      <c r="F40" s="192">
        <f>VLOOKUP(D40,($L$15:$N$21),3,FALSE)</f>
        <v>10001797.485511117</v>
      </c>
      <c r="G40" s="219">
        <v>1</v>
      </c>
      <c r="H40" s="219">
        <v>1</v>
      </c>
      <c r="I40" s="203">
        <v>1</v>
      </c>
      <c r="J40" s="217">
        <f>MIN(G40:H40)/MAX(G40:H40)</f>
        <v>1</v>
      </c>
      <c r="K40" s="210">
        <f>E40*F40*I40*J40</f>
        <v>100035952941176.5</v>
      </c>
    </row>
    <row r="41" spans="1:11">
      <c r="A41" s="201"/>
      <c r="B41" s="201"/>
      <c r="C41" s="201"/>
      <c r="J41" s="204" t="s">
        <v>1998</v>
      </c>
      <c r="K41" s="204">
        <f>SQRT(SUM(K40:K40))</f>
        <v>10001797.485511117</v>
      </c>
    </row>
    <row r="42" spans="1:11">
      <c r="A42" s="201"/>
      <c r="B42" s="201"/>
      <c r="C42" s="201"/>
    </row>
    <row r="43" spans="1:11">
      <c r="A43" s="145" t="s">
        <v>41</v>
      </c>
      <c r="B43" s="145" t="s">
        <v>2</v>
      </c>
      <c r="C43" s="144" t="s">
        <v>1979</v>
      </c>
      <c r="D43" s="144" t="s">
        <v>1980</v>
      </c>
      <c r="E43" s="145" t="s">
        <v>1920</v>
      </c>
      <c r="F43" s="145" t="s">
        <v>1921</v>
      </c>
      <c r="G43" s="144" t="s">
        <v>1957</v>
      </c>
      <c r="H43" s="144" t="s">
        <v>1958</v>
      </c>
      <c r="I43" s="144" t="s">
        <v>1922</v>
      </c>
      <c r="J43" s="144" t="s">
        <v>1972</v>
      </c>
      <c r="K43" s="146" t="s">
        <v>1932</v>
      </c>
    </row>
    <row r="44" spans="1:11">
      <c r="A44" s="192" t="s">
        <v>115</v>
      </c>
      <c r="B44" s="193">
        <v>5</v>
      </c>
      <c r="C44" s="191" t="s">
        <v>2003</v>
      </c>
      <c r="D44" s="191" t="s">
        <v>2003</v>
      </c>
      <c r="E44" s="192">
        <f>VLOOKUP(C44,($L$15:$N$21),3,FALSE)</f>
        <v>11483545.261142394</v>
      </c>
      <c r="F44" s="192">
        <f>VLOOKUP(D44,($L$15:$N$21),3,FALSE)</f>
        <v>11483545.261142394</v>
      </c>
      <c r="G44" s="219">
        <v>1</v>
      </c>
      <c r="H44" s="219">
        <v>1</v>
      </c>
      <c r="I44" s="203">
        <v>1</v>
      </c>
      <c r="J44" s="217">
        <f>MIN(G44:H44)/MAX(G44:H44)</f>
        <v>1</v>
      </c>
      <c r="K44" s="210">
        <f>E44*F44*I44*J44</f>
        <v>131871811764705.92</v>
      </c>
    </row>
    <row r="45" spans="1:11">
      <c r="A45" s="201"/>
      <c r="B45" s="201"/>
      <c r="C45" s="201"/>
      <c r="J45" s="204" t="s">
        <v>1999</v>
      </c>
      <c r="K45" s="204">
        <f>SQRT(SUM(K44:K44))</f>
        <v>11483545.261142394</v>
      </c>
    </row>
    <row r="46" spans="1:11">
      <c r="A46" s="201"/>
      <c r="B46" s="201"/>
      <c r="C46" s="201"/>
    </row>
    <row r="47" spans="1:11">
      <c r="A47" s="145" t="s">
        <v>41</v>
      </c>
      <c r="B47" s="145" t="s">
        <v>2</v>
      </c>
      <c r="C47" s="144" t="s">
        <v>1979</v>
      </c>
      <c r="D47" s="144" t="s">
        <v>1980</v>
      </c>
      <c r="E47" s="145" t="s">
        <v>1920</v>
      </c>
      <c r="F47" s="145" t="s">
        <v>1921</v>
      </c>
      <c r="G47" s="144" t="s">
        <v>1957</v>
      </c>
      <c r="H47" s="144" t="s">
        <v>1958</v>
      </c>
      <c r="I47" s="144" t="s">
        <v>1922</v>
      </c>
      <c r="J47" s="144" t="s">
        <v>1972</v>
      </c>
      <c r="K47" s="146" t="s">
        <v>1932</v>
      </c>
    </row>
    <row r="48" spans="1:11">
      <c r="A48" s="192" t="s">
        <v>115</v>
      </c>
      <c r="B48" s="193">
        <v>6</v>
      </c>
      <c r="C48" s="191" t="s">
        <v>2004</v>
      </c>
      <c r="D48" s="191" t="s">
        <v>2004</v>
      </c>
      <c r="E48" s="192">
        <f>VLOOKUP(C48,($L$15:$N$21),3,FALSE)</f>
        <v>8890486.6537876595</v>
      </c>
      <c r="F48" s="192">
        <f>VLOOKUP(D48,($L$15:$N$21),3,FALSE)</f>
        <v>8890486.6537876595</v>
      </c>
      <c r="G48" s="219">
        <v>1</v>
      </c>
      <c r="H48" s="219">
        <v>1</v>
      </c>
      <c r="I48" s="203">
        <v>1</v>
      </c>
      <c r="J48" s="217">
        <f>MIN(G48:H48)/MAX(G48:H48)</f>
        <v>1</v>
      </c>
      <c r="K48" s="210">
        <f>E48*F48*I48*J48</f>
        <v>79040752941176.5</v>
      </c>
    </row>
    <row r="49" spans="1:11">
      <c r="A49" s="201"/>
      <c r="B49" s="201"/>
      <c r="C49" s="201"/>
      <c r="J49" s="204" t="s">
        <v>2000</v>
      </c>
      <c r="K49" s="204">
        <f>SQRT(SUM(K48:K48))</f>
        <v>8890486.6537876595</v>
      </c>
    </row>
    <row r="50" spans="1:11">
      <c r="A50" s="201" t="s">
        <v>1930</v>
      </c>
      <c r="B50" s="201"/>
      <c r="C50" s="201"/>
    </row>
    <row r="51" spans="1:11">
      <c r="A51" s="145" t="s">
        <v>41</v>
      </c>
      <c r="B51" s="145" t="s">
        <v>2</v>
      </c>
      <c r="C51" s="144" t="s">
        <v>1911</v>
      </c>
      <c r="D51" s="144" t="s">
        <v>1912</v>
      </c>
      <c r="E51" s="145" t="s">
        <v>1913</v>
      </c>
      <c r="F51" s="145" t="s">
        <v>1914</v>
      </c>
    </row>
    <row r="52" spans="1:11">
      <c r="A52" s="192" t="s">
        <v>115</v>
      </c>
      <c r="B52" s="193">
        <v>1</v>
      </c>
      <c r="C52" s="151">
        <f>K29</f>
        <v>60000000</v>
      </c>
      <c r="D52" s="151">
        <f>C52^2</f>
        <v>3600000000000000</v>
      </c>
      <c r="E52" s="151">
        <f>SUM(N16)</f>
        <v>60000000</v>
      </c>
      <c r="F52" s="151">
        <f>MAX(MIN(E52,C52),-C52)</f>
        <v>60000000</v>
      </c>
    </row>
    <row r="53" spans="1:11">
      <c r="A53" s="192" t="s">
        <v>115</v>
      </c>
      <c r="B53" s="193">
        <v>2</v>
      </c>
      <c r="C53" s="151">
        <f>K33</f>
        <v>16669662.47585186</v>
      </c>
      <c r="D53" s="151">
        <f t="shared" ref="D53:D57" si="3">C53^2</f>
        <v>277877647058823.56</v>
      </c>
      <c r="E53" s="151">
        <f t="shared" ref="E53:E57" si="4">SUM(N17)</f>
        <v>16669662.47585186</v>
      </c>
      <c r="F53" s="151">
        <f t="shared" ref="F53:F57" si="5">MAX(MIN(E53,C53),-C53)</f>
        <v>16669662.47585186</v>
      </c>
    </row>
    <row r="54" spans="1:11">
      <c r="A54" s="192" t="s">
        <v>115</v>
      </c>
      <c r="B54" s="193">
        <v>3</v>
      </c>
      <c r="C54" s="151">
        <f>K37</f>
        <v>15558351.644128403</v>
      </c>
      <c r="D54" s="151">
        <f t="shared" si="3"/>
        <v>242062305882352.97</v>
      </c>
      <c r="E54" s="151">
        <f t="shared" si="4"/>
        <v>15558351.644128403</v>
      </c>
      <c r="F54" s="151">
        <f t="shared" si="5"/>
        <v>15558351.644128403</v>
      </c>
    </row>
    <row r="55" spans="1:11">
      <c r="A55" s="192" t="s">
        <v>115</v>
      </c>
      <c r="B55" s="193">
        <v>4</v>
      </c>
      <c r="C55" s="151">
        <f>K41</f>
        <v>10001797.485511117</v>
      </c>
      <c r="D55" s="151">
        <f t="shared" si="3"/>
        <v>100035952941176.5</v>
      </c>
      <c r="E55" s="151">
        <f t="shared" si="4"/>
        <v>10001797.485511117</v>
      </c>
      <c r="F55" s="151">
        <f t="shared" si="5"/>
        <v>10001797.485511117</v>
      </c>
    </row>
    <row r="56" spans="1:11">
      <c r="A56" s="192" t="s">
        <v>115</v>
      </c>
      <c r="B56" s="193">
        <v>5</v>
      </c>
      <c r="C56" s="151">
        <f>K45</f>
        <v>11483545.261142394</v>
      </c>
      <c r="D56" s="151">
        <f t="shared" si="3"/>
        <v>131871811764705.92</v>
      </c>
      <c r="E56" s="151">
        <f t="shared" si="4"/>
        <v>11483545.261142394</v>
      </c>
      <c r="F56" s="151">
        <f t="shared" si="5"/>
        <v>11483545.261142394</v>
      </c>
    </row>
    <row r="57" spans="1:11">
      <c r="A57" s="192" t="s">
        <v>115</v>
      </c>
      <c r="B57" s="193">
        <v>6</v>
      </c>
      <c r="C57" s="151">
        <f>K49</f>
        <v>8890486.6537876595</v>
      </c>
      <c r="D57" s="151">
        <f t="shared" si="3"/>
        <v>79040752941176.5</v>
      </c>
      <c r="E57" s="151">
        <f t="shared" si="4"/>
        <v>8890486.6537876595</v>
      </c>
      <c r="F57" s="151">
        <f t="shared" si="5"/>
        <v>8890486.6537876595</v>
      </c>
    </row>
    <row r="58" spans="1:11">
      <c r="A58" s="151"/>
      <c r="B58" s="151"/>
      <c r="C58" s="151"/>
      <c r="D58" s="151"/>
      <c r="E58" s="151"/>
      <c r="F58" s="151"/>
    </row>
    <row r="59" spans="1:11">
      <c r="A59" s="151"/>
      <c r="B59" s="151"/>
      <c r="C59" s="151"/>
      <c r="D59" s="151"/>
      <c r="E59" s="151"/>
      <c r="F59" s="151"/>
    </row>
    <row r="60" spans="1:11">
      <c r="A60" s="201"/>
      <c r="B60" s="201"/>
      <c r="C60" s="201"/>
    </row>
    <row r="61" spans="1:11">
      <c r="A61" s="201"/>
      <c r="B61" s="201"/>
      <c r="C61" s="201"/>
    </row>
    <row r="62" spans="1:11">
      <c r="A62" s="195" t="s">
        <v>1915</v>
      </c>
    </row>
    <row r="64" spans="1:11">
      <c r="A64" s="316" t="s">
        <v>2</v>
      </c>
      <c r="B64" s="317"/>
      <c r="C64" s="144" t="s">
        <v>1916</v>
      </c>
      <c r="D64" s="144" t="s">
        <v>1917</v>
      </c>
      <c r="E64" s="145" t="s">
        <v>1918</v>
      </c>
      <c r="F64" s="145" t="s">
        <v>1932</v>
      </c>
    </row>
    <row r="65" spans="1:6">
      <c r="A65" s="193">
        <v>1</v>
      </c>
      <c r="B65" s="193">
        <v>1</v>
      </c>
      <c r="C65" s="151">
        <f>VLOOKUP(A65,$B$52:$F$57,5,FALSE)</f>
        <v>60000000</v>
      </c>
      <c r="D65" s="151">
        <f>VLOOKUP(B65,$B$52:$F$57,5,FALSE)</f>
        <v>60000000</v>
      </c>
      <c r="E65" s="211">
        <v>1</v>
      </c>
      <c r="F65" s="151">
        <f>IF(A65=B65,0,C65*D65*E65)</f>
        <v>0</v>
      </c>
    </row>
    <row r="66" spans="1:6">
      <c r="A66" s="193">
        <v>1</v>
      </c>
      <c r="B66" s="193">
        <v>2</v>
      </c>
      <c r="C66" s="151">
        <f t="shared" ref="C66:C100" si="6">VLOOKUP(A66,$B$52:$F$57,5,FALSE)</f>
        <v>60000000</v>
      </c>
      <c r="D66" s="151">
        <f t="shared" ref="D66:D100" si="7">VLOOKUP(B66,$B$52:$F$57,5,FALSE)</f>
        <v>16669662.47585186</v>
      </c>
      <c r="E66" s="220">
        <v>0.38</v>
      </c>
      <c r="F66" s="151">
        <f t="shared" ref="F66:F100" si="8">IF(A66=B66,0,C66*D66*E66)</f>
        <v>380068304449422.44</v>
      </c>
    </row>
    <row r="67" spans="1:6">
      <c r="A67" s="193">
        <v>1</v>
      </c>
      <c r="B67" s="193">
        <v>3</v>
      </c>
      <c r="C67" s="151">
        <f t="shared" si="6"/>
        <v>60000000</v>
      </c>
      <c r="D67" s="151">
        <f t="shared" si="7"/>
        <v>15558351.644128403</v>
      </c>
      <c r="E67" s="220">
        <v>0.38</v>
      </c>
      <c r="F67" s="151">
        <f t="shared" si="8"/>
        <v>354730417486127.56</v>
      </c>
    </row>
    <row r="68" spans="1:6">
      <c r="A68" s="193">
        <v>1</v>
      </c>
      <c r="B68" s="193">
        <v>4</v>
      </c>
      <c r="C68" s="151">
        <f t="shared" si="6"/>
        <v>60000000</v>
      </c>
      <c r="D68" s="151">
        <f t="shared" si="7"/>
        <v>10001797.485511117</v>
      </c>
      <c r="E68" s="220">
        <v>0.35</v>
      </c>
      <c r="F68" s="151">
        <f t="shared" si="8"/>
        <v>210037747195733.44</v>
      </c>
    </row>
    <row r="69" spans="1:6">
      <c r="A69" s="193">
        <v>1</v>
      </c>
      <c r="B69" s="193">
        <v>5</v>
      </c>
      <c r="C69" s="151">
        <f t="shared" si="6"/>
        <v>60000000</v>
      </c>
      <c r="D69" s="151">
        <f t="shared" si="7"/>
        <v>11483545.261142394</v>
      </c>
      <c r="E69" s="220">
        <v>0.37</v>
      </c>
      <c r="F69" s="151">
        <f t="shared" si="8"/>
        <v>254934704797361.13</v>
      </c>
    </row>
    <row r="70" spans="1:6">
      <c r="A70" s="193">
        <v>1</v>
      </c>
      <c r="B70" s="193">
        <v>6</v>
      </c>
      <c r="C70" s="151">
        <f t="shared" si="6"/>
        <v>60000000</v>
      </c>
      <c r="D70" s="151">
        <f t="shared" si="7"/>
        <v>8890486.6537876595</v>
      </c>
      <c r="E70" s="220">
        <v>0.34</v>
      </c>
      <c r="F70" s="151">
        <f t="shared" si="8"/>
        <v>181365927737268.25</v>
      </c>
    </row>
    <row r="71" spans="1:6">
      <c r="A71" s="193">
        <v>2</v>
      </c>
      <c r="B71" s="193">
        <v>1</v>
      </c>
      <c r="C71" s="151">
        <f t="shared" si="6"/>
        <v>16669662.47585186</v>
      </c>
      <c r="D71" s="151">
        <f t="shared" si="7"/>
        <v>60000000</v>
      </c>
      <c r="E71" s="220">
        <v>0.38</v>
      </c>
      <c r="F71" s="151">
        <f t="shared" si="8"/>
        <v>380068304449422.44</v>
      </c>
    </row>
    <row r="72" spans="1:6">
      <c r="A72" s="193">
        <v>2</v>
      </c>
      <c r="B72" s="193">
        <v>2</v>
      </c>
      <c r="C72" s="151">
        <f t="shared" si="6"/>
        <v>16669662.47585186</v>
      </c>
      <c r="D72" s="151">
        <f t="shared" si="7"/>
        <v>16669662.47585186</v>
      </c>
      <c r="E72" s="220">
        <v>1</v>
      </c>
      <c r="F72" s="151">
        <f t="shared" si="8"/>
        <v>0</v>
      </c>
    </row>
    <row r="73" spans="1:6">
      <c r="A73" s="193">
        <v>2</v>
      </c>
      <c r="B73" s="193">
        <v>3</v>
      </c>
      <c r="C73" s="151">
        <f t="shared" si="6"/>
        <v>16669662.47585186</v>
      </c>
      <c r="D73" s="151">
        <f t="shared" si="7"/>
        <v>15558351.644128403</v>
      </c>
      <c r="E73" s="220">
        <v>0.48</v>
      </c>
      <c r="F73" s="151">
        <f t="shared" si="8"/>
        <v>124489185882352.95</v>
      </c>
    </row>
    <row r="74" spans="1:6">
      <c r="A74" s="193">
        <v>2</v>
      </c>
      <c r="B74" s="193">
        <v>4</v>
      </c>
      <c r="C74" s="151">
        <f t="shared" si="6"/>
        <v>16669662.47585186</v>
      </c>
      <c r="D74" s="151">
        <f t="shared" si="7"/>
        <v>10001797.485511117</v>
      </c>
      <c r="E74" s="220">
        <v>0.46</v>
      </c>
      <c r="F74" s="151">
        <f t="shared" si="8"/>
        <v>76694230588235.313</v>
      </c>
    </row>
    <row r="75" spans="1:6">
      <c r="A75" s="193">
        <v>2</v>
      </c>
      <c r="B75" s="193">
        <v>5</v>
      </c>
      <c r="C75" s="151">
        <f t="shared" si="6"/>
        <v>16669662.47585186</v>
      </c>
      <c r="D75" s="151">
        <f t="shared" si="7"/>
        <v>11483545.261142394</v>
      </c>
      <c r="E75" s="220">
        <v>0.48</v>
      </c>
      <c r="F75" s="151">
        <f t="shared" si="8"/>
        <v>91884875294117.672</v>
      </c>
    </row>
    <row r="76" spans="1:6">
      <c r="A76" s="193">
        <v>2</v>
      </c>
      <c r="B76" s="193">
        <v>6</v>
      </c>
      <c r="C76" s="151">
        <f t="shared" si="6"/>
        <v>16669662.47585186</v>
      </c>
      <c r="D76" s="151">
        <f t="shared" si="7"/>
        <v>8890486.6537876595</v>
      </c>
      <c r="E76" s="220">
        <v>0.46</v>
      </c>
      <c r="F76" s="151">
        <f t="shared" si="8"/>
        <v>68172649411764.719</v>
      </c>
    </row>
    <row r="77" spans="1:6">
      <c r="A77" s="193">
        <v>3</v>
      </c>
      <c r="B77" s="193">
        <v>1</v>
      </c>
      <c r="C77" s="151">
        <f t="shared" si="6"/>
        <v>15558351.644128403</v>
      </c>
      <c r="D77" s="151">
        <f t="shared" si="7"/>
        <v>60000000</v>
      </c>
      <c r="E77" s="220">
        <v>0.38</v>
      </c>
      <c r="F77" s="151">
        <f t="shared" si="8"/>
        <v>354730417486127.56</v>
      </c>
    </row>
    <row r="78" spans="1:6">
      <c r="A78" s="193">
        <v>3</v>
      </c>
      <c r="B78" s="193">
        <v>2</v>
      </c>
      <c r="C78" s="151">
        <f t="shared" si="6"/>
        <v>15558351.644128403</v>
      </c>
      <c r="D78" s="151">
        <f t="shared" si="7"/>
        <v>16669662.47585186</v>
      </c>
      <c r="E78" s="220">
        <v>0.48</v>
      </c>
      <c r="F78" s="151">
        <f t="shared" si="8"/>
        <v>124489185882352.95</v>
      </c>
    </row>
    <row r="79" spans="1:6">
      <c r="A79" s="193">
        <v>3</v>
      </c>
      <c r="B79" s="193">
        <v>3</v>
      </c>
      <c r="C79" s="151">
        <f t="shared" si="6"/>
        <v>15558351.644128403</v>
      </c>
      <c r="D79" s="151">
        <f t="shared" si="7"/>
        <v>15558351.644128403</v>
      </c>
      <c r="E79" s="220">
        <v>1</v>
      </c>
      <c r="F79" s="151">
        <f t="shared" si="8"/>
        <v>0</v>
      </c>
    </row>
    <row r="80" spans="1:6">
      <c r="A80" s="193">
        <v>3</v>
      </c>
      <c r="B80" s="193">
        <v>4</v>
      </c>
      <c r="C80" s="151">
        <f t="shared" si="6"/>
        <v>15558351.644128403</v>
      </c>
      <c r="D80" s="151">
        <f t="shared" si="7"/>
        <v>10001797.485511117</v>
      </c>
      <c r="E80" s="220">
        <v>0.5</v>
      </c>
      <c r="F80" s="151">
        <f t="shared" si="8"/>
        <v>77805741176470.609</v>
      </c>
    </row>
    <row r="81" spans="1:6">
      <c r="A81" s="193">
        <v>3</v>
      </c>
      <c r="B81" s="193">
        <v>5</v>
      </c>
      <c r="C81" s="151">
        <f t="shared" si="6"/>
        <v>15558351.644128403</v>
      </c>
      <c r="D81" s="151">
        <f t="shared" si="7"/>
        <v>11483545.261142394</v>
      </c>
      <c r="E81" s="220">
        <v>0.51</v>
      </c>
      <c r="F81" s="151">
        <f t="shared" si="8"/>
        <v>91119168000000.016</v>
      </c>
    </row>
    <row r="82" spans="1:6">
      <c r="A82" s="193">
        <v>3</v>
      </c>
      <c r="B82" s="193">
        <v>6</v>
      </c>
      <c r="C82" s="151">
        <f t="shared" si="6"/>
        <v>15558351.644128403</v>
      </c>
      <c r="D82" s="151">
        <f t="shared" si="7"/>
        <v>8890486.6537876595</v>
      </c>
      <c r="E82" s="220">
        <v>0.5</v>
      </c>
      <c r="F82" s="151">
        <f t="shared" si="8"/>
        <v>69160658823529.43</v>
      </c>
    </row>
    <row r="83" spans="1:6">
      <c r="A83" s="193">
        <v>4</v>
      </c>
      <c r="B83" s="193">
        <v>1</v>
      </c>
      <c r="C83" s="151">
        <f t="shared" si="6"/>
        <v>10001797.485511117</v>
      </c>
      <c r="D83" s="151">
        <f t="shared" si="7"/>
        <v>60000000</v>
      </c>
      <c r="E83" s="220">
        <v>0.35</v>
      </c>
      <c r="F83" s="151">
        <f t="shared" si="8"/>
        <v>210037747195733.44</v>
      </c>
    </row>
    <row r="84" spans="1:6">
      <c r="A84" s="193">
        <v>4</v>
      </c>
      <c r="B84" s="193">
        <v>2</v>
      </c>
      <c r="C84" s="151">
        <f t="shared" si="6"/>
        <v>10001797.485511117</v>
      </c>
      <c r="D84" s="151">
        <f t="shared" si="7"/>
        <v>16669662.47585186</v>
      </c>
      <c r="E84" s="220">
        <v>0.46</v>
      </c>
      <c r="F84" s="151">
        <f t="shared" si="8"/>
        <v>76694230588235.313</v>
      </c>
    </row>
    <row r="85" spans="1:6">
      <c r="A85" s="193">
        <v>4</v>
      </c>
      <c r="B85" s="193">
        <v>3</v>
      </c>
      <c r="C85" s="151">
        <f t="shared" si="6"/>
        <v>10001797.485511117</v>
      </c>
      <c r="D85" s="151">
        <f t="shared" si="7"/>
        <v>15558351.644128403</v>
      </c>
      <c r="E85" s="220">
        <v>0.5</v>
      </c>
      <c r="F85" s="151">
        <f t="shared" si="8"/>
        <v>77805741176470.609</v>
      </c>
    </row>
    <row r="86" spans="1:6">
      <c r="A86" s="193">
        <v>4</v>
      </c>
      <c r="B86" s="193">
        <v>4</v>
      </c>
      <c r="C86" s="151">
        <f t="shared" si="6"/>
        <v>10001797.485511117</v>
      </c>
      <c r="D86" s="151">
        <f t="shared" si="7"/>
        <v>10001797.485511117</v>
      </c>
      <c r="E86" s="220">
        <v>1</v>
      </c>
      <c r="F86" s="151">
        <f t="shared" si="8"/>
        <v>0</v>
      </c>
    </row>
    <row r="87" spans="1:6">
      <c r="A87" s="193">
        <v>4</v>
      </c>
      <c r="B87" s="193">
        <v>5</v>
      </c>
      <c r="C87" s="151">
        <f t="shared" si="6"/>
        <v>10001797.485511117</v>
      </c>
      <c r="D87" s="151">
        <f t="shared" si="7"/>
        <v>11483545.261142394</v>
      </c>
      <c r="E87" s="220">
        <v>0.5</v>
      </c>
      <c r="F87" s="151">
        <f t="shared" si="8"/>
        <v>57428047058823.547</v>
      </c>
    </row>
    <row r="88" spans="1:6">
      <c r="A88" s="193">
        <v>4</v>
      </c>
      <c r="B88" s="193">
        <v>6</v>
      </c>
      <c r="C88" s="151">
        <f t="shared" si="6"/>
        <v>10001797.485511117</v>
      </c>
      <c r="D88" s="151">
        <f t="shared" si="7"/>
        <v>8890486.6537876595</v>
      </c>
      <c r="E88" s="220">
        <v>0.5</v>
      </c>
      <c r="F88" s="151">
        <f t="shared" si="8"/>
        <v>44460423529411.773</v>
      </c>
    </row>
    <row r="89" spans="1:6">
      <c r="A89" s="193">
        <v>5</v>
      </c>
      <c r="B89" s="193">
        <v>1</v>
      </c>
      <c r="C89" s="151">
        <f t="shared" si="6"/>
        <v>11483545.261142394</v>
      </c>
      <c r="D89" s="151">
        <f t="shared" si="7"/>
        <v>60000000</v>
      </c>
      <c r="E89" s="220">
        <v>0.37</v>
      </c>
      <c r="F89" s="151">
        <f t="shared" si="8"/>
        <v>254934704797361.13</v>
      </c>
    </row>
    <row r="90" spans="1:6">
      <c r="A90" s="193">
        <v>5</v>
      </c>
      <c r="B90" s="193">
        <v>2</v>
      </c>
      <c r="C90" s="151">
        <f t="shared" si="6"/>
        <v>11483545.261142394</v>
      </c>
      <c r="D90" s="151">
        <f t="shared" si="7"/>
        <v>16669662.47585186</v>
      </c>
      <c r="E90" s="220">
        <v>0.48</v>
      </c>
      <c r="F90" s="151">
        <f t="shared" si="8"/>
        <v>91884875294117.672</v>
      </c>
    </row>
    <row r="91" spans="1:6">
      <c r="A91" s="193">
        <v>5</v>
      </c>
      <c r="B91" s="193">
        <v>3</v>
      </c>
      <c r="C91" s="151">
        <f t="shared" si="6"/>
        <v>11483545.261142394</v>
      </c>
      <c r="D91" s="151">
        <f t="shared" si="7"/>
        <v>15558351.644128403</v>
      </c>
      <c r="E91" s="220">
        <v>0.51</v>
      </c>
      <c r="F91" s="151">
        <f t="shared" si="8"/>
        <v>91119168000000.016</v>
      </c>
    </row>
    <row r="92" spans="1:6">
      <c r="A92" s="193">
        <v>5</v>
      </c>
      <c r="B92" s="193">
        <v>4</v>
      </c>
      <c r="C92" s="151">
        <f t="shared" si="6"/>
        <v>11483545.261142394</v>
      </c>
      <c r="D92" s="151">
        <f t="shared" si="7"/>
        <v>10001797.485511117</v>
      </c>
      <c r="E92" s="220">
        <v>0.5</v>
      </c>
      <c r="F92" s="151">
        <f t="shared" si="8"/>
        <v>57428047058823.547</v>
      </c>
    </row>
    <row r="93" spans="1:6">
      <c r="A93" s="193">
        <v>5</v>
      </c>
      <c r="B93" s="193">
        <v>5</v>
      </c>
      <c r="C93" s="151">
        <f t="shared" si="6"/>
        <v>11483545.261142394</v>
      </c>
      <c r="D93" s="151">
        <f t="shared" si="7"/>
        <v>11483545.261142394</v>
      </c>
      <c r="E93" s="220">
        <v>1</v>
      </c>
      <c r="F93" s="151">
        <f t="shared" si="8"/>
        <v>0</v>
      </c>
    </row>
    <row r="94" spans="1:6">
      <c r="A94" s="193">
        <v>5</v>
      </c>
      <c r="B94" s="193">
        <v>6</v>
      </c>
      <c r="C94" s="151">
        <f t="shared" si="6"/>
        <v>11483545.261142394</v>
      </c>
      <c r="D94" s="151">
        <f t="shared" si="7"/>
        <v>8890486.6537876595</v>
      </c>
      <c r="E94" s="211">
        <v>0.5</v>
      </c>
      <c r="F94" s="151">
        <f t="shared" si="8"/>
        <v>51047152941176.484</v>
      </c>
    </row>
    <row r="95" spans="1:6">
      <c r="A95" s="193">
        <v>6</v>
      </c>
      <c r="B95" s="193">
        <v>1</v>
      </c>
      <c r="C95" s="151">
        <f t="shared" si="6"/>
        <v>8890486.6537876595</v>
      </c>
      <c r="D95" s="151">
        <f t="shared" si="7"/>
        <v>60000000</v>
      </c>
      <c r="E95" s="220">
        <v>0.34</v>
      </c>
      <c r="F95" s="151">
        <f t="shared" si="8"/>
        <v>181365927737268.25</v>
      </c>
    </row>
    <row r="96" spans="1:6">
      <c r="A96" s="193">
        <v>6</v>
      </c>
      <c r="B96" s="193">
        <v>2</v>
      </c>
      <c r="C96" s="151">
        <f t="shared" si="6"/>
        <v>8890486.6537876595</v>
      </c>
      <c r="D96" s="151">
        <f t="shared" si="7"/>
        <v>16669662.47585186</v>
      </c>
      <c r="E96" s="220">
        <v>0.46</v>
      </c>
      <c r="F96" s="151">
        <f t="shared" si="8"/>
        <v>68172649411764.719</v>
      </c>
    </row>
    <row r="97" spans="1:18">
      <c r="A97" s="193">
        <v>6</v>
      </c>
      <c r="B97" s="193">
        <v>3</v>
      </c>
      <c r="C97" s="151">
        <f t="shared" si="6"/>
        <v>8890486.6537876595</v>
      </c>
      <c r="D97" s="151">
        <f t="shared" si="7"/>
        <v>15558351.644128403</v>
      </c>
      <c r="E97" s="220">
        <v>0.5</v>
      </c>
      <c r="F97" s="151">
        <f t="shared" si="8"/>
        <v>69160658823529.43</v>
      </c>
    </row>
    <row r="98" spans="1:18">
      <c r="A98" s="193">
        <v>6</v>
      </c>
      <c r="B98" s="193">
        <v>4</v>
      </c>
      <c r="C98" s="151">
        <f t="shared" si="6"/>
        <v>8890486.6537876595</v>
      </c>
      <c r="D98" s="151">
        <f t="shared" si="7"/>
        <v>10001797.485511117</v>
      </c>
      <c r="E98" s="220">
        <v>0.5</v>
      </c>
      <c r="F98" s="151">
        <f t="shared" si="8"/>
        <v>44460423529411.773</v>
      </c>
    </row>
    <row r="99" spans="1:18">
      <c r="A99" s="193">
        <v>6</v>
      </c>
      <c r="B99" s="193">
        <v>5</v>
      </c>
      <c r="C99" s="151">
        <f t="shared" si="6"/>
        <v>8890486.6537876595</v>
      </c>
      <c r="D99" s="151">
        <f t="shared" si="7"/>
        <v>11483545.261142394</v>
      </c>
      <c r="E99" s="220">
        <v>0.5</v>
      </c>
      <c r="F99" s="151">
        <f t="shared" si="8"/>
        <v>51047152941176.484</v>
      </c>
    </row>
    <row r="100" spans="1:18">
      <c r="A100" s="193">
        <v>6</v>
      </c>
      <c r="B100" s="193">
        <v>6</v>
      </c>
      <c r="C100" s="151">
        <f t="shared" si="6"/>
        <v>8890486.6537876595</v>
      </c>
      <c r="D100" s="151">
        <f t="shared" si="7"/>
        <v>8890486.6537876595</v>
      </c>
      <c r="E100" s="220">
        <v>1</v>
      </c>
      <c r="F100" s="151">
        <f t="shared" si="8"/>
        <v>0</v>
      </c>
    </row>
    <row r="101" spans="1:18">
      <c r="A101" s="201"/>
      <c r="B101" s="201"/>
      <c r="C101" s="201"/>
      <c r="E101" s="1" t="s">
        <v>1931</v>
      </c>
      <c r="F101" s="1">
        <f>SUM(F65:F100)</f>
        <v>4266798468743590.5</v>
      </c>
    </row>
    <row r="102" spans="1:18">
      <c r="A102" s="201"/>
      <c r="B102" s="201"/>
      <c r="C102" s="201"/>
      <c r="E102" s="1" t="s">
        <v>1933</v>
      </c>
      <c r="F102" s="1">
        <f>SUM(D52:D57)</f>
        <v>4430888470588235.5</v>
      </c>
    </row>
    <row r="103" spans="1:18">
      <c r="A103" s="201"/>
      <c r="B103" s="201"/>
      <c r="C103" s="201"/>
      <c r="E103" s="204" t="s">
        <v>1934</v>
      </c>
      <c r="F103" s="204">
        <f>SQRT(SUM(F101:F102))</f>
        <v>93261390.399949685</v>
      </c>
    </row>
    <row r="104" spans="1:18">
      <c r="A104" s="201"/>
      <c r="B104" s="201"/>
      <c r="C104" s="201"/>
    </row>
    <row r="105" spans="1:18">
      <c r="A105" s="201"/>
      <c r="B105" s="201"/>
      <c r="C105" s="201"/>
    </row>
    <row r="107" spans="1:18">
      <c r="A107" s="205" t="s">
        <v>1935</v>
      </c>
    </row>
    <row r="109" spans="1:18">
      <c r="A109" s="227" t="s">
        <v>2043</v>
      </c>
      <c r="B109" s="227" t="s">
        <v>2044</v>
      </c>
      <c r="C109" s="227" t="s">
        <v>2045</v>
      </c>
      <c r="D109" s="227" t="s">
        <v>2046</v>
      </c>
      <c r="E109" s="227" t="s">
        <v>2047</v>
      </c>
      <c r="F109" s="227" t="s">
        <v>2048</v>
      </c>
      <c r="G109" s="227" t="s">
        <v>2049</v>
      </c>
      <c r="H109" s="227" t="s">
        <v>2050</v>
      </c>
      <c r="I109" s="227" t="s">
        <v>2051</v>
      </c>
      <c r="J109" s="227" t="s">
        <v>2052</v>
      </c>
      <c r="K109" s="227" t="s">
        <v>2053</v>
      </c>
      <c r="L109" s="227" t="s">
        <v>2054</v>
      </c>
      <c r="M109" s="227" t="s">
        <v>2055</v>
      </c>
      <c r="N109" s="227" t="s">
        <v>2056</v>
      </c>
      <c r="O109" s="227" t="s">
        <v>2057</v>
      </c>
      <c r="P109" s="227" t="s">
        <v>2058</v>
      </c>
      <c r="Q109" s="227" t="s">
        <v>2059</v>
      </c>
      <c r="R109" s="227"/>
    </row>
    <row r="110" spans="1:18">
      <c r="A110" s="228">
        <v>45169</v>
      </c>
      <c r="B110" s="227" t="s">
        <v>2082</v>
      </c>
      <c r="C110" s="227" t="s">
        <v>2061</v>
      </c>
      <c r="D110" s="227" t="s">
        <v>50</v>
      </c>
      <c r="E110" s="227">
        <v>93261390.399949998</v>
      </c>
      <c r="F110" s="227">
        <v>0</v>
      </c>
      <c r="G110" s="227">
        <v>93261390.399949998</v>
      </c>
      <c r="H110" s="227">
        <v>0</v>
      </c>
      <c r="I110" s="227">
        <v>93261390.399949998</v>
      </c>
      <c r="J110" s="227">
        <v>0</v>
      </c>
      <c r="K110" s="227">
        <v>0</v>
      </c>
      <c r="L110" s="227">
        <v>0</v>
      </c>
      <c r="M110" s="227">
        <v>0</v>
      </c>
      <c r="N110" s="227">
        <v>93261390.399949998</v>
      </c>
      <c r="O110" s="227">
        <v>0</v>
      </c>
      <c r="P110" s="227">
        <v>0</v>
      </c>
      <c r="Q110" s="227">
        <v>0</v>
      </c>
      <c r="R110" s="227"/>
    </row>
  </sheetData>
  <mergeCells count="10">
    <mergeCell ref="P14:R14"/>
    <mergeCell ref="S14:V14"/>
    <mergeCell ref="W14:X14"/>
    <mergeCell ref="A64:B64"/>
    <mergeCell ref="P11:R12"/>
    <mergeCell ref="S11:V12"/>
    <mergeCell ref="W11:X12"/>
    <mergeCell ref="P13:R13"/>
    <mergeCell ref="S13:V13"/>
    <mergeCell ref="W13:X13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9CD3-76C6-4988-B54B-662F6CE49620}">
  <dimension ref="A1:AB64"/>
  <sheetViews>
    <sheetView topLeftCell="A14" workbookViewId="0">
      <selection activeCell="I48" sqref="I48"/>
    </sheetView>
  </sheetViews>
  <sheetFormatPr defaultRowHeight="15"/>
  <cols>
    <col min="1" max="1" width="22.5703125" style="1" customWidth="1"/>
    <col min="2" max="2" width="13.7109375" style="1" customWidth="1"/>
    <col min="3" max="3" width="24.85546875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9.140625" style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935</v>
      </c>
      <c r="B2" s="187" t="s">
        <v>115</v>
      </c>
      <c r="C2" s="187" t="s">
        <v>614</v>
      </c>
      <c r="D2" s="187" t="s">
        <v>936</v>
      </c>
      <c r="E2" s="187" t="s">
        <v>937</v>
      </c>
      <c r="F2" s="187" t="s">
        <v>938</v>
      </c>
      <c r="G2" s="187" t="s">
        <v>617</v>
      </c>
      <c r="H2" s="188">
        <v>0</v>
      </c>
      <c r="I2" s="188">
        <v>0</v>
      </c>
      <c r="J2" s="188">
        <v>0</v>
      </c>
      <c r="K2" s="188">
        <v>5653317.6100410279</v>
      </c>
      <c r="L2" s="188">
        <v>0</v>
      </c>
      <c r="M2" s="188">
        <v>5653317.6100410279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P7" s="202">
        <v>1</v>
      </c>
      <c r="Q7" s="202">
        <v>2</v>
      </c>
      <c r="R7" s="202">
        <v>3</v>
      </c>
      <c r="S7" s="202">
        <v>4</v>
      </c>
      <c r="T7" s="202">
        <v>5</v>
      </c>
      <c r="U7" s="202">
        <v>6</v>
      </c>
      <c r="V7" s="202">
        <v>7</v>
      </c>
      <c r="W7" s="202">
        <v>8</v>
      </c>
      <c r="X7" s="202">
        <v>9</v>
      </c>
      <c r="Y7" s="202">
        <v>10</v>
      </c>
      <c r="Z7" s="202">
        <v>11</v>
      </c>
      <c r="AA7" s="202">
        <v>12</v>
      </c>
      <c r="AB7" s="202" t="s">
        <v>201</v>
      </c>
    </row>
    <row r="8" spans="1:28">
      <c r="A8" s="198" t="s">
        <v>1908</v>
      </c>
      <c r="B8" s="199">
        <v>1000000</v>
      </c>
      <c r="C8" s="199">
        <v>170000</v>
      </c>
      <c r="D8" s="199">
        <v>170000</v>
      </c>
      <c r="E8" s="199">
        <v>170000</v>
      </c>
      <c r="F8" s="199">
        <v>170000</v>
      </c>
      <c r="G8" s="199">
        <v>170000</v>
      </c>
      <c r="H8" s="199">
        <v>1000000</v>
      </c>
      <c r="I8" s="199">
        <v>170000</v>
      </c>
      <c r="J8" s="199">
        <v>170000</v>
      </c>
      <c r="K8" s="199">
        <v>170000</v>
      </c>
      <c r="L8" s="199">
        <v>170000</v>
      </c>
      <c r="M8" s="199">
        <v>170000</v>
      </c>
      <c r="N8" s="199">
        <v>170000</v>
      </c>
      <c r="P8" s="191">
        <v>75</v>
      </c>
      <c r="Q8" s="191">
        <v>90</v>
      </c>
      <c r="R8" s="191">
        <v>84</v>
      </c>
      <c r="S8" s="191">
        <v>54</v>
      </c>
      <c r="T8" s="191">
        <v>62</v>
      </c>
      <c r="U8" s="191">
        <v>48</v>
      </c>
      <c r="V8" s="191">
        <v>185</v>
      </c>
      <c r="W8" s="191">
        <v>343</v>
      </c>
      <c r="X8" s="191">
        <v>255</v>
      </c>
      <c r="Y8" s="191">
        <v>250</v>
      </c>
      <c r="Z8" s="191">
        <v>214</v>
      </c>
      <c r="AA8" s="191">
        <v>173</v>
      </c>
      <c r="AB8" s="191">
        <v>343</v>
      </c>
    </row>
    <row r="9" spans="1:28">
      <c r="A9" s="198" t="s">
        <v>1976</v>
      </c>
      <c r="B9" s="200">
        <v>0</v>
      </c>
      <c r="C9" s="200">
        <v>0</v>
      </c>
      <c r="D9" s="200">
        <v>0</v>
      </c>
      <c r="E9" s="199">
        <f>SUM(M50:M53)</f>
        <v>0</v>
      </c>
      <c r="F9" s="199">
        <f>SUM(N50:N53)</f>
        <v>0</v>
      </c>
      <c r="G9" s="199">
        <f t="shared" ref="G9" si="0">SUM(O47:O50)</f>
        <v>0</v>
      </c>
      <c r="H9" s="199">
        <f t="shared" ref="H9:M9" si="1">SUM(P37:P40)</f>
        <v>0</v>
      </c>
      <c r="I9" s="199">
        <f t="shared" si="1"/>
        <v>0</v>
      </c>
      <c r="J9" s="199">
        <f t="shared" si="1"/>
        <v>0</v>
      </c>
      <c r="K9" s="199">
        <f t="shared" si="1"/>
        <v>0</v>
      </c>
      <c r="L9" s="199">
        <f t="shared" si="1"/>
        <v>0</v>
      </c>
      <c r="M9" s="199">
        <f t="shared" si="1"/>
        <v>0</v>
      </c>
      <c r="N9" s="200">
        <f>SUM(K22:K23)</f>
        <v>700000</v>
      </c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N10" si="2">MAX(1,SQRT(ABS(D9)/D8))</f>
        <v>1</v>
      </c>
      <c r="E10" s="207">
        <f t="shared" si="2"/>
        <v>1</v>
      </c>
      <c r="F10" s="207">
        <f t="shared" si="2"/>
        <v>1</v>
      </c>
      <c r="G10" s="207">
        <f t="shared" si="2"/>
        <v>1</v>
      </c>
      <c r="H10" s="207">
        <f t="shared" si="2"/>
        <v>1</v>
      </c>
      <c r="I10" s="207">
        <f t="shared" si="2"/>
        <v>1</v>
      </c>
      <c r="J10" s="207">
        <f t="shared" si="2"/>
        <v>1</v>
      </c>
      <c r="K10" s="207">
        <f t="shared" si="2"/>
        <v>1</v>
      </c>
      <c r="L10" s="207">
        <f t="shared" si="2"/>
        <v>1</v>
      </c>
      <c r="M10" s="207">
        <f t="shared" si="2"/>
        <v>1</v>
      </c>
      <c r="N10" s="207">
        <f t="shared" si="2"/>
        <v>2.0291986247835694</v>
      </c>
      <c r="P10" s="244" t="s">
        <v>2084</v>
      </c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" customHeight="1"/>
    <row r="12" spans="1:28" ht="16.5" customHeight="1">
      <c r="P12" s="190" t="s">
        <v>1994</v>
      </c>
    </row>
    <row r="13" spans="1:28">
      <c r="A13" s="195" t="s">
        <v>1910</v>
      </c>
      <c r="P13" s="326"/>
      <c r="Q13" s="327"/>
      <c r="R13" s="328"/>
      <c r="S13" s="325" t="s">
        <v>1988</v>
      </c>
      <c r="T13" s="325"/>
      <c r="U13" s="325"/>
      <c r="V13" s="325"/>
      <c r="W13" s="325" t="s">
        <v>1989</v>
      </c>
      <c r="X13" s="325"/>
    </row>
    <row r="14" spans="1:28">
      <c r="P14" s="329"/>
      <c r="Q14" s="330"/>
      <c r="R14" s="331"/>
      <c r="S14" s="325"/>
      <c r="T14" s="325"/>
      <c r="U14" s="325"/>
      <c r="V14" s="325"/>
      <c r="W14" s="325"/>
      <c r="X14" s="325"/>
    </row>
    <row r="15" spans="1:28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P15" s="335" t="s">
        <v>1986</v>
      </c>
      <c r="Q15" s="335"/>
      <c r="R15" s="335"/>
      <c r="S15" s="332">
        <v>0.93</v>
      </c>
      <c r="T15" s="333"/>
      <c r="U15" s="333"/>
      <c r="V15" s="334"/>
      <c r="W15" s="332">
        <v>0.46</v>
      </c>
      <c r="X15" s="334"/>
    </row>
    <row r="16" spans="1:28">
      <c r="A16" s="193" t="s">
        <v>115</v>
      </c>
      <c r="B16" s="189" t="s">
        <v>208</v>
      </c>
      <c r="C16" s="189" t="s">
        <v>49</v>
      </c>
      <c r="D16" s="193" t="s">
        <v>34</v>
      </c>
      <c r="E16" s="193" t="s">
        <v>209</v>
      </c>
      <c r="F16" s="193"/>
      <c r="G16" s="193"/>
      <c r="H16" s="193"/>
      <c r="I16" s="193">
        <v>500000</v>
      </c>
      <c r="J16" s="189" t="s">
        <v>50</v>
      </c>
      <c r="K16" s="193">
        <v>500000</v>
      </c>
      <c r="P16" s="335" t="s">
        <v>1987</v>
      </c>
      <c r="Q16" s="335"/>
      <c r="R16" s="335"/>
      <c r="S16" s="332">
        <v>0.5</v>
      </c>
      <c r="T16" s="333"/>
      <c r="U16" s="333"/>
      <c r="V16" s="334"/>
      <c r="W16" s="332">
        <v>0.5</v>
      </c>
      <c r="X16" s="334"/>
    </row>
    <row r="17" spans="1:28">
      <c r="A17" s="193" t="s">
        <v>115</v>
      </c>
      <c r="B17" s="189" t="s">
        <v>210</v>
      </c>
      <c r="C17" s="189" t="s">
        <v>49</v>
      </c>
      <c r="D17" s="193" t="s">
        <v>34</v>
      </c>
      <c r="E17" s="193" t="s">
        <v>209</v>
      </c>
      <c r="F17" s="193"/>
      <c r="G17" s="193"/>
      <c r="H17" s="193"/>
      <c r="I17" s="193">
        <v>-200000</v>
      </c>
      <c r="J17" s="189" t="s">
        <v>50</v>
      </c>
      <c r="K17" s="193">
        <v>-200000</v>
      </c>
    </row>
    <row r="18" spans="1:28">
      <c r="A18" s="193" t="s">
        <v>115</v>
      </c>
      <c r="B18" s="189" t="s">
        <v>211</v>
      </c>
      <c r="C18" s="189" t="s">
        <v>49</v>
      </c>
      <c r="D18" s="193" t="s">
        <v>34</v>
      </c>
      <c r="E18" s="193" t="s">
        <v>212</v>
      </c>
      <c r="F18" s="193"/>
      <c r="G18" s="193"/>
      <c r="H18" s="193"/>
      <c r="I18" s="193">
        <v>400000</v>
      </c>
      <c r="J18" s="189" t="s">
        <v>50</v>
      </c>
      <c r="K18" s="193">
        <v>400000</v>
      </c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8">
      <c r="A19" s="218"/>
      <c r="B19" s="113"/>
      <c r="C19" s="113"/>
      <c r="D19" s="218"/>
      <c r="E19" s="218"/>
      <c r="F19" s="218"/>
      <c r="G19" s="218"/>
      <c r="H19" s="218"/>
      <c r="I19" s="218"/>
      <c r="J19" s="113"/>
      <c r="K19" s="218"/>
      <c r="P19" s="190" t="s">
        <v>1985</v>
      </c>
      <c r="Q19" s="190"/>
      <c r="R19" s="190"/>
      <c r="S19" s="190"/>
      <c r="T19" s="190"/>
    </row>
    <row r="20" spans="1:28">
      <c r="A20" s="201" t="s">
        <v>1941</v>
      </c>
      <c r="P20" s="202"/>
      <c r="Q20" s="202">
        <v>1</v>
      </c>
      <c r="R20" s="202">
        <v>2</v>
      </c>
      <c r="S20" s="202">
        <v>3</v>
      </c>
      <c r="T20" s="202">
        <v>4</v>
      </c>
      <c r="U20" s="202">
        <v>5</v>
      </c>
      <c r="V20" s="202">
        <v>6</v>
      </c>
      <c r="W20" s="202">
        <v>7</v>
      </c>
      <c r="X20" s="202">
        <v>8</v>
      </c>
      <c r="Y20" s="202">
        <v>9</v>
      </c>
      <c r="Z20" s="202">
        <v>10</v>
      </c>
      <c r="AA20" s="202">
        <v>11</v>
      </c>
      <c r="AB20" s="202">
        <v>12</v>
      </c>
    </row>
    <row r="21" spans="1:28">
      <c r="A21" s="144" t="s">
        <v>41</v>
      </c>
      <c r="B21" s="144" t="s">
        <v>42</v>
      </c>
      <c r="C21" s="144" t="s">
        <v>43</v>
      </c>
      <c r="D21" s="144" t="s">
        <v>0</v>
      </c>
      <c r="E21" s="144" t="s">
        <v>1</v>
      </c>
      <c r="F21" s="144" t="s">
        <v>2</v>
      </c>
      <c r="G21" s="144" t="s">
        <v>3</v>
      </c>
      <c r="H21" s="144" t="s">
        <v>4</v>
      </c>
      <c r="I21" s="144" t="s">
        <v>44</v>
      </c>
      <c r="J21" s="144" t="s">
        <v>45</v>
      </c>
      <c r="K21" s="144" t="s">
        <v>46</v>
      </c>
      <c r="L21" s="144" t="s">
        <v>1978</v>
      </c>
      <c r="M21" s="144" t="s">
        <v>1901</v>
      </c>
      <c r="N21" s="144" t="s">
        <v>1905</v>
      </c>
      <c r="P21" s="202">
        <v>1</v>
      </c>
      <c r="Q21" s="226">
        <v>1</v>
      </c>
      <c r="R21" s="226">
        <v>0.38</v>
      </c>
      <c r="S21" s="226">
        <v>0.38</v>
      </c>
      <c r="T21" s="226">
        <v>0.35</v>
      </c>
      <c r="U21" s="226">
        <v>0.37</v>
      </c>
      <c r="V21" s="226">
        <v>0.34</v>
      </c>
      <c r="W21" s="226">
        <v>0.42</v>
      </c>
      <c r="X21" s="226">
        <v>0.32</v>
      </c>
      <c r="Y21" s="226">
        <v>0.34</v>
      </c>
      <c r="Z21" s="226">
        <v>0.33</v>
      </c>
      <c r="AA21" s="226">
        <v>0.34</v>
      </c>
      <c r="AB21" s="226">
        <v>0.33</v>
      </c>
    </row>
    <row r="22" spans="1:28">
      <c r="A22" s="193" t="s">
        <v>115</v>
      </c>
      <c r="B22" s="189" t="s">
        <v>208</v>
      </c>
      <c r="C22" s="189" t="s">
        <v>49</v>
      </c>
      <c r="D22" s="193" t="s">
        <v>34</v>
      </c>
      <c r="E22" s="193" t="s">
        <v>209</v>
      </c>
      <c r="F22" s="193"/>
      <c r="G22" s="193"/>
      <c r="H22" s="193"/>
      <c r="I22" s="193">
        <f>SUM(I16:I17)</f>
        <v>300000</v>
      </c>
      <c r="J22" s="189" t="s">
        <v>50</v>
      </c>
      <c r="K22" s="193">
        <f>SUM(K16:K17)</f>
        <v>300000</v>
      </c>
      <c r="L22" s="191" t="str">
        <f>E22&amp;"-"&amp;G22&amp;"-"&amp;H22</f>
        <v>CDX IG--</v>
      </c>
      <c r="M22" s="191">
        <v>10</v>
      </c>
      <c r="N22" s="191">
        <f>K22*M22</f>
        <v>3000000</v>
      </c>
      <c r="P22" s="202">
        <v>2</v>
      </c>
      <c r="Q22" s="226">
        <v>0.38</v>
      </c>
      <c r="R22" s="226">
        <v>1</v>
      </c>
      <c r="S22" s="226">
        <v>0.48</v>
      </c>
      <c r="T22" s="226">
        <v>0.46</v>
      </c>
      <c r="U22" s="226">
        <v>0.48</v>
      </c>
      <c r="V22" s="226">
        <v>0.46</v>
      </c>
      <c r="W22" s="226">
        <v>0.39</v>
      </c>
      <c r="X22" s="226">
        <v>0.4</v>
      </c>
      <c r="Y22" s="226">
        <v>0.41</v>
      </c>
      <c r="Z22" s="226">
        <v>0.41</v>
      </c>
      <c r="AA22" s="240">
        <v>0.43</v>
      </c>
      <c r="AB22" s="226">
        <v>0.4</v>
      </c>
    </row>
    <row r="23" spans="1:28">
      <c r="A23" s="193" t="s">
        <v>115</v>
      </c>
      <c r="B23" s="189" t="s">
        <v>211</v>
      </c>
      <c r="C23" s="189" t="s">
        <v>49</v>
      </c>
      <c r="D23" s="193" t="s">
        <v>34</v>
      </c>
      <c r="E23" s="193" t="s">
        <v>212</v>
      </c>
      <c r="F23" s="193"/>
      <c r="G23" s="193"/>
      <c r="H23" s="193"/>
      <c r="I23" s="193">
        <v>400000</v>
      </c>
      <c r="J23" s="189" t="s">
        <v>50</v>
      </c>
      <c r="K23" s="193">
        <v>400000</v>
      </c>
      <c r="L23" s="191" t="str">
        <f>E23&amp;"-"&amp;G23&amp;"-"&amp;H23</f>
        <v>iTraxx Main--</v>
      </c>
      <c r="M23" s="191">
        <v>10</v>
      </c>
      <c r="N23" s="191">
        <f>K23*M23</f>
        <v>4000000</v>
      </c>
      <c r="P23" s="202">
        <v>3</v>
      </c>
      <c r="Q23" s="226">
        <v>0.38</v>
      </c>
      <c r="R23" s="226">
        <v>0.48</v>
      </c>
      <c r="S23" s="226">
        <v>1</v>
      </c>
      <c r="T23" s="226">
        <v>0.5</v>
      </c>
      <c r="U23" s="226">
        <v>0.51</v>
      </c>
      <c r="V23" s="226">
        <v>0.5</v>
      </c>
      <c r="W23" s="226">
        <v>0.4</v>
      </c>
      <c r="X23" s="226">
        <v>0.39</v>
      </c>
      <c r="Y23" s="226">
        <v>0.45</v>
      </c>
      <c r="Z23" s="226">
        <v>0.44</v>
      </c>
      <c r="AA23" s="226">
        <v>0.47</v>
      </c>
      <c r="AB23" s="226">
        <v>0.42</v>
      </c>
    </row>
    <row r="24" spans="1:28">
      <c r="P24" s="202">
        <v>4</v>
      </c>
      <c r="Q24" s="226">
        <v>0.35</v>
      </c>
      <c r="R24" s="226">
        <v>0.46</v>
      </c>
      <c r="S24" s="226">
        <v>0.5</v>
      </c>
      <c r="T24" s="226">
        <v>1</v>
      </c>
      <c r="U24" s="226">
        <v>0.5</v>
      </c>
      <c r="V24" s="226">
        <v>0.5</v>
      </c>
      <c r="W24" s="226">
        <v>0.37</v>
      </c>
      <c r="X24" s="226">
        <v>0.37</v>
      </c>
      <c r="Y24" s="226">
        <v>0.41</v>
      </c>
      <c r="Z24" s="226">
        <v>0.43</v>
      </c>
      <c r="AA24" s="226">
        <v>0.45</v>
      </c>
      <c r="AB24" s="226">
        <v>0.4</v>
      </c>
    </row>
    <row r="25" spans="1:28">
      <c r="P25" s="202">
        <v>5</v>
      </c>
      <c r="Q25" s="226">
        <v>0.37</v>
      </c>
      <c r="R25" s="226">
        <v>0.48</v>
      </c>
      <c r="S25" s="226">
        <v>0.51</v>
      </c>
      <c r="T25" s="226">
        <v>0.5</v>
      </c>
      <c r="U25" s="226">
        <v>1</v>
      </c>
      <c r="V25" s="226">
        <v>0.5</v>
      </c>
      <c r="W25" s="226">
        <v>0.39</v>
      </c>
      <c r="X25" s="226">
        <v>0.38</v>
      </c>
      <c r="Y25" s="226">
        <v>0.43</v>
      </c>
      <c r="Z25" s="226">
        <v>0.43</v>
      </c>
      <c r="AA25" s="226">
        <v>0.46</v>
      </c>
      <c r="AB25" s="226">
        <v>0.42</v>
      </c>
    </row>
    <row r="26" spans="1:28">
      <c r="A26" s="195" t="s">
        <v>1977</v>
      </c>
      <c r="P26" s="202">
        <v>6</v>
      </c>
      <c r="Q26" s="226">
        <v>0.34</v>
      </c>
      <c r="R26" s="226">
        <v>0.46</v>
      </c>
      <c r="S26" s="226">
        <v>0.5</v>
      </c>
      <c r="T26" s="226">
        <v>0.5</v>
      </c>
      <c r="U26" s="226">
        <v>0.5</v>
      </c>
      <c r="V26" s="226">
        <v>1</v>
      </c>
      <c r="W26" s="226">
        <v>0.37</v>
      </c>
      <c r="X26" s="226">
        <v>0.35</v>
      </c>
      <c r="Y26" s="226">
        <v>0.39</v>
      </c>
      <c r="Z26" s="226">
        <v>0.41</v>
      </c>
      <c r="AA26" s="226">
        <v>0.44</v>
      </c>
      <c r="AB26" s="226">
        <v>0.41</v>
      </c>
    </row>
    <row r="27" spans="1:28">
      <c r="P27" s="202">
        <v>7</v>
      </c>
      <c r="Q27" s="226">
        <v>0.42</v>
      </c>
      <c r="R27" s="226">
        <v>0.39</v>
      </c>
      <c r="S27" s="226">
        <v>0.4</v>
      </c>
      <c r="T27" s="226">
        <v>0.37</v>
      </c>
      <c r="U27" s="226">
        <v>0.39</v>
      </c>
      <c r="V27" s="226">
        <v>0.37</v>
      </c>
      <c r="W27" s="226">
        <v>1</v>
      </c>
      <c r="X27" s="226">
        <v>0.33</v>
      </c>
      <c r="Y27" s="226">
        <v>0.37</v>
      </c>
      <c r="Z27" s="226">
        <v>0.37</v>
      </c>
      <c r="AA27" s="226">
        <v>0.35</v>
      </c>
      <c r="AB27" s="226">
        <v>0.35</v>
      </c>
    </row>
    <row r="28" spans="1:28">
      <c r="A28" s="201" t="s">
        <v>2007</v>
      </c>
      <c r="B28" s="201"/>
      <c r="C28" s="201"/>
      <c r="P28" s="202">
        <v>8</v>
      </c>
      <c r="Q28" s="226">
        <v>0.32</v>
      </c>
      <c r="R28" s="226">
        <v>0.4</v>
      </c>
      <c r="S28" s="226">
        <v>0.39</v>
      </c>
      <c r="T28" s="226">
        <v>0.37</v>
      </c>
      <c r="U28" s="226">
        <v>0.38</v>
      </c>
      <c r="V28" s="226">
        <v>0.35</v>
      </c>
      <c r="W28" s="226">
        <v>0.33</v>
      </c>
      <c r="X28" s="226">
        <v>1</v>
      </c>
      <c r="Y28" s="226">
        <v>0.36</v>
      </c>
      <c r="Z28" s="226">
        <v>0.37</v>
      </c>
      <c r="AA28" s="226">
        <v>0.37</v>
      </c>
      <c r="AB28" s="226">
        <v>0.36</v>
      </c>
    </row>
    <row r="29" spans="1:28">
      <c r="A29" s="145" t="s">
        <v>41</v>
      </c>
      <c r="B29" s="145" t="s">
        <v>2</v>
      </c>
      <c r="C29" s="144" t="s">
        <v>1979</v>
      </c>
      <c r="D29" s="144" t="s">
        <v>1980</v>
      </c>
      <c r="E29" s="145" t="s">
        <v>1920</v>
      </c>
      <c r="F29" s="145" t="s">
        <v>1921</v>
      </c>
      <c r="G29" s="144" t="s">
        <v>1922</v>
      </c>
      <c r="H29" s="146" t="s">
        <v>1932</v>
      </c>
      <c r="O29" s="190"/>
      <c r="P29" s="202">
        <v>9</v>
      </c>
      <c r="Q29" s="226">
        <v>0.34</v>
      </c>
      <c r="R29" s="226">
        <v>0.41</v>
      </c>
      <c r="S29" s="226">
        <v>0.45</v>
      </c>
      <c r="T29" s="226">
        <v>0.41</v>
      </c>
      <c r="U29" s="226">
        <v>0.43</v>
      </c>
      <c r="V29" s="226">
        <v>0.39</v>
      </c>
      <c r="W29" s="226">
        <v>0.37</v>
      </c>
      <c r="X29" s="226">
        <v>0.36</v>
      </c>
      <c r="Y29" s="226">
        <v>1</v>
      </c>
      <c r="Z29" s="226">
        <v>0.41</v>
      </c>
      <c r="AA29" s="226">
        <v>0.4</v>
      </c>
      <c r="AB29" s="226">
        <v>0.38</v>
      </c>
    </row>
    <row r="30" spans="1:28">
      <c r="A30" s="192" t="s">
        <v>115</v>
      </c>
      <c r="B30" s="193"/>
      <c r="C30" s="154" t="s">
        <v>2005</v>
      </c>
      <c r="D30" s="154" t="s">
        <v>2005</v>
      </c>
      <c r="E30" s="192">
        <f>VLOOKUP(C30,($L$21:$N$23),3,FALSE)</f>
        <v>3000000</v>
      </c>
      <c r="F30" s="192">
        <f>VLOOKUP(D30,($L$21:$N$23),3,FALSE)</f>
        <v>3000000</v>
      </c>
      <c r="G30" s="203">
        <v>1</v>
      </c>
      <c r="H30" s="210">
        <f>E30*F30*G30</f>
        <v>9000000000000</v>
      </c>
      <c r="P30" s="202">
        <v>10</v>
      </c>
      <c r="Q30" s="226">
        <v>0.33</v>
      </c>
      <c r="R30" s="226">
        <v>0.41</v>
      </c>
      <c r="S30" s="226">
        <v>0.44</v>
      </c>
      <c r="T30" s="226">
        <v>0.43</v>
      </c>
      <c r="U30" s="226">
        <v>0.43</v>
      </c>
      <c r="V30" s="226">
        <v>0.41</v>
      </c>
      <c r="W30" s="226">
        <v>0.37</v>
      </c>
      <c r="X30" s="226">
        <v>0.37</v>
      </c>
      <c r="Y30" s="226">
        <v>0.41</v>
      </c>
      <c r="Z30" s="226">
        <v>1</v>
      </c>
      <c r="AA30" s="226">
        <v>0.41</v>
      </c>
      <c r="AB30" s="226">
        <v>0.39</v>
      </c>
    </row>
    <row r="31" spans="1:28">
      <c r="A31" s="201"/>
      <c r="B31" s="201"/>
      <c r="C31" s="201"/>
      <c r="G31" s="204" t="s">
        <v>2008</v>
      </c>
      <c r="H31" s="204">
        <f>SQRT(SUM(H30:H30))</f>
        <v>3000000</v>
      </c>
      <c r="L31" s="1" t="s">
        <v>2109</v>
      </c>
      <c r="P31" s="202">
        <v>11</v>
      </c>
      <c r="Q31" s="226">
        <v>0.34</v>
      </c>
      <c r="R31" s="240">
        <v>0.43</v>
      </c>
      <c r="S31" s="226">
        <v>0.47</v>
      </c>
      <c r="T31" s="226">
        <v>0.45</v>
      </c>
      <c r="U31" s="226">
        <v>0.46</v>
      </c>
      <c r="V31" s="226">
        <v>0.44</v>
      </c>
      <c r="W31" s="226">
        <v>0.35</v>
      </c>
      <c r="X31" s="226">
        <v>0.37</v>
      </c>
      <c r="Y31" s="226">
        <v>0.4</v>
      </c>
      <c r="Z31" s="226">
        <v>0.41</v>
      </c>
      <c r="AA31" s="226">
        <v>1</v>
      </c>
      <c r="AB31" s="226">
        <v>0.4</v>
      </c>
    </row>
    <row r="32" spans="1:28">
      <c r="A32" s="201" t="s">
        <v>2007</v>
      </c>
      <c r="B32" s="201"/>
      <c r="C32" s="201"/>
      <c r="P32" s="202">
        <v>12</v>
      </c>
      <c r="Q32" s="226">
        <v>0.33</v>
      </c>
      <c r="R32" s="226">
        <v>0.4</v>
      </c>
      <c r="S32" s="226">
        <v>0.42</v>
      </c>
      <c r="T32" s="226">
        <v>0.4</v>
      </c>
      <c r="U32" s="226">
        <v>0.42</v>
      </c>
      <c r="V32" s="226">
        <v>0.41</v>
      </c>
      <c r="W32" s="226">
        <v>0.35</v>
      </c>
      <c r="X32" s="226">
        <v>0.36</v>
      </c>
      <c r="Y32" s="226">
        <v>0.38</v>
      </c>
      <c r="Z32" s="226">
        <v>0.39</v>
      </c>
      <c r="AA32" s="226">
        <v>0.4</v>
      </c>
      <c r="AB32" s="226">
        <v>1</v>
      </c>
    </row>
    <row r="33" spans="1:16">
      <c r="A33" s="145" t="s">
        <v>41</v>
      </c>
      <c r="B33" s="145" t="s">
        <v>2</v>
      </c>
      <c r="C33" s="144" t="s">
        <v>1979</v>
      </c>
      <c r="D33" s="144" t="s">
        <v>1980</v>
      </c>
      <c r="E33" s="145" t="s">
        <v>1920</v>
      </c>
      <c r="F33" s="145" t="s">
        <v>1921</v>
      </c>
      <c r="G33" s="144" t="s">
        <v>1922</v>
      </c>
      <c r="H33" s="146" t="s">
        <v>1932</v>
      </c>
    </row>
    <row r="34" spans="1:16">
      <c r="A34" s="192" t="s">
        <v>115</v>
      </c>
      <c r="B34" s="193"/>
      <c r="C34" s="154" t="s">
        <v>2006</v>
      </c>
      <c r="D34" s="154" t="s">
        <v>2006</v>
      </c>
      <c r="E34" s="192">
        <f>VLOOKUP(C34,($L$21:$N$23),3,FALSE)</f>
        <v>4000000</v>
      </c>
      <c r="F34" s="192">
        <f>VLOOKUP(D34,($L$21:$N$23),3,FALSE)</f>
        <v>4000000</v>
      </c>
      <c r="G34" s="203">
        <v>1</v>
      </c>
      <c r="H34" s="210">
        <f>E34*F34*G34</f>
        <v>16000000000000</v>
      </c>
      <c r="P34" s="244" t="s">
        <v>2085</v>
      </c>
    </row>
    <row r="35" spans="1:16">
      <c r="A35" s="201"/>
      <c r="B35" s="201"/>
      <c r="C35" s="201"/>
      <c r="G35" s="204" t="s">
        <v>2009</v>
      </c>
      <c r="H35" s="204">
        <f>SQRT(SUM(H34:H34))</f>
        <v>4000000</v>
      </c>
    </row>
    <row r="37" spans="1:16">
      <c r="A37" s="201" t="s">
        <v>1930</v>
      </c>
      <c r="B37" s="201"/>
      <c r="C37" s="201"/>
    </row>
    <row r="38" spans="1:16">
      <c r="A38" s="145" t="s">
        <v>41</v>
      </c>
      <c r="B38" s="145" t="s">
        <v>1978</v>
      </c>
      <c r="C38" s="144" t="s">
        <v>1911</v>
      </c>
      <c r="D38" s="144" t="s">
        <v>1912</v>
      </c>
      <c r="E38" s="145" t="s">
        <v>1913</v>
      </c>
      <c r="F38" s="145" t="s">
        <v>1914</v>
      </c>
    </row>
    <row r="39" spans="1:16">
      <c r="A39" s="192" t="s">
        <v>115</v>
      </c>
      <c r="B39" s="154" t="s">
        <v>2005</v>
      </c>
      <c r="C39" s="151">
        <f>H31</f>
        <v>3000000</v>
      </c>
      <c r="D39" s="151">
        <f>C39^2</f>
        <v>9000000000000</v>
      </c>
      <c r="E39" s="151">
        <f>SUM(N22:N23)</f>
        <v>7000000</v>
      </c>
      <c r="F39" s="151">
        <f>MAX(MIN(E39,C39),-C39)</f>
        <v>3000000</v>
      </c>
    </row>
    <row r="40" spans="1:16">
      <c r="A40" s="192" t="s">
        <v>115</v>
      </c>
      <c r="B40" s="154" t="s">
        <v>2006</v>
      </c>
      <c r="C40" s="151">
        <f>H35</f>
        <v>4000000</v>
      </c>
      <c r="D40" s="151">
        <f>C40^2</f>
        <v>16000000000000</v>
      </c>
      <c r="E40" s="151">
        <f>SUM(N23:N24)</f>
        <v>4000000</v>
      </c>
      <c r="F40" s="151">
        <f>MAX(MIN(E40,C40),-C40)</f>
        <v>4000000</v>
      </c>
    </row>
    <row r="41" spans="1:16" hidden="1">
      <c r="A41" s="151"/>
      <c r="B41" s="151"/>
      <c r="C41" s="151"/>
      <c r="D41" s="151"/>
      <c r="E41" s="151"/>
      <c r="F41" s="151"/>
    </row>
    <row r="42" spans="1:16" hidden="1">
      <c r="A42" s="151"/>
      <c r="B42" s="151"/>
      <c r="C42" s="151"/>
      <c r="D42" s="151"/>
      <c r="E42" s="151"/>
      <c r="F42" s="151"/>
    </row>
    <row r="43" spans="1:16" hidden="1">
      <c r="A43" s="201"/>
      <c r="B43" s="201"/>
      <c r="C43" s="201"/>
    </row>
    <row r="44" spans="1:16" hidden="1">
      <c r="A44" s="201"/>
      <c r="B44" s="201"/>
      <c r="C44" s="201"/>
    </row>
    <row r="45" spans="1:16" hidden="1">
      <c r="A45" s="195" t="s">
        <v>1915</v>
      </c>
    </row>
    <row r="47" spans="1:16">
      <c r="A47" s="316" t="s">
        <v>1978</v>
      </c>
      <c r="B47" s="317"/>
      <c r="C47" s="144" t="s">
        <v>1916</v>
      </c>
      <c r="D47" s="144" t="s">
        <v>1917</v>
      </c>
      <c r="E47" s="145" t="s">
        <v>1918</v>
      </c>
      <c r="F47" s="145" t="s">
        <v>1932</v>
      </c>
    </row>
    <row r="48" spans="1:16">
      <c r="A48" s="154" t="s">
        <v>2005</v>
      </c>
      <c r="B48" s="154" t="s">
        <v>2005</v>
      </c>
      <c r="C48" s="151">
        <f>VLOOKUP(A48,$B$39:$F$40,5,FALSE)</f>
        <v>3000000</v>
      </c>
      <c r="D48" s="151">
        <f>VLOOKUP(B48,$B$39:$F$40,5,FALSE)</f>
        <v>3000000</v>
      </c>
      <c r="E48" s="211">
        <v>1</v>
      </c>
      <c r="F48" s="151">
        <f>IF(C48=D48,0,C48*D48*E48)</f>
        <v>0</v>
      </c>
    </row>
    <row r="49" spans="1:18">
      <c r="A49" s="154" t="s">
        <v>2005</v>
      </c>
      <c r="B49" s="154" t="s">
        <v>2006</v>
      </c>
      <c r="C49" s="151">
        <f t="shared" ref="C49:D51" si="3">VLOOKUP(A49,$B$39:$F$40,5,FALSE)</f>
        <v>3000000</v>
      </c>
      <c r="D49" s="151">
        <f t="shared" si="3"/>
        <v>4000000</v>
      </c>
      <c r="E49" s="211">
        <v>0.28999999999999998</v>
      </c>
      <c r="F49" s="151">
        <f t="shared" ref="F49:F51" si="4">IF(C49=D49,0,C49*D49*E49)</f>
        <v>3480000000000</v>
      </c>
    </row>
    <row r="50" spans="1:18">
      <c r="A50" s="154" t="s">
        <v>2006</v>
      </c>
      <c r="B50" s="154" t="s">
        <v>2005</v>
      </c>
      <c r="C50" s="151">
        <f t="shared" si="3"/>
        <v>4000000</v>
      </c>
      <c r="D50" s="151">
        <f t="shared" si="3"/>
        <v>3000000</v>
      </c>
      <c r="E50" s="211">
        <v>0.28999999999999998</v>
      </c>
      <c r="F50" s="151">
        <f t="shared" si="4"/>
        <v>3480000000000</v>
      </c>
    </row>
    <row r="51" spans="1:18">
      <c r="A51" s="154" t="s">
        <v>2006</v>
      </c>
      <c r="B51" s="154" t="s">
        <v>2006</v>
      </c>
      <c r="C51" s="151">
        <f t="shared" si="3"/>
        <v>4000000</v>
      </c>
      <c r="D51" s="151">
        <f t="shared" si="3"/>
        <v>4000000</v>
      </c>
      <c r="E51" s="211">
        <v>1</v>
      </c>
      <c r="F51" s="151">
        <f t="shared" si="4"/>
        <v>0</v>
      </c>
    </row>
    <row r="52" spans="1:18">
      <c r="A52" s="151"/>
      <c r="B52" s="170"/>
      <c r="C52" s="151"/>
      <c r="D52" s="151"/>
      <c r="E52" s="151"/>
      <c r="F52" s="151"/>
    </row>
    <row r="53" spans="1:18">
      <c r="A53" s="201"/>
      <c r="B53" s="201"/>
      <c r="C53" s="201"/>
      <c r="E53" s="1" t="s">
        <v>1931</v>
      </c>
      <c r="F53" s="1">
        <f>SUM(F48:F52)</f>
        <v>6960000000000</v>
      </c>
    </row>
    <row r="54" spans="1:18">
      <c r="A54" s="201"/>
      <c r="B54" s="201"/>
      <c r="C54" s="201"/>
      <c r="E54" s="1" t="s">
        <v>1933</v>
      </c>
      <c r="F54" s="1">
        <f>SUM(D39:D40)</f>
        <v>25000000000000</v>
      </c>
    </row>
    <row r="55" spans="1:18">
      <c r="A55" s="201"/>
      <c r="B55" s="201"/>
      <c r="C55" s="201"/>
      <c r="E55" s="204" t="s">
        <v>2851</v>
      </c>
      <c r="F55" s="204">
        <f>SQRT(SUM(F53:F54))</f>
        <v>5653317.6100410279</v>
      </c>
    </row>
    <row r="56" spans="1:18">
      <c r="A56" s="201"/>
      <c r="B56" s="201"/>
      <c r="C56" s="201"/>
    </row>
    <row r="57" spans="1:18">
      <c r="A57" s="201"/>
      <c r="B57" s="201"/>
      <c r="C57" s="201"/>
    </row>
    <row r="59" spans="1:18">
      <c r="A59" s="205" t="s">
        <v>1935</v>
      </c>
    </row>
    <row r="61" spans="1:18">
      <c r="A61" s="227" t="s">
        <v>2043</v>
      </c>
      <c r="B61" s="227" t="s">
        <v>2044</v>
      </c>
      <c r="C61" s="227" t="s">
        <v>2045</v>
      </c>
      <c r="D61" s="227" t="s">
        <v>2046</v>
      </c>
      <c r="E61" s="227" t="s">
        <v>2047</v>
      </c>
      <c r="F61" s="227" t="s">
        <v>2048</v>
      </c>
      <c r="G61" s="227" t="s">
        <v>2049</v>
      </c>
      <c r="H61" s="227" t="s">
        <v>2050</v>
      </c>
      <c r="I61" s="227" t="s">
        <v>2051</v>
      </c>
      <c r="J61" s="227" t="s">
        <v>2052</v>
      </c>
      <c r="K61" s="227" t="s">
        <v>2053</v>
      </c>
      <c r="L61" s="227" t="s">
        <v>2054</v>
      </c>
      <c r="M61" s="227" t="s">
        <v>2055</v>
      </c>
      <c r="N61" s="227" t="s">
        <v>2056</v>
      </c>
      <c r="O61" s="227" t="s">
        <v>2057</v>
      </c>
    </row>
    <row r="62" spans="1:18">
      <c r="A62" s="228">
        <v>45169</v>
      </c>
      <c r="B62" s="227" t="s">
        <v>2083</v>
      </c>
      <c r="C62" s="227" t="s">
        <v>2061</v>
      </c>
      <c r="D62" s="227" t="s">
        <v>50</v>
      </c>
      <c r="E62" s="227">
        <v>5653317.6100409999</v>
      </c>
      <c r="F62" s="227">
        <v>0</v>
      </c>
      <c r="G62" s="227">
        <v>5653317.6100409999</v>
      </c>
      <c r="H62" s="227">
        <v>0</v>
      </c>
      <c r="I62" s="227">
        <v>5653317.6100409999</v>
      </c>
      <c r="J62" s="227">
        <v>0</v>
      </c>
      <c r="K62" s="227">
        <v>0</v>
      </c>
      <c r="L62" s="227">
        <v>0</v>
      </c>
      <c r="M62" s="227">
        <v>0</v>
      </c>
      <c r="N62" s="227">
        <v>5653317.6100409999</v>
      </c>
      <c r="O62" s="227">
        <v>0</v>
      </c>
    </row>
    <row r="63" spans="1:18">
      <c r="P63" s="227" t="s">
        <v>2058</v>
      </c>
      <c r="Q63" s="227" t="s">
        <v>2059</v>
      </c>
      <c r="R63" s="227"/>
    </row>
    <row r="64" spans="1:18">
      <c r="P64" s="227">
        <v>0</v>
      </c>
      <c r="Q64" s="227">
        <v>0</v>
      </c>
      <c r="R64" s="227"/>
    </row>
  </sheetData>
  <mergeCells count="10">
    <mergeCell ref="P16:R16"/>
    <mergeCell ref="S16:V16"/>
    <mergeCell ref="W16:X16"/>
    <mergeCell ref="A47:B47"/>
    <mergeCell ref="P13:R14"/>
    <mergeCell ref="S13:V14"/>
    <mergeCell ref="W13:X14"/>
    <mergeCell ref="P15:R15"/>
    <mergeCell ref="S15:V15"/>
    <mergeCell ref="W15:X1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F234D-D1FC-4653-8976-6802386176D3}">
  <dimension ref="A1:AB60"/>
  <sheetViews>
    <sheetView topLeftCell="H1" workbookViewId="0">
      <selection activeCell="P10" sqref="P10:X19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9.140625" style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962</v>
      </c>
      <c r="B2" s="187" t="s">
        <v>115</v>
      </c>
      <c r="C2" s="187" t="s">
        <v>614</v>
      </c>
      <c r="D2" s="187" t="s">
        <v>963</v>
      </c>
      <c r="E2" s="187" t="s">
        <v>964</v>
      </c>
      <c r="F2" s="187" t="s">
        <v>965</v>
      </c>
      <c r="G2" s="187" t="s">
        <v>617</v>
      </c>
      <c r="H2" s="188">
        <v>3612257028.7986517</v>
      </c>
      <c r="I2" s="188">
        <v>0</v>
      </c>
      <c r="J2" s="188">
        <v>0</v>
      </c>
      <c r="K2" s="188">
        <v>0</v>
      </c>
      <c r="L2" s="188">
        <v>0</v>
      </c>
      <c r="M2" s="188">
        <v>3612257028.7986517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 t="s">
        <v>201</v>
      </c>
      <c r="P7" s="202">
        <v>1</v>
      </c>
      <c r="Q7" s="202">
        <v>2</v>
      </c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 t="s">
        <v>201</v>
      </c>
    </row>
    <row r="8" spans="1:28">
      <c r="A8" s="198" t="s">
        <v>1908</v>
      </c>
      <c r="B8" s="199">
        <v>9500000</v>
      </c>
      <c r="C8" s="199">
        <v>500000</v>
      </c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>
        <v>500000</v>
      </c>
      <c r="P8" s="191">
        <v>280</v>
      </c>
      <c r="Q8" s="191">
        <v>1300</v>
      </c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>
        <v>1300</v>
      </c>
    </row>
    <row r="9" spans="1:28">
      <c r="A9" s="198" t="s">
        <v>1976</v>
      </c>
      <c r="B9" s="200">
        <f>SUM(K22:K23)</f>
        <v>12000000</v>
      </c>
      <c r="C9" s="200">
        <v>0</v>
      </c>
      <c r="D9" s="200"/>
      <c r="E9" s="199"/>
      <c r="F9" s="199"/>
      <c r="G9" s="199"/>
      <c r="H9" s="199"/>
      <c r="I9" s="199"/>
      <c r="J9" s="199"/>
      <c r="K9" s="199"/>
      <c r="L9" s="199"/>
      <c r="M9" s="199"/>
      <c r="N9" s="199">
        <f>SUM(V35:V38)</f>
        <v>0</v>
      </c>
    </row>
    <row r="10" spans="1:28">
      <c r="A10" s="206" t="s">
        <v>1909</v>
      </c>
      <c r="B10" s="207">
        <f>MAX(1,SQRT(ABS(B9)/B8))</f>
        <v>1.1239029738980326</v>
      </c>
      <c r="C10" s="207">
        <f>MAX(1,SQRT(ABS(C9)/C8))</f>
        <v>1</v>
      </c>
      <c r="D10" s="207" t="e">
        <f t="shared" ref="D10:N10" si="0">MAX(1,SQRT(ABS(D9)/D8))</f>
        <v>#DIV/0!</v>
      </c>
      <c r="E10" s="207" t="e">
        <f t="shared" si="0"/>
        <v>#DIV/0!</v>
      </c>
      <c r="F10" s="207" t="e">
        <f t="shared" si="0"/>
        <v>#DIV/0!</v>
      </c>
      <c r="G10" s="207" t="e">
        <f t="shared" si="0"/>
        <v>#DIV/0!</v>
      </c>
      <c r="H10" s="207" t="e">
        <f t="shared" si="0"/>
        <v>#DIV/0!</v>
      </c>
      <c r="I10" s="207" t="e">
        <f t="shared" si="0"/>
        <v>#DIV/0!</v>
      </c>
      <c r="J10" s="207" t="e">
        <f t="shared" si="0"/>
        <v>#DIV/0!</v>
      </c>
      <c r="K10" s="207" t="e">
        <f t="shared" si="0"/>
        <v>#DIV/0!</v>
      </c>
      <c r="L10" s="207" t="e">
        <f t="shared" si="0"/>
        <v>#DIV/0!</v>
      </c>
      <c r="M10" s="207" t="e">
        <f t="shared" si="0"/>
        <v>#DIV/0!</v>
      </c>
      <c r="N10" s="207">
        <f t="shared" si="0"/>
        <v>1</v>
      </c>
      <c r="P10" s="190" t="s">
        <v>1994</v>
      </c>
    </row>
    <row r="11" spans="1:28">
      <c r="P11" s="326"/>
      <c r="Q11" s="327"/>
      <c r="R11" s="328"/>
      <c r="S11" s="325" t="s">
        <v>1988</v>
      </c>
      <c r="T11" s="325"/>
      <c r="U11" s="325"/>
      <c r="V11" s="325"/>
      <c r="W11" s="325" t="s">
        <v>1989</v>
      </c>
      <c r="X11" s="325"/>
    </row>
    <row r="12" spans="1:28" ht="16.5" customHeight="1">
      <c r="P12" s="329"/>
      <c r="Q12" s="330"/>
      <c r="R12" s="331"/>
      <c r="S12" s="325"/>
      <c r="T12" s="325"/>
      <c r="U12" s="325"/>
      <c r="V12" s="325"/>
      <c r="W12" s="325"/>
      <c r="X12" s="325"/>
    </row>
    <row r="13" spans="1:28">
      <c r="A13" s="195" t="s">
        <v>1910</v>
      </c>
      <c r="P13" s="335" t="s">
        <v>1986</v>
      </c>
      <c r="Q13" s="335"/>
      <c r="R13" s="335"/>
      <c r="S13" s="332">
        <v>0.83</v>
      </c>
      <c r="T13" s="333"/>
      <c r="U13" s="333"/>
      <c r="V13" s="334"/>
      <c r="W13" s="332">
        <v>0.32</v>
      </c>
      <c r="X13" s="334"/>
    </row>
    <row r="14" spans="1:28">
      <c r="P14" s="335" t="s">
        <v>1987</v>
      </c>
      <c r="Q14" s="335"/>
      <c r="R14" s="335"/>
      <c r="S14" s="332">
        <v>0.5</v>
      </c>
      <c r="T14" s="333"/>
      <c r="U14" s="333"/>
      <c r="V14" s="334"/>
      <c r="W14" s="332">
        <v>0.5</v>
      </c>
      <c r="X14" s="334"/>
    </row>
    <row r="15" spans="1:28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</row>
    <row r="16" spans="1:28">
      <c r="A16" s="193" t="s">
        <v>115</v>
      </c>
      <c r="B16" s="189" t="s">
        <v>213</v>
      </c>
      <c r="C16" s="189" t="s">
        <v>49</v>
      </c>
      <c r="D16" s="193" t="s">
        <v>19</v>
      </c>
      <c r="E16" s="193" t="s">
        <v>214</v>
      </c>
      <c r="F16" s="193">
        <v>1</v>
      </c>
      <c r="G16" s="193" t="s">
        <v>57</v>
      </c>
      <c r="H16" s="193" t="s">
        <v>215</v>
      </c>
      <c r="I16" s="193">
        <v>6000000</v>
      </c>
      <c r="J16" s="189" t="s">
        <v>50</v>
      </c>
      <c r="K16" s="193">
        <v>6000000</v>
      </c>
      <c r="L16" s="191"/>
      <c r="M16" s="191"/>
      <c r="N16" s="191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3">
      <c r="A17" s="193" t="s">
        <v>115</v>
      </c>
      <c r="B17" s="189" t="s">
        <v>216</v>
      </c>
      <c r="C17" s="189" t="s">
        <v>49</v>
      </c>
      <c r="D17" s="193" t="s">
        <v>19</v>
      </c>
      <c r="E17" s="193" t="s">
        <v>214</v>
      </c>
      <c r="F17" s="193">
        <v>1</v>
      </c>
      <c r="G17" s="193" t="s">
        <v>79</v>
      </c>
      <c r="H17" s="193" t="s">
        <v>215</v>
      </c>
      <c r="I17" s="193">
        <v>3000000</v>
      </c>
      <c r="J17" s="189" t="s">
        <v>50</v>
      </c>
      <c r="K17" s="193">
        <v>3000000</v>
      </c>
      <c r="L17" s="191"/>
      <c r="M17" s="191"/>
      <c r="N17" s="191"/>
      <c r="P17" s="190" t="s">
        <v>1985</v>
      </c>
      <c r="Q17" s="190"/>
      <c r="R17" s="190"/>
      <c r="S17" s="190"/>
      <c r="T17" s="190"/>
    </row>
    <row r="18" spans="1:23">
      <c r="A18" s="193" t="s">
        <v>115</v>
      </c>
      <c r="B18" s="189" t="s">
        <v>216</v>
      </c>
      <c r="C18" s="189" t="s">
        <v>49</v>
      </c>
      <c r="D18" s="193" t="s">
        <v>19</v>
      </c>
      <c r="E18" s="193" t="s">
        <v>214</v>
      </c>
      <c r="F18" s="193">
        <v>1</v>
      </c>
      <c r="G18" s="193" t="s">
        <v>79</v>
      </c>
      <c r="H18" s="193" t="s">
        <v>215</v>
      </c>
      <c r="I18" s="193">
        <v>3000000</v>
      </c>
      <c r="J18" s="189" t="s">
        <v>50</v>
      </c>
      <c r="K18" s="193">
        <v>3000000</v>
      </c>
      <c r="L18" s="191"/>
      <c r="M18" s="191"/>
      <c r="N18" s="191"/>
      <c r="P18" s="336"/>
      <c r="Q18" s="337"/>
      <c r="R18" s="337"/>
      <c r="S18" s="337"/>
      <c r="T18" s="337"/>
      <c r="U18" s="338"/>
      <c r="V18" s="336" t="s">
        <v>1922</v>
      </c>
      <c r="W18" s="338"/>
    </row>
    <row r="19" spans="1:23">
      <c r="P19" s="335" t="s">
        <v>2086</v>
      </c>
      <c r="Q19" s="335"/>
      <c r="R19" s="335"/>
      <c r="S19" s="335"/>
      <c r="T19" s="335"/>
      <c r="U19" s="335"/>
      <c r="V19" s="339">
        <v>0.43</v>
      </c>
      <c r="W19" s="339"/>
    </row>
    <row r="20" spans="1:23">
      <c r="A20" s="201" t="s">
        <v>1941</v>
      </c>
    </row>
    <row r="21" spans="1:23">
      <c r="A21" s="144" t="s">
        <v>41</v>
      </c>
      <c r="B21" s="144" t="s">
        <v>42</v>
      </c>
      <c r="C21" s="144" t="s">
        <v>43</v>
      </c>
      <c r="D21" s="144" t="s">
        <v>0</v>
      </c>
      <c r="E21" s="144" t="s">
        <v>1</v>
      </c>
      <c r="F21" s="144" t="s">
        <v>2</v>
      </c>
      <c r="G21" s="144" t="s">
        <v>3</v>
      </c>
      <c r="H21" s="144" t="s">
        <v>4</v>
      </c>
      <c r="I21" s="144" t="s">
        <v>44</v>
      </c>
      <c r="J21" s="144" t="s">
        <v>45</v>
      </c>
      <c r="K21" s="144" t="s">
        <v>46</v>
      </c>
      <c r="L21" s="144" t="s">
        <v>1978</v>
      </c>
      <c r="M21" s="144" t="s">
        <v>1901</v>
      </c>
      <c r="N21" s="144" t="s">
        <v>1905</v>
      </c>
    </row>
    <row r="22" spans="1:23">
      <c r="A22" s="193" t="s">
        <v>115</v>
      </c>
      <c r="B22" s="189" t="s">
        <v>213</v>
      </c>
      <c r="C22" s="189" t="s">
        <v>49</v>
      </c>
      <c r="D22" s="193" t="s">
        <v>19</v>
      </c>
      <c r="E22" s="193" t="s">
        <v>214</v>
      </c>
      <c r="F22" s="193">
        <v>1</v>
      </c>
      <c r="G22" s="193" t="s">
        <v>57</v>
      </c>
      <c r="H22" s="193" t="s">
        <v>215</v>
      </c>
      <c r="I22" s="193">
        <v>6000000</v>
      </c>
      <c r="J22" s="189" t="s">
        <v>50</v>
      </c>
      <c r="K22" s="193">
        <v>6000000</v>
      </c>
      <c r="L22" s="191" t="str">
        <f>E22&amp;"-"&amp;G22&amp;"-"&amp;H22</f>
        <v>ISIN:AU3005621011-1y-CMBX</v>
      </c>
      <c r="M22" s="191" cm="1">
        <f t="array" ref="M22">VLOOKUP(F22,TRANSPOSE($P$7:$AA$8),2,FALSE)</f>
        <v>280</v>
      </c>
      <c r="N22" s="191">
        <f>K22*M22*$B$10</f>
        <v>1888156996.1486948</v>
      </c>
    </row>
    <row r="23" spans="1:23">
      <c r="A23" s="193" t="s">
        <v>115</v>
      </c>
      <c r="B23" s="189" t="s">
        <v>216</v>
      </c>
      <c r="C23" s="189" t="s">
        <v>49</v>
      </c>
      <c r="D23" s="193" t="s">
        <v>19</v>
      </c>
      <c r="E23" s="193" t="s">
        <v>214</v>
      </c>
      <c r="F23" s="193">
        <v>1</v>
      </c>
      <c r="G23" s="193" t="s">
        <v>79</v>
      </c>
      <c r="H23" s="193" t="s">
        <v>215</v>
      </c>
      <c r="I23" s="193">
        <f>SUM(I17:I18)</f>
        <v>6000000</v>
      </c>
      <c r="J23" s="189" t="s">
        <v>50</v>
      </c>
      <c r="K23" s="193">
        <f>SUM(K17:K18)</f>
        <v>6000000</v>
      </c>
      <c r="L23" s="191" t="str">
        <f>E23&amp;"-"&amp;G23&amp;"-"&amp;H23</f>
        <v>ISIN:AU3005621011-2y-CMBX</v>
      </c>
      <c r="M23" s="191" cm="1">
        <f t="array" ref="M23">VLOOKUP(F23,TRANSPOSE($P$7:$AA$8),2,FALSE)</f>
        <v>280</v>
      </c>
      <c r="N23" s="191">
        <f>K23*M23*$B$10</f>
        <v>1888156996.1486948</v>
      </c>
    </row>
    <row r="26" spans="1:23">
      <c r="A26" s="195" t="s">
        <v>1977</v>
      </c>
    </row>
    <row r="28" spans="1:23">
      <c r="A28" s="201" t="s">
        <v>1984</v>
      </c>
      <c r="B28" s="201"/>
      <c r="C28" s="201"/>
    </row>
    <row r="29" spans="1:23">
      <c r="A29" s="145" t="s">
        <v>41</v>
      </c>
      <c r="B29" s="145" t="s">
        <v>2</v>
      </c>
      <c r="C29" s="144" t="s">
        <v>1979</v>
      </c>
      <c r="D29" s="144" t="s">
        <v>1980</v>
      </c>
      <c r="E29" s="145" t="s">
        <v>1920</v>
      </c>
      <c r="F29" s="145" t="s">
        <v>1921</v>
      </c>
      <c r="G29" s="144" t="s">
        <v>1957</v>
      </c>
      <c r="H29" s="144" t="s">
        <v>1958</v>
      </c>
      <c r="I29" s="144" t="s">
        <v>1922</v>
      </c>
      <c r="J29" s="144" t="s">
        <v>1972</v>
      </c>
      <c r="K29" s="146" t="s">
        <v>1932</v>
      </c>
    </row>
    <row r="30" spans="1:23">
      <c r="A30" s="192" t="s">
        <v>115</v>
      </c>
      <c r="B30" s="193">
        <v>1</v>
      </c>
      <c r="C30" s="154" t="s">
        <v>2010</v>
      </c>
      <c r="D30" s="154" t="s">
        <v>2010</v>
      </c>
      <c r="E30" s="192">
        <f>VLOOKUP(C30,($L$21:$N$23),3,FALSE)</f>
        <v>1888156996.1486948</v>
      </c>
      <c r="F30" s="192">
        <f>VLOOKUP(D30,($L$21:$N$23),3,FALSE)</f>
        <v>1888156996.1486948</v>
      </c>
      <c r="G30" s="217">
        <v>1.1239029738980326</v>
      </c>
      <c r="H30" s="217">
        <v>1.1239029738980326</v>
      </c>
      <c r="I30" s="203">
        <v>1</v>
      </c>
      <c r="J30" s="217">
        <f t="shared" ref="J30:J33" si="1">MIN(G30:H30)/MAX(G30:H30)</f>
        <v>1</v>
      </c>
      <c r="K30" s="210">
        <f>E30*F30*I30*J30</f>
        <v>3.5651368421052621E+18</v>
      </c>
    </row>
    <row r="31" spans="1:23">
      <c r="A31" s="192" t="s">
        <v>115</v>
      </c>
      <c r="B31" s="193">
        <v>1</v>
      </c>
      <c r="C31" s="154" t="s">
        <v>2010</v>
      </c>
      <c r="D31" s="154" t="s">
        <v>2011</v>
      </c>
      <c r="E31" s="192">
        <f t="shared" ref="E31:F33" si="2">VLOOKUP(C31,($L$21:$N$23),3,FALSE)</f>
        <v>1888156996.1486948</v>
      </c>
      <c r="F31" s="192">
        <f t="shared" si="2"/>
        <v>1888156996.1486948</v>
      </c>
      <c r="G31" s="217">
        <v>1.1239029738980326</v>
      </c>
      <c r="H31" s="217">
        <v>1.1239029738980326</v>
      </c>
      <c r="I31" s="203">
        <v>0.83</v>
      </c>
      <c r="J31" s="217">
        <f t="shared" si="1"/>
        <v>1</v>
      </c>
      <c r="K31" s="210">
        <f t="shared" ref="K31:K33" si="3">E31*F31*I31*J31</f>
        <v>2.9590635789473674E+18</v>
      </c>
      <c r="L31" s="1" t="s">
        <v>2109</v>
      </c>
    </row>
    <row r="32" spans="1:23">
      <c r="A32" s="192" t="s">
        <v>115</v>
      </c>
      <c r="B32" s="193">
        <v>1</v>
      </c>
      <c r="C32" s="154" t="s">
        <v>2011</v>
      </c>
      <c r="D32" s="154" t="s">
        <v>2010</v>
      </c>
      <c r="E32" s="192">
        <f t="shared" si="2"/>
        <v>1888156996.1486948</v>
      </c>
      <c r="F32" s="192">
        <f t="shared" si="2"/>
        <v>1888156996.1486948</v>
      </c>
      <c r="G32" s="217">
        <v>1.1239029738980326</v>
      </c>
      <c r="H32" s="217">
        <v>1.1239029738980326</v>
      </c>
      <c r="I32" s="203">
        <v>0.83</v>
      </c>
      <c r="J32" s="217">
        <f t="shared" si="1"/>
        <v>1</v>
      </c>
      <c r="K32" s="210">
        <f t="shared" si="3"/>
        <v>2.9590635789473674E+18</v>
      </c>
    </row>
    <row r="33" spans="1:11">
      <c r="A33" s="192" t="s">
        <v>115</v>
      </c>
      <c r="B33" s="193">
        <v>1</v>
      </c>
      <c r="C33" s="154" t="s">
        <v>2011</v>
      </c>
      <c r="D33" s="154" t="s">
        <v>2011</v>
      </c>
      <c r="E33" s="192">
        <f t="shared" si="2"/>
        <v>1888156996.1486948</v>
      </c>
      <c r="F33" s="192">
        <f t="shared" si="2"/>
        <v>1888156996.1486948</v>
      </c>
      <c r="G33" s="217">
        <v>1.1239029738980326</v>
      </c>
      <c r="H33" s="217">
        <v>1.1239029738980326</v>
      </c>
      <c r="I33" s="203">
        <v>1</v>
      </c>
      <c r="J33" s="217">
        <f t="shared" si="1"/>
        <v>1</v>
      </c>
      <c r="K33" s="210">
        <f t="shared" si="3"/>
        <v>3.5651368421052621E+18</v>
      </c>
    </row>
    <row r="34" spans="1:11">
      <c r="A34" s="201"/>
      <c r="B34" s="201"/>
      <c r="C34" s="201"/>
      <c r="J34" s="204" t="s">
        <v>1983</v>
      </c>
      <c r="K34" s="204">
        <f>SQRT(SUM(K30:K33))</f>
        <v>3612257028.7986507</v>
      </c>
    </row>
    <row r="35" spans="1:11">
      <c r="A35" s="201" t="s">
        <v>1930</v>
      </c>
      <c r="B35" s="201"/>
      <c r="C35" s="201"/>
    </row>
    <row r="36" spans="1:11">
      <c r="A36" s="145" t="s">
        <v>41</v>
      </c>
      <c r="B36" s="145" t="s">
        <v>2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11">
      <c r="A37" s="192" t="s">
        <v>115</v>
      </c>
      <c r="B37" s="193">
        <v>1</v>
      </c>
      <c r="C37" s="151">
        <f>K34</f>
        <v>3612257028.7986507</v>
      </c>
      <c r="D37" s="151">
        <f>C37^2</f>
        <v>1.3048400842105256E+19</v>
      </c>
      <c r="E37" s="151">
        <f>SUM(N22:N23)</f>
        <v>3776313992.2973895</v>
      </c>
      <c r="F37" s="151">
        <f>MAX(MIN(E37,C37),-C37)</f>
        <v>3612257028.7986507</v>
      </c>
    </row>
    <row r="38" spans="1:11">
      <c r="A38" s="151"/>
      <c r="B38" s="151"/>
      <c r="C38" s="151"/>
      <c r="D38" s="151"/>
      <c r="E38" s="151"/>
      <c r="F38" s="151"/>
    </row>
    <row r="39" spans="1:11">
      <c r="A39" s="151"/>
      <c r="B39" s="151"/>
      <c r="C39" s="151"/>
      <c r="D39" s="151"/>
      <c r="E39" s="151"/>
      <c r="F39" s="151"/>
    </row>
    <row r="40" spans="1:11">
      <c r="A40" s="151"/>
      <c r="B40" s="151"/>
      <c r="C40" s="151"/>
      <c r="D40" s="151"/>
      <c r="E40" s="151"/>
      <c r="F40" s="151"/>
    </row>
    <row r="41" spans="1:11">
      <c r="A41" s="201"/>
      <c r="B41" s="201"/>
      <c r="C41" s="201"/>
    </row>
    <row r="42" spans="1:11">
      <c r="A42" s="201"/>
      <c r="B42" s="201"/>
      <c r="C42" s="201"/>
    </row>
    <row r="43" spans="1:11">
      <c r="A43" s="195" t="s">
        <v>1915</v>
      </c>
    </row>
    <row r="45" spans="1:11">
      <c r="A45" s="316" t="s">
        <v>2</v>
      </c>
      <c r="B45" s="317"/>
      <c r="C45" s="144" t="s">
        <v>1916</v>
      </c>
      <c r="D45" s="144" t="s">
        <v>1917</v>
      </c>
      <c r="E45" s="144" t="s">
        <v>1922</v>
      </c>
      <c r="F45" s="145" t="s">
        <v>1932</v>
      </c>
    </row>
    <row r="46" spans="1:11">
      <c r="A46" s="193">
        <v>1</v>
      </c>
      <c r="B46" s="193">
        <v>1</v>
      </c>
      <c r="C46" s="151">
        <f>VLOOKUP(A46,$B$37:$F$37,5,FALSE)</f>
        <v>3612257028.7986507</v>
      </c>
      <c r="D46" s="151">
        <f>VLOOKUP(B46,$B$37:$F$37,5,FALSE)</f>
        <v>3612257028.7986507</v>
      </c>
      <c r="E46" s="151">
        <v>1</v>
      </c>
      <c r="F46" s="151">
        <f>IF(C46=D46,0,C46*D46*E46)</f>
        <v>0</v>
      </c>
    </row>
    <row r="47" spans="1:11">
      <c r="A47" s="151"/>
      <c r="B47" s="170"/>
      <c r="C47" s="151"/>
      <c r="D47" s="151"/>
      <c r="E47" s="151"/>
      <c r="F47" s="151"/>
    </row>
    <row r="48" spans="1:11">
      <c r="A48" s="151"/>
      <c r="B48" s="170"/>
      <c r="C48" s="151"/>
      <c r="D48" s="151"/>
      <c r="E48" s="151"/>
      <c r="F48" s="151"/>
    </row>
    <row r="49" spans="1:18">
      <c r="A49" s="151"/>
      <c r="B49" s="170"/>
      <c r="C49" s="151"/>
      <c r="D49" s="151"/>
      <c r="E49" s="151"/>
      <c r="F49" s="151"/>
    </row>
    <row r="50" spans="1:18">
      <c r="A50" s="151"/>
      <c r="B50" s="170"/>
      <c r="C50" s="151"/>
      <c r="D50" s="151"/>
      <c r="E50" s="151"/>
      <c r="F50" s="151"/>
    </row>
    <row r="51" spans="1:18">
      <c r="A51" s="201"/>
      <c r="B51" s="201"/>
      <c r="C51" s="201"/>
      <c r="E51" s="1" t="s">
        <v>1931</v>
      </c>
      <c r="F51" s="1">
        <f>SUM(F46:F50)</f>
        <v>0</v>
      </c>
    </row>
    <row r="52" spans="1:18">
      <c r="A52" s="201"/>
      <c r="B52" s="201"/>
      <c r="C52" s="201"/>
      <c r="E52" s="1" t="s">
        <v>1933</v>
      </c>
      <c r="F52" s="1">
        <f>SUM(D37)</f>
        <v>1.3048400842105256E+19</v>
      </c>
    </row>
    <row r="53" spans="1:18">
      <c r="A53" s="201"/>
      <c r="B53" s="201"/>
      <c r="C53" s="201"/>
      <c r="E53" s="204" t="s">
        <v>1934</v>
      </c>
      <c r="F53" s="204">
        <f>SQRT(SUM(F51:F52))</f>
        <v>3612257028.7986507</v>
      </c>
    </row>
    <row r="54" spans="1:18">
      <c r="A54" s="201"/>
      <c r="B54" s="201"/>
      <c r="C54" s="201"/>
    </row>
    <row r="55" spans="1:18">
      <c r="A55" s="201"/>
      <c r="B55" s="201"/>
      <c r="C55" s="201"/>
    </row>
    <row r="57" spans="1:18">
      <c r="A57" s="205" t="s">
        <v>1935</v>
      </c>
    </row>
    <row r="59" spans="1:18">
      <c r="A59" s="227" t="s">
        <v>2043</v>
      </c>
      <c r="B59" s="227" t="s">
        <v>2044</v>
      </c>
      <c r="C59" s="227" t="s">
        <v>2045</v>
      </c>
      <c r="D59" s="227" t="s">
        <v>2046</v>
      </c>
      <c r="E59" s="227" t="s">
        <v>2047</v>
      </c>
      <c r="F59" s="227" t="s">
        <v>2048</v>
      </c>
      <c r="G59" s="227" t="s">
        <v>2049</v>
      </c>
      <c r="H59" s="227" t="s">
        <v>2050</v>
      </c>
      <c r="I59" s="227" t="s">
        <v>2051</v>
      </c>
      <c r="J59" s="227" t="s">
        <v>2052</v>
      </c>
      <c r="K59" s="227" t="s">
        <v>2053</v>
      </c>
      <c r="L59" s="227" t="s">
        <v>2054</v>
      </c>
      <c r="M59" s="227" t="s">
        <v>2055</v>
      </c>
      <c r="N59" s="227" t="s">
        <v>2056</v>
      </c>
      <c r="O59" s="227" t="s">
        <v>2057</v>
      </c>
      <c r="P59" s="227" t="s">
        <v>2058</v>
      </c>
      <c r="Q59" s="227" t="s">
        <v>2059</v>
      </c>
      <c r="R59" s="227"/>
    </row>
    <row r="60" spans="1:18">
      <c r="A60" s="228">
        <v>45169</v>
      </c>
      <c r="B60" s="227" t="s">
        <v>2087</v>
      </c>
      <c r="C60" s="227" t="s">
        <v>2061</v>
      </c>
      <c r="D60" s="227" t="s">
        <v>50</v>
      </c>
      <c r="E60" s="227">
        <v>3612257028.7986498</v>
      </c>
      <c r="F60" s="227">
        <v>0</v>
      </c>
      <c r="G60" s="227">
        <v>3612257028.7986498</v>
      </c>
      <c r="H60" s="227">
        <v>0</v>
      </c>
      <c r="I60" s="227">
        <v>3612257028.7986498</v>
      </c>
      <c r="J60" s="227">
        <v>0</v>
      </c>
      <c r="K60" s="227">
        <v>0</v>
      </c>
      <c r="L60" s="227">
        <v>0</v>
      </c>
      <c r="M60" s="227">
        <v>0</v>
      </c>
      <c r="N60" s="227">
        <v>0</v>
      </c>
      <c r="O60" s="227">
        <v>3612257028.7986498</v>
      </c>
      <c r="P60" s="227">
        <v>0</v>
      </c>
      <c r="Q60" s="227">
        <v>0</v>
      </c>
      <c r="R60" s="227"/>
    </row>
  </sheetData>
  <mergeCells count="14">
    <mergeCell ref="P14:R14"/>
    <mergeCell ref="S14:V14"/>
    <mergeCell ref="W14:X14"/>
    <mergeCell ref="A45:B45"/>
    <mergeCell ref="P11:R12"/>
    <mergeCell ref="S11:V12"/>
    <mergeCell ref="W11:X12"/>
    <mergeCell ref="P13:R13"/>
    <mergeCell ref="S13:V13"/>
    <mergeCell ref="W13:X13"/>
    <mergeCell ref="P19:U19"/>
    <mergeCell ref="P18:U18"/>
    <mergeCell ref="V18:W18"/>
    <mergeCell ref="V19:W19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D1BED-D7FE-4FC7-BFBE-DC35F0680F97}">
  <dimension ref="A1:AB62"/>
  <sheetViews>
    <sheetView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9.140625" style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994</v>
      </c>
      <c r="B2" s="187" t="s">
        <v>115</v>
      </c>
      <c r="C2" s="187" t="s">
        <v>614</v>
      </c>
      <c r="D2" s="187" t="s">
        <v>995</v>
      </c>
      <c r="E2" s="187" t="s">
        <v>996</v>
      </c>
      <c r="F2" s="187" t="s">
        <v>997</v>
      </c>
      <c r="G2" s="187" t="s">
        <v>617</v>
      </c>
      <c r="H2" s="188">
        <v>3583598715.1278057</v>
      </c>
      <c r="I2" s="188">
        <v>0</v>
      </c>
      <c r="J2" s="188">
        <v>0</v>
      </c>
      <c r="K2" s="188">
        <v>0</v>
      </c>
      <c r="L2" s="188">
        <v>0</v>
      </c>
      <c r="M2" s="188">
        <v>3583598715.1278057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 t="s">
        <v>201</v>
      </c>
      <c r="P7" s="202">
        <v>1</v>
      </c>
      <c r="Q7" s="202">
        <v>2</v>
      </c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 t="s">
        <v>201</v>
      </c>
    </row>
    <row r="8" spans="1:28">
      <c r="A8" s="198" t="s">
        <v>1908</v>
      </c>
      <c r="B8" s="199">
        <v>9500000</v>
      </c>
      <c r="C8" s="199">
        <v>500000</v>
      </c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>
        <v>500000</v>
      </c>
      <c r="P8" s="191">
        <v>280</v>
      </c>
      <c r="Q8" s="191">
        <v>1300</v>
      </c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>
        <v>1300</v>
      </c>
    </row>
    <row r="9" spans="1:28">
      <c r="A9" s="198" t="s">
        <v>1976</v>
      </c>
      <c r="B9" s="200">
        <f>SUM(K22)</f>
        <v>12000000</v>
      </c>
      <c r="C9" s="200">
        <f>K23</f>
        <v>-400000</v>
      </c>
      <c r="D9" s="200"/>
      <c r="E9" s="199"/>
      <c r="F9" s="199"/>
      <c r="G9" s="199"/>
      <c r="H9" s="199"/>
      <c r="I9" s="199"/>
      <c r="J9" s="199"/>
      <c r="K9" s="199"/>
      <c r="L9" s="199"/>
      <c r="M9" s="199"/>
      <c r="N9" s="199">
        <f>SUM(V34:V37)</f>
        <v>0</v>
      </c>
    </row>
    <row r="10" spans="1:28">
      <c r="A10" s="206" t="s">
        <v>1909</v>
      </c>
      <c r="B10" s="207">
        <f>MAX(1,SQRT(ABS(B9)/B8))</f>
        <v>1.1239029738980326</v>
      </c>
      <c r="C10" s="207">
        <f>MAX(1,SQRT(ABS(C9)/C8))</f>
        <v>1</v>
      </c>
      <c r="D10" s="207" t="e">
        <f t="shared" ref="D10:N10" si="0">MAX(1,SQRT(ABS(D9)/D8))</f>
        <v>#DIV/0!</v>
      </c>
      <c r="E10" s="207" t="e">
        <f t="shared" si="0"/>
        <v>#DIV/0!</v>
      </c>
      <c r="F10" s="207" t="e">
        <f t="shared" si="0"/>
        <v>#DIV/0!</v>
      </c>
      <c r="G10" s="207" t="e">
        <f t="shared" si="0"/>
        <v>#DIV/0!</v>
      </c>
      <c r="H10" s="207" t="e">
        <f t="shared" si="0"/>
        <v>#DIV/0!</v>
      </c>
      <c r="I10" s="207" t="e">
        <f t="shared" si="0"/>
        <v>#DIV/0!</v>
      </c>
      <c r="J10" s="207" t="e">
        <f t="shared" si="0"/>
        <v>#DIV/0!</v>
      </c>
      <c r="K10" s="207" t="e">
        <f t="shared" si="0"/>
        <v>#DIV/0!</v>
      </c>
      <c r="L10" s="207" t="e">
        <f t="shared" si="0"/>
        <v>#DIV/0!</v>
      </c>
      <c r="M10" s="207" t="e">
        <f t="shared" si="0"/>
        <v>#DIV/0!</v>
      </c>
      <c r="N10" s="207">
        <f t="shared" si="0"/>
        <v>1</v>
      </c>
      <c r="P10" s="190" t="s">
        <v>1994</v>
      </c>
    </row>
    <row r="11" spans="1:28" ht="15" customHeight="1">
      <c r="P11" s="326"/>
      <c r="Q11" s="327"/>
      <c r="R11" s="328"/>
      <c r="S11" s="325" t="s">
        <v>1988</v>
      </c>
      <c r="T11" s="325"/>
      <c r="U11" s="325"/>
      <c r="V11" s="325"/>
      <c r="W11" s="325" t="s">
        <v>1989</v>
      </c>
      <c r="X11" s="325"/>
    </row>
    <row r="12" spans="1:28" ht="16.5" customHeight="1">
      <c r="P12" s="329"/>
      <c r="Q12" s="330"/>
      <c r="R12" s="331"/>
      <c r="S12" s="325"/>
      <c r="T12" s="325"/>
      <c r="U12" s="325"/>
      <c r="V12" s="325"/>
      <c r="W12" s="325"/>
      <c r="X12" s="325"/>
    </row>
    <row r="13" spans="1:28">
      <c r="A13" s="195" t="s">
        <v>1910</v>
      </c>
      <c r="P13" s="335" t="s">
        <v>1986</v>
      </c>
      <c r="Q13" s="335"/>
      <c r="R13" s="335"/>
      <c r="S13" s="332">
        <v>0.83</v>
      </c>
      <c r="T13" s="333"/>
      <c r="U13" s="333"/>
      <c r="V13" s="334"/>
      <c r="W13" s="332">
        <v>0.32</v>
      </c>
      <c r="X13" s="334"/>
    </row>
    <row r="14" spans="1:28">
      <c r="P14" s="335" t="s">
        <v>1987</v>
      </c>
      <c r="Q14" s="335"/>
      <c r="R14" s="335"/>
      <c r="S14" s="332">
        <v>0.5</v>
      </c>
      <c r="T14" s="333"/>
      <c r="U14" s="333"/>
      <c r="V14" s="334"/>
      <c r="W14" s="332">
        <v>0.5</v>
      </c>
      <c r="X14" s="334"/>
    </row>
    <row r="15" spans="1:28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</row>
    <row r="16" spans="1:28">
      <c r="A16" s="193" t="s">
        <v>115</v>
      </c>
      <c r="B16" s="189" t="s">
        <v>213</v>
      </c>
      <c r="C16" s="189" t="s">
        <v>49</v>
      </c>
      <c r="D16" s="193" t="s">
        <v>19</v>
      </c>
      <c r="E16" s="193" t="s">
        <v>214</v>
      </c>
      <c r="F16" s="193">
        <v>1</v>
      </c>
      <c r="G16" s="193" t="s">
        <v>57</v>
      </c>
      <c r="H16" s="193" t="s">
        <v>215</v>
      </c>
      <c r="I16" s="193">
        <v>6000000</v>
      </c>
      <c r="J16" s="189" t="s">
        <v>50</v>
      </c>
      <c r="K16" s="193">
        <v>6000000</v>
      </c>
      <c r="L16" s="191"/>
      <c r="M16" s="191"/>
      <c r="N16" s="191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3">
      <c r="A17" s="193" t="s">
        <v>115</v>
      </c>
      <c r="B17" s="189" t="s">
        <v>213</v>
      </c>
      <c r="C17" s="189" t="s">
        <v>49</v>
      </c>
      <c r="D17" s="193" t="s">
        <v>19</v>
      </c>
      <c r="E17" s="193" t="s">
        <v>214</v>
      </c>
      <c r="F17" s="193">
        <v>1</v>
      </c>
      <c r="G17" s="193" t="s">
        <v>57</v>
      </c>
      <c r="H17" s="193" t="s">
        <v>215</v>
      </c>
      <c r="I17" s="193">
        <v>6000000</v>
      </c>
      <c r="J17" s="189" t="s">
        <v>50</v>
      </c>
      <c r="K17" s="193">
        <v>6000000</v>
      </c>
      <c r="L17" s="191"/>
      <c r="M17" s="191"/>
      <c r="N17" s="191"/>
      <c r="P17" s="190" t="s">
        <v>1985</v>
      </c>
      <c r="Q17" s="190"/>
      <c r="R17" s="190"/>
      <c r="S17" s="190"/>
      <c r="T17" s="190"/>
    </row>
    <row r="18" spans="1:23" ht="15" customHeight="1">
      <c r="A18" s="193" t="s">
        <v>115</v>
      </c>
      <c r="B18" s="189" t="s">
        <v>223</v>
      </c>
      <c r="C18" s="189" t="s">
        <v>49</v>
      </c>
      <c r="D18" s="193" t="s">
        <v>19</v>
      </c>
      <c r="E18" s="193" t="s">
        <v>224</v>
      </c>
      <c r="F18" s="193">
        <v>2</v>
      </c>
      <c r="G18" s="193" t="s">
        <v>63</v>
      </c>
      <c r="H18" s="193" t="s">
        <v>215</v>
      </c>
      <c r="I18" s="193">
        <v>-400000</v>
      </c>
      <c r="J18" s="189" t="s">
        <v>50</v>
      </c>
      <c r="K18" s="193">
        <v>-400000</v>
      </c>
      <c r="L18" s="191"/>
      <c r="M18" s="191"/>
      <c r="N18" s="191"/>
      <c r="P18" s="336"/>
      <c r="Q18" s="337"/>
      <c r="R18" s="337"/>
      <c r="S18" s="337"/>
      <c r="T18" s="337"/>
      <c r="U18" s="338"/>
      <c r="V18" s="336" t="s">
        <v>1922</v>
      </c>
      <c r="W18" s="338"/>
    </row>
    <row r="19" spans="1:23">
      <c r="P19" s="335" t="s">
        <v>2086</v>
      </c>
      <c r="Q19" s="335"/>
      <c r="R19" s="335"/>
      <c r="S19" s="335"/>
      <c r="T19" s="335"/>
      <c r="U19" s="335"/>
      <c r="V19" s="339">
        <v>0.43</v>
      </c>
      <c r="W19" s="339"/>
    </row>
    <row r="20" spans="1:23">
      <c r="A20" s="201" t="s">
        <v>1941</v>
      </c>
    </row>
    <row r="21" spans="1:23">
      <c r="A21" s="144" t="s">
        <v>41</v>
      </c>
      <c r="B21" s="144" t="s">
        <v>42</v>
      </c>
      <c r="C21" s="144" t="s">
        <v>43</v>
      </c>
      <c r="D21" s="144" t="s">
        <v>0</v>
      </c>
      <c r="E21" s="144" t="s">
        <v>1</v>
      </c>
      <c r="F21" s="144" t="s">
        <v>2</v>
      </c>
      <c r="G21" s="144" t="s">
        <v>3</v>
      </c>
      <c r="H21" s="144" t="s">
        <v>4</v>
      </c>
      <c r="I21" s="144" t="s">
        <v>44</v>
      </c>
      <c r="J21" s="144" t="s">
        <v>45</v>
      </c>
      <c r="K21" s="144" t="s">
        <v>46</v>
      </c>
      <c r="L21" s="144" t="s">
        <v>1978</v>
      </c>
      <c r="M21" s="144" t="s">
        <v>1901</v>
      </c>
      <c r="N21" s="144" t="s">
        <v>1905</v>
      </c>
    </row>
    <row r="22" spans="1:23">
      <c r="A22" s="193" t="s">
        <v>115</v>
      </c>
      <c r="B22" s="189" t="s">
        <v>213</v>
      </c>
      <c r="C22" s="189" t="s">
        <v>49</v>
      </c>
      <c r="D22" s="193" t="s">
        <v>19</v>
      </c>
      <c r="E22" s="193" t="s">
        <v>214</v>
      </c>
      <c r="F22" s="193">
        <v>1</v>
      </c>
      <c r="G22" s="193" t="s">
        <v>57</v>
      </c>
      <c r="H22" s="193" t="s">
        <v>215</v>
      </c>
      <c r="I22" s="193">
        <f>SUM(I16:I17)</f>
        <v>12000000</v>
      </c>
      <c r="J22" s="189" t="s">
        <v>50</v>
      </c>
      <c r="K22" s="193">
        <f>SUM(K16:K17)</f>
        <v>12000000</v>
      </c>
      <c r="L22" s="191" t="str">
        <f>E22&amp;"-"&amp;G22&amp;"-"&amp;H22</f>
        <v>ISIN:AU3005621011-1y-CMBX</v>
      </c>
      <c r="M22" s="191" cm="1">
        <f t="array" ref="M22">VLOOKUP(F22,TRANSPOSE($P$7:$AA$8),2,FALSE)</f>
        <v>280</v>
      </c>
      <c r="N22" s="191">
        <f>K22*M22*$B$10</f>
        <v>3776313992.2973895</v>
      </c>
    </row>
    <row r="23" spans="1:23">
      <c r="A23" s="193" t="s">
        <v>115</v>
      </c>
      <c r="B23" s="189" t="s">
        <v>223</v>
      </c>
      <c r="C23" s="189" t="s">
        <v>49</v>
      </c>
      <c r="D23" s="193" t="s">
        <v>19</v>
      </c>
      <c r="E23" s="193" t="s">
        <v>224</v>
      </c>
      <c r="F23" s="193">
        <v>2</v>
      </c>
      <c r="G23" s="193" t="s">
        <v>63</v>
      </c>
      <c r="H23" s="193" t="s">
        <v>215</v>
      </c>
      <c r="I23" s="193">
        <v>-400000</v>
      </c>
      <c r="J23" s="189" t="s">
        <v>50</v>
      </c>
      <c r="K23" s="193">
        <v>-400000</v>
      </c>
      <c r="L23" s="191" t="str">
        <f>E23&amp;"-"&amp;G23&amp;"-"&amp;H23</f>
        <v>ISIN:ES0338093059-3y-CMBX</v>
      </c>
      <c r="M23" s="191" cm="1">
        <f t="array" ref="M23">VLOOKUP(F23,TRANSPOSE($P$7:$AA$8),2,FALSE)</f>
        <v>1300</v>
      </c>
      <c r="N23" s="191">
        <f>K23*M23*$C$10</f>
        <v>-520000000</v>
      </c>
    </row>
    <row r="26" spans="1:23">
      <c r="A26" s="195" t="s">
        <v>1977</v>
      </c>
    </row>
    <row r="28" spans="1:23">
      <c r="A28" s="201" t="s">
        <v>1984</v>
      </c>
      <c r="B28" s="201"/>
      <c r="C28" s="201"/>
    </row>
    <row r="29" spans="1:23">
      <c r="A29" s="145" t="s">
        <v>41</v>
      </c>
      <c r="B29" s="145" t="s">
        <v>2</v>
      </c>
      <c r="C29" s="144" t="s">
        <v>1979</v>
      </c>
      <c r="D29" s="144" t="s">
        <v>1980</v>
      </c>
      <c r="E29" s="145" t="s">
        <v>1920</v>
      </c>
      <c r="F29" s="145" t="s">
        <v>1921</v>
      </c>
      <c r="G29" s="144" t="s">
        <v>1957</v>
      </c>
      <c r="H29" s="144" t="s">
        <v>1958</v>
      </c>
      <c r="I29" s="144" t="s">
        <v>1922</v>
      </c>
      <c r="J29" s="144" t="s">
        <v>1972</v>
      </c>
      <c r="K29" s="146" t="s">
        <v>1932</v>
      </c>
    </row>
    <row r="30" spans="1:23">
      <c r="A30" s="192" t="s">
        <v>115</v>
      </c>
      <c r="B30" s="193">
        <v>1</v>
      </c>
      <c r="C30" s="154" t="s">
        <v>2010</v>
      </c>
      <c r="D30" s="154" t="s">
        <v>2010</v>
      </c>
      <c r="E30" s="192">
        <f>VLOOKUP(C30,($L$21:$N$23),3,FALSE)</f>
        <v>3776313992.2973895</v>
      </c>
      <c r="F30" s="192">
        <f>VLOOKUP(D30,($L$21:$N$23),3,FALSE)</f>
        <v>3776313992.2973895</v>
      </c>
      <c r="G30" s="217">
        <v>1.1239029738980326</v>
      </c>
      <c r="H30" s="217">
        <v>1.1239029738980326</v>
      </c>
      <c r="I30" s="203">
        <v>1</v>
      </c>
      <c r="J30" s="217">
        <f>MIN(G30:H30)/MAX(G30:H30)</f>
        <v>1</v>
      </c>
      <c r="K30" s="210">
        <f>E30*F30*I30*J30</f>
        <v>1.4260547368421048E+19</v>
      </c>
    </row>
    <row r="31" spans="1:23">
      <c r="A31" s="201"/>
      <c r="B31" s="201"/>
      <c r="C31" s="201"/>
      <c r="J31" s="204" t="s">
        <v>1983</v>
      </c>
      <c r="K31" s="204">
        <f>SQRT(SUM(K30:K30))</f>
        <v>3776313992.2973895</v>
      </c>
      <c r="L31" s="1" t="s">
        <v>2109</v>
      </c>
    </row>
    <row r="32" spans="1:23">
      <c r="A32" s="201" t="s">
        <v>1984</v>
      </c>
      <c r="B32" s="201"/>
      <c r="C32" s="201"/>
    </row>
    <row r="33" spans="1:11">
      <c r="A33" s="145" t="s">
        <v>41</v>
      </c>
      <c r="B33" s="145" t="s">
        <v>2</v>
      </c>
      <c r="C33" s="144" t="s">
        <v>1979</v>
      </c>
      <c r="D33" s="144" t="s">
        <v>1980</v>
      </c>
      <c r="E33" s="145" t="s">
        <v>1920</v>
      </c>
      <c r="F33" s="145" t="s">
        <v>1921</v>
      </c>
      <c r="G33" s="144" t="s">
        <v>1957</v>
      </c>
      <c r="H33" s="144" t="s">
        <v>1958</v>
      </c>
      <c r="I33" s="144" t="s">
        <v>1922</v>
      </c>
      <c r="J33" s="144" t="s">
        <v>1972</v>
      </c>
      <c r="K33" s="146" t="s">
        <v>1932</v>
      </c>
    </row>
    <row r="34" spans="1:11">
      <c r="A34" s="192" t="s">
        <v>115</v>
      </c>
      <c r="B34" s="193">
        <v>2</v>
      </c>
      <c r="C34" s="154" t="s">
        <v>2012</v>
      </c>
      <c r="D34" s="154" t="s">
        <v>2012</v>
      </c>
      <c r="E34" s="192">
        <f>VLOOKUP(C34,($L$21:$N$23),3,FALSE)</f>
        <v>-520000000</v>
      </c>
      <c r="F34" s="192">
        <f>VLOOKUP(D34,($L$21:$N$23),3,FALSE)</f>
        <v>-520000000</v>
      </c>
      <c r="G34" s="219">
        <v>1</v>
      </c>
      <c r="H34" s="219">
        <v>1</v>
      </c>
      <c r="I34" s="203">
        <v>1</v>
      </c>
      <c r="J34" s="217">
        <f>MIN(G34:H34)/MAX(G34:H34)</f>
        <v>1</v>
      </c>
      <c r="K34" s="210">
        <f>E34*F34*I34*J34</f>
        <v>2.704E+17</v>
      </c>
    </row>
    <row r="35" spans="1:11">
      <c r="A35" s="201"/>
      <c r="B35" s="201"/>
      <c r="C35" s="201"/>
      <c r="J35" s="204" t="s">
        <v>1997</v>
      </c>
      <c r="K35" s="204">
        <f>SQRT(SUM(K34:K34))</f>
        <v>520000000</v>
      </c>
    </row>
    <row r="36" spans="1:11">
      <c r="A36" s="201"/>
      <c r="B36" s="201"/>
      <c r="C36" s="201"/>
    </row>
    <row r="37" spans="1:11">
      <c r="A37" s="201" t="s">
        <v>1930</v>
      </c>
      <c r="B37" s="201"/>
      <c r="C37" s="201"/>
    </row>
    <row r="38" spans="1:11">
      <c r="A38" s="145" t="s">
        <v>41</v>
      </c>
      <c r="B38" s="145" t="s">
        <v>2</v>
      </c>
      <c r="C38" s="144" t="s">
        <v>1911</v>
      </c>
      <c r="D38" s="144" t="s">
        <v>1912</v>
      </c>
      <c r="E38" s="145" t="s">
        <v>1913</v>
      </c>
      <c r="F38" s="145" t="s">
        <v>1914</v>
      </c>
    </row>
    <row r="39" spans="1:11">
      <c r="A39" s="192" t="s">
        <v>115</v>
      </c>
      <c r="B39" s="193">
        <v>1</v>
      </c>
      <c r="C39" s="151">
        <f>K31</f>
        <v>3776313992.2973895</v>
      </c>
      <c r="D39" s="151">
        <f>C39^2</f>
        <v>1.4260547368421048E+19</v>
      </c>
      <c r="E39" s="151">
        <f>SUM(N22)</f>
        <v>3776313992.2973895</v>
      </c>
      <c r="F39" s="151">
        <f>MAX(MIN(E39,C39),-C39)</f>
        <v>3776313992.2973895</v>
      </c>
    </row>
    <row r="40" spans="1:11">
      <c r="A40" s="192" t="s">
        <v>115</v>
      </c>
      <c r="B40" s="193">
        <v>2</v>
      </c>
      <c r="C40" s="151">
        <f>K35</f>
        <v>520000000</v>
      </c>
      <c r="D40" s="151">
        <f>C40^2</f>
        <v>2.704E+17</v>
      </c>
      <c r="E40" s="151">
        <f>SUM(N23:N24)</f>
        <v>-520000000</v>
      </c>
      <c r="F40" s="151">
        <f>MAX(MIN(E40,C40),-C40)</f>
        <v>-520000000</v>
      </c>
    </row>
    <row r="41" spans="1:11">
      <c r="A41" s="151"/>
      <c r="B41" s="151"/>
      <c r="C41" s="151"/>
      <c r="D41" s="151"/>
      <c r="E41" s="151"/>
      <c r="F41" s="151"/>
    </row>
    <row r="42" spans="1:11">
      <c r="A42" s="151"/>
      <c r="B42" s="151"/>
      <c r="C42" s="151"/>
      <c r="D42" s="151"/>
      <c r="E42" s="151"/>
      <c r="F42" s="151"/>
    </row>
    <row r="43" spans="1:11">
      <c r="A43" s="201"/>
      <c r="B43" s="201"/>
      <c r="C43" s="201"/>
    </row>
    <row r="44" spans="1:11">
      <c r="A44" s="201"/>
      <c r="B44" s="201"/>
      <c r="C44" s="201"/>
    </row>
    <row r="45" spans="1:11">
      <c r="A45" s="195" t="s">
        <v>1915</v>
      </c>
    </row>
    <row r="47" spans="1:11">
      <c r="A47" s="316" t="s">
        <v>2</v>
      </c>
      <c r="B47" s="317"/>
      <c r="C47" s="144" t="s">
        <v>1916</v>
      </c>
      <c r="D47" s="144" t="s">
        <v>1917</v>
      </c>
      <c r="E47" s="144" t="s">
        <v>1922</v>
      </c>
      <c r="F47" s="145" t="s">
        <v>1932</v>
      </c>
    </row>
    <row r="48" spans="1:11">
      <c r="A48" s="193">
        <v>1</v>
      </c>
      <c r="B48" s="193">
        <v>1</v>
      </c>
      <c r="C48" s="151">
        <f>VLOOKUP(A48,$B$39:$F$40,5,FALSE)</f>
        <v>3776313992.2973895</v>
      </c>
      <c r="D48" s="151">
        <f>VLOOKUP(B48,$B$39:$F$40,5,FALSE)</f>
        <v>3776313992.2973895</v>
      </c>
      <c r="E48" s="211">
        <v>1</v>
      </c>
      <c r="F48" s="151">
        <f>IF(C48=D48,0,C48*D48*E48)</f>
        <v>0</v>
      </c>
    </row>
    <row r="49" spans="1:18">
      <c r="A49" s="193">
        <v>1</v>
      </c>
      <c r="B49" s="193">
        <v>2</v>
      </c>
      <c r="C49" s="151">
        <f t="shared" ref="C49:C51" si="1">VLOOKUP(A49,$B$39:$F$40,5,FALSE)</f>
        <v>3776313992.2973895</v>
      </c>
      <c r="D49" s="151">
        <f t="shared" ref="D49:D51" si="2">VLOOKUP(B49,$B$39:$F$40,5,FALSE)</f>
        <v>-520000000</v>
      </c>
      <c r="E49" s="211">
        <v>0.43</v>
      </c>
      <c r="F49" s="151">
        <f t="shared" ref="F49:F51" si="3">IF(C49=D49,0,C49*D49*E49)</f>
        <v>-8.4438380867769626E+17</v>
      </c>
    </row>
    <row r="50" spans="1:18">
      <c r="A50" s="193">
        <v>2</v>
      </c>
      <c r="B50" s="193">
        <v>1</v>
      </c>
      <c r="C50" s="151">
        <f t="shared" si="1"/>
        <v>-520000000</v>
      </c>
      <c r="D50" s="151">
        <f t="shared" si="2"/>
        <v>3776313992.2973895</v>
      </c>
      <c r="E50" s="211">
        <v>0.43</v>
      </c>
      <c r="F50" s="151">
        <f t="shared" si="3"/>
        <v>-8.4438380867769626E+17</v>
      </c>
    </row>
    <row r="51" spans="1:18">
      <c r="A51" s="193">
        <v>2</v>
      </c>
      <c r="B51" s="193">
        <v>2</v>
      </c>
      <c r="C51" s="151">
        <f t="shared" si="1"/>
        <v>-520000000</v>
      </c>
      <c r="D51" s="151">
        <f t="shared" si="2"/>
        <v>-520000000</v>
      </c>
      <c r="E51" s="211">
        <v>1</v>
      </c>
      <c r="F51" s="151">
        <f t="shared" si="3"/>
        <v>0</v>
      </c>
    </row>
    <row r="52" spans="1:18">
      <c r="A52" s="151"/>
      <c r="B52" s="170"/>
      <c r="C52" s="151"/>
      <c r="D52" s="151"/>
      <c r="E52" s="151"/>
      <c r="F52" s="151"/>
    </row>
    <row r="53" spans="1:18">
      <c r="A53" s="201"/>
      <c r="B53" s="201"/>
      <c r="C53" s="201"/>
      <c r="E53" s="1" t="s">
        <v>1931</v>
      </c>
      <c r="F53" s="1">
        <f>SUM(F48:F52)</f>
        <v>-1.6887676173553925E+18</v>
      </c>
    </row>
    <row r="54" spans="1:18">
      <c r="A54" s="201"/>
      <c r="B54" s="201"/>
      <c r="C54" s="201"/>
      <c r="E54" s="1" t="s">
        <v>1933</v>
      </c>
      <c r="F54" s="1">
        <f>SUM(D39:D40)</f>
        <v>1.4530947368421048E+19</v>
      </c>
    </row>
    <row r="55" spans="1:18">
      <c r="A55" s="201"/>
      <c r="B55" s="201"/>
      <c r="C55" s="201"/>
      <c r="E55" s="204" t="s">
        <v>1934</v>
      </c>
      <c r="F55" s="204">
        <f>SQRT(SUM(F53:F54))</f>
        <v>3583598715.1278052</v>
      </c>
    </row>
    <row r="56" spans="1:18">
      <c r="A56" s="201"/>
      <c r="B56" s="201"/>
      <c r="C56" s="201"/>
    </row>
    <row r="57" spans="1:18">
      <c r="A57" s="201"/>
      <c r="B57" s="201"/>
      <c r="C57" s="201"/>
    </row>
    <row r="59" spans="1:18">
      <c r="A59" s="205" t="s">
        <v>1935</v>
      </c>
    </row>
    <row r="61" spans="1:18">
      <c r="A61" s="227" t="s">
        <v>2043</v>
      </c>
      <c r="B61" s="227" t="s">
        <v>2044</v>
      </c>
      <c r="C61" s="227" t="s">
        <v>2045</v>
      </c>
      <c r="D61" s="227" t="s">
        <v>2046</v>
      </c>
      <c r="E61" s="227" t="s">
        <v>2047</v>
      </c>
      <c r="F61" s="227" t="s">
        <v>2048</v>
      </c>
      <c r="G61" s="227" t="s">
        <v>2049</v>
      </c>
      <c r="H61" s="227" t="s">
        <v>2050</v>
      </c>
      <c r="I61" s="227" t="s">
        <v>2051</v>
      </c>
      <c r="J61" s="227" t="s">
        <v>2052</v>
      </c>
      <c r="K61" s="227" t="s">
        <v>2053</v>
      </c>
      <c r="L61" s="227" t="s">
        <v>2054</v>
      </c>
      <c r="M61" s="227" t="s">
        <v>2055</v>
      </c>
      <c r="N61" s="227" t="s">
        <v>2056</v>
      </c>
      <c r="O61" s="227" t="s">
        <v>2057</v>
      </c>
      <c r="P61" s="227" t="s">
        <v>2058</v>
      </c>
      <c r="Q61" s="227" t="s">
        <v>2059</v>
      </c>
      <c r="R61" s="227"/>
    </row>
    <row r="62" spans="1:18">
      <c r="A62" s="228">
        <v>45169</v>
      </c>
      <c r="B62" s="227" t="s">
        <v>2088</v>
      </c>
      <c r="C62" s="227" t="s">
        <v>2061</v>
      </c>
      <c r="D62" s="227" t="s">
        <v>50</v>
      </c>
      <c r="E62" s="227">
        <v>3583598715.1278</v>
      </c>
      <c r="F62" s="227">
        <v>0</v>
      </c>
      <c r="G62" s="227">
        <v>3583598715.1278</v>
      </c>
      <c r="H62" s="227">
        <v>0</v>
      </c>
      <c r="I62" s="227">
        <v>3583598715.1278</v>
      </c>
      <c r="J62" s="227">
        <v>0</v>
      </c>
      <c r="K62" s="227">
        <v>0</v>
      </c>
      <c r="L62" s="227">
        <v>0</v>
      </c>
      <c r="M62" s="227">
        <v>0</v>
      </c>
      <c r="N62" s="227">
        <v>0</v>
      </c>
      <c r="O62" s="227">
        <v>3583598715.1278</v>
      </c>
      <c r="P62" s="227">
        <v>0</v>
      </c>
      <c r="Q62" s="227">
        <v>0</v>
      </c>
      <c r="R62" s="227"/>
    </row>
  </sheetData>
  <mergeCells count="14">
    <mergeCell ref="P19:U19"/>
    <mergeCell ref="V19:W19"/>
    <mergeCell ref="W14:X14"/>
    <mergeCell ref="A47:B47"/>
    <mergeCell ref="P11:R12"/>
    <mergeCell ref="S11:V12"/>
    <mergeCell ref="W11:X12"/>
    <mergeCell ref="P13:R13"/>
    <mergeCell ref="S13:V13"/>
    <mergeCell ref="W13:X13"/>
    <mergeCell ref="P14:R14"/>
    <mergeCell ref="S14:V14"/>
    <mergeCell ref="P18:U18"/>
    <mergeCell ref="V18:W18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21BC2-484B-45A6-B7E1-406DD4D50B1F}">
  <dimension ref="A1:AB62"/>
  <sheetViews>
    <sheetView topLeftCell="A23"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9.140625" style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1010</v>
      </c>
      <c r="B2" s="187" t="s">
        <v>115</v>
      </c>
      <c r="C2" s="187" t="s">
        <v>614</v>
      </c>
      <c r="D2" s="187" t="s">
        <v>1011</v>
      </c>
      <c r="E2" s="187" t="s">
        <v>1012</v>
      </c>
      <c r="F2" s="187" t="s">
        <v>1013</v>
      </c>
      <c r="G2" s="187" t="s">
        <v>617</v>
      </c>
      <c r="H2" s="188">
        <v>1285098686.4450886</v>
      </c>
      <c r="I2" s="188">
        <v>0</v>
      </c>
      <c r="J2" s="188">
        <v>0</v>
      </c>
      <c r="K2" s="188">
        <v>0</v>
      </c>
      <c r="L2" s="188">
        <v>0</v>
      </c>
      <c r="M2" s="188">
        <v>1285098686.4450886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 t="s">
        <v>201</v>
      </c>
      <c r="P7" s="202">
        <v>1</v>
      </c>
      <c r="Q7" s="202">
        <v>2</v>
      </c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 t="s">
        <v>201</v>
      </c>
    </row>
    <row r="8" spans="1:28">
      <c r="A8" s="198" t="s">
        <v>1908</v>
      </c>
      <c r="B8" s="199">
        <v>9500000</v>
      </c>
      <c r="C8" s="199">
        <v>500000</v>
      </c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>
        <v>500000</v>
      </c>
      <c r="P8" s="191">
        <v>280</v>
      </c>
      <c r="Q8" s="191">
        <v>1300</v>
      </c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>
        <v>1300</v>
      </c>
    </row>
    <row r="9" spans="1:28">
      <c r="A9" s="198" t="s">
        <v>1976</v>
      </c>
      <c r="B9" s="200">
        <f>K17</f>
        <v>3000000</v>
      </c>
      <c r="C9" s="200">
        <f>K18</f>
        <v>-200000</v>
      </c>
      <c r="D9" s="200"/>
      <c r="E9" s="199"/>
      <c r="F9" s="199"/>
      <c r="G9" s="199"/>
      <c r="H9" s="199"/>
      <c r="I9" s="199"/>
      <c r="J9" s="199"/>
      <c r="K9" s="199"/>
      <c r="L9" s="199"/>
      <c r="M9" s="199"/>
      <c r="N9" s="200">
        <f>K19</f>
        <v>400000</v>
      </c>
    </row>
    <row r="10" spans="1:28">
      <c r="A10" s="206" t="s">
        <v>1909</v>
      </c>
      <c r="B10" s="207">
        <f>MAX(1,SQRT(ABS(B9)/B8))</f>
        <v>1</v>
      </c>
      <c r="C10" s="207">
        <f>MAX(1,SQRT(ABS(C9)/C8))</f>
        <v>1</v>
      </c>
      <c r="D10" s="207" t="e">
        <f t="shared" ref="D10:N10" si="0">MAX(1,SQRT(ABS(D9)/D8))</f>
        <v>#DIV/0!</v>
      </c>
      <c r="E10" s="207" t="e">
        <f t="shared" si="0"/>
        <v>#DIV/0!</v>
      </c>
      <c r="F10" s="207" t="e">
        <f t="shared" si="0"/>
        <v>#DIV/0!</v>
      </c>
      <c r="G10" s="207" t="e">
        <f t="shared" si="0"/>
        <v>#DIV/0!</v>
      </c>
      <c r="H10" s="207" t="e">
        <f t="shared" si="0"/>
        <v>#DIV/0!</v>
      </c>
      <c r="I10" s="207" t="e">
        <f t="shared" si="0"/>
        <v>#DIV/0!</v>
      </c>
      <c r="J10" s="207" t="e">
        <f t="shared" si="0"/>
        <v>#DIV/0!</v>
      </c>
      <c r="K10" s="207" t="e">
        <f t="shared" si="0"/>
        <v>#DIV/0!</v>
      </c>
      <c r="L10" s="207" t="e">
        <f t="shared" si="0"/>
        <v>#DIV/0!</v>
      </c>
      <c r="M10" s="207" t="e">
        <f t="shared" si="0"/>
        <v>#DIV/0!</v>
      </c>
      <c r="N10" s="207">
        <f t="shared" si="0"/>
        <v>1</v>
      </c>
      <c r="P10" s="190" t="s">
        <v>1994</v>
      </c>
    </row>
    <row r="11" spans="1:28" ht="15" customHeight="1">
      <c r="P11" s="326"/>
      <c r="Q11" s="327"/>
      <c r="R11" s="328"/>
      <c r="S11" s="325" t="s">
        <v>1988</v>
      </c>
      <c r="T11" s="325"/>
      <c r="U11" s="325"/>
      <c r="V11" s="325"/>
      <c r="W11" s="325" t="s">
        <v>1989</v>
      </c>
      <c r="X11" s="325"/>
    </row>
    <row r="12" spans="1:28" ht="16.5" customHeight="1">
      <c r="P12" s="329"/>
      <c r="Q12" s="330"/>
      <c r="R12" s="331"/>
      <c r="S12" s="325"/>
      <c r="T12" s="325"/>
      <c r="U12" s="325"/>
      <c r="V12" s="325"/>
      <c r="W12" s="325"/>
      <c r="X12" s="325"/>
    </row>
    <row r="13" spans="1:28">
      <c r="A13" s="195" t="s">
        <v>1910</v>
      </c>
      <c r="P13" s="335" t="s">
        <v>1986</v>
      </c>
      <c r="Q13" s="335"/>
      <c r="R13" s="335"/>
      <c r="S13" s="332">
        <v>0.83</v>
      </c>
      <c r="T13" s="333"/>
      <c r="U13" s="333"/>
      <c r="V13" s="334"/>
      <c r="W13" s="332">
        <v>0.32</v>
      </c>
      <c r="X13" s="334"/>
    </row>
    <row r="14" spans="1:28">
      <c r="P14" s="335" t="s">
        <v>1987</v>
      </c>
      <c r="Q14" s="335"/>
      <c r="R14" s="335"/>
      <c r="S14" s="332">
        <v>0.5</v>
      </c>
      <c r="T14" s="333"/>
      <c r="U14" s="333"/>
      <c r="V14" s="334"/>
      <c r="W14" s="332">
        <v>0.5</v>
      </c>
      <c r="X14" s="334"/>
    </row>
    <row r="15" spans="1:28">
      <c r="A15" s="201"/>
    </row>
    <row r="16" spans="1:28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1978</v>
      </c>
      <c r="M16" s="144" t="s">
        <v>1901</v>
      </c>
      <c r="N16" s="144" t="s">
        <v>1905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3">
      <c r="A17" s="193" t="s">
        <v>115</v>
      </c>
      <c r="B17" s="189" t="s">
        <v>216</v>
      </c>
      <c r="C17" s="189" t="s">
        <v>49</v>
      </c>
      <c r="D17" s="193" t="s">
        <v>19</v>
      </c>
      <c r="E17" s="193" t="s">
        <v>214</v>
      </c>
      <c r="F17" s="193">
        <v>1</v>
      </c>
      <c r="G17" s="193" t="s">
        <v>79</v>
      </c>
      <c r="H17" s="193" t="s">
        <v>215</v>
      </c>
      <c r="I17" s="193">
        <v>3000000</v>
      </c>
      <c r="J17" s="189" t="s">
        <v>50</v>
      </c>
      <c r="K17" s="193">
        <v>3000000</v>
      </c>
      <c r="L17" s="191" t="str">
        <f>E17&amp;"-"&amp;G17&amp;"-"&amp;H17</f>
        <v>ISIN:AU3005621011-2y-CMBX</v>
      </c>
      <c r="M17" s="191" cm="1">
        <f t="array" ref="M17">VLOOKUP(F17,TRANSPOSE($P$7:$AA$8),2,FALSE)</f>
        <v>280</v>
      </c>
      <c r="N17" s="191">
        <f>K17*M17*$B$10</f>
        <v>840000000</v>
      </c>
      <c r="P17" s="190" t="s">
        <v>1985</v>
      </c>
      <c r="Q17" s="190"/>
      <c r="R17" s="190"/>
      <c r="S17" s="190"/>
      <c r="T17" s="190"/>
    </row>
    <row r="18" spans="1:23" ht="15" customHeight="1">
      <c r="A18" s="215" t="s">
        <v>115</v>
      </c>
      <c r="B18" s="216" t="s">
        <v>225</v>
      </c>
      <c r="C18" s="216" t="s">
        <v>49</v>
      </c>
      <c r="D18" s="215" t="s">
        <v>19</v>
      </c>
      <c r="E18" s="215" t="s">
        <v>224</v>
      </c>
      <c r="F18" s="215">
        <v>2</v>
      </c>
      <c r="G18" s="215" t="s">
        <v>68</v>
      </c>
      <c r="H18" s="215" t="s">
        <v>215</v>
      </c>
      <c r="I18" s="215">
        <v>-200000</v>
      </c>
      <c r="J18" s="216" t="s">
        <v>50</v>
      </c>
      <c r="K18" s="215">
        <v>-200000</v>
      </c>
      <c r="L18" s="191" t="str">
        <f t="shared" ref="L18:L19" si="1">E18&amp;"-"&amp;G18&amp;"-"&amp;H18</f>
        <v>ISIN:ES0338093059-5y-CMBX</v>
      </c>
      <c r="M18" s="191" cm="1">
        <f t="array" ref="M18">VLOOKUP(F18,TRANSPOSE($P$7:$AA$8),2,FALSE)</f>
        <v>1300</v>
      </c>
      <c r="N18" s="191">
        <f t="shared" ref="N18:N19" si="2">K18*M18*$B$10</f>
        <v>-260000000</v>
      </c>
      <c r="P18" s="336"/>
      <c r="Q18" s="337"/>
      <c r="R18" s="337"/>
      <c r="S18" s="337"/>
      <c r="T18" s="337"/>
      <c r="U18" s="338"/>
      <c r="V18" s="336" t="s">
        <v>1922</v>
      </c>
      <c r="W18" s="338"/>
    </row>
    <row r="19" spans="1:23">
      <c r="A19" s="193" t="s">
        <v>115</v>
      </c>
      <c r="B19" s="189" t="s">
        <v>231</v>
      </c>
      <c r="C19" s="189" t="s">
        <v>49</v>
      </c>
      <c r="D19" s="193" t="s">
        <v>19</v>
      </c>
      <c r="E19" s="193" t="s">
        <v>200</v>
      </c>
      <c r="F19" s="193" t="s">
        <v>201</v>
      </c>
      <c r="G19" s="193" t="s">
        <v>57</v>
      </c>
      <c r="H19" s="193" t="s">
        <v>220</v>
      </c>
      <c r="I19" s="193">
        <v>400000</v>
      </c>
      <c r="J19" s="189" t="s">
        <v>50</v>
      </c>
      <c r="K19" s="193">
        <v>400000</v>
      </c>
      <c r="L19" s="191" t="str">
        <f t="shared" si="1"/>
        <v>ISIN:UNKNOWN1-1y-ABX</v>
      </c>
      <c r="M19" s="191" cm="1">
        <f t="array" ref="M19">VLOOKUP(F19,TRANSPOSE($P$7:$AB$8),2,FALSE)</f>
        <v>1300</v>
      </c>
      <c r="N19" s="191">
        <f t="shared" si="2"/>
        <v>520000000</v>
      </c>
      <c r="P19" s="335" t="s">
        <v>2086</v>
      </c>
      <c r="Q19" s="335"/>
      <c r="R19" s="335"/>
      <c r="S19" s="335"/>
      <c r="T19" s="335"/>
      <c r="U19" s="335"/>
      <c r="V19" s="339">
        <v>0.43</v>
      </c>
      <c r="W19" s="339"/>
    </row>
    <row r="22" spans="1:23">
      <c r="A22" s="195" t="s">
        <v>1977</v>
      </c>
    </row>
    <row r="24" spans="1:23">
      <c r="A24" s="201" t="s">
        <v>1984</v>
      </c>
      <c r="B24" s="201"/>
      <c r="C24" s="201"/>
    </row>
    <row r="25" spans="1:23">
      <c r="A25" s="145" t="s">
        <v>41</v>
      </c>
      <c r="B25" s="145" t="s">
        <v>2</v>
      </c>
      <c r="C25" s="144" t="s">
        <v>1979</v>
      </c>
      <c r="D25" s="144" t="s">
        <v>1980</v>
      </c>
      <c r="E25" s="145" t="s">
        <v>1920</v>
      </c>
      <c r="F25" s="145" t="s">
        <v>1921</v>
      </c>
      <c r="G25" s="144" t="s">
        <v>1957</v>
      </c>
      <c r="H25" s="144" t="s">
        <v>1958</v>
      </c>
      <c r="I25" s="144" t="s">
        <v>1922</v>
      </c>
      <c r="J25" s="144" t="s">
        <v>1972</v>
      </c>
      <c r="K25" s="146" t="s">
        <v>1932</v>
      </c>
    </row>
    <row r="26" spans="1:23">
      <c r="A26" s="192" t="s">
        <v>115</v>
      </c>
      <c r="B26" s="193">
        <v>1</v>
      </c>
      <c r="C26" s="154" t="s">
        <v>2011</v>
      </c>
      <c r="D26" s="154" t="s">
        <v>2011</v>
      </c>
      <c r="E26" s="192">
        <f>VLOOKUP(C26,($L$16:$N$19),3,FALSE)</f>
        <v>840000000</v>
      </c>
      <c r="F26" s="192">
        <f>VLOOKUP(D26,($L$16:$N$19),3,FALSE)</f>
        <v>840000000</v>
      </c>
      <c r="G26" s="217">
        <v>1</v>
      </c>
      <c r="H26" s="217">
        <v>1</v>
      </c>
      <c r="I26" s="203">
        <v>1</v>
      </c>
      <c r="J26" s="217">
        <f>MIN(G26:H26)/MAX(G26:H26)</f>
        <v>1</v>
      </c>
      <c r="K26" s="210">
        <f>E26*F26*I26*J26</f>
        <v>7.056E+17</v>
      </c>
    </row>
    <row r="27" spans="1:23">
      <c r="A27" s="201"/>
      <c r="B27" s="201"/>
      <c r="C27" s="201"/>
      <c r="J27" s="204" t="s">
        <v>1983</v>
      </c>
      <c r="K27" s="204">
        <f>SQRT(SUM(K26:K26))</f>
        <v>840000000</v>
      </c>
    </row>
    <row r="28" spans="1:23">
      <c r="A28" s="201" t="s">
        <v>1984</v>
      </c>
      <c r="B28" s="201"/>
      <c r="C28" s="201"/>
    </row>
    <row r="29" spans="1:23">
      <c r="A29" s="145" t="s">
        <v>41</v>
      </c>
      <c r="B29" s="145" t="s">
        <v>2</v>
      </c>
      <c r="C29" s="144" t="s">
        <v>1979</v>
      </c>
      <c r="D29" s="144" t="s">
        <v>1980</v>
      </c>
      <c r="E29" s="145" t="s">
        <v>1920</v>
      </c>
      <c r="F29" s="145" t="s">
        <v>1921</v>
      </c>
      <c r="G29" s="144" t="s">
        <v>1957</v>
      </c>
      <c r="H29" s="144" t="s">
        <v>1958</v>
      </c>
      <c r="I29" s="144" t="s">
        <v>1922</v>
      </c>
      <c r="J29" s="144" t="s">
        <v>1972</v>
      </c>
      <c r="K29" s="146" t="s">
        <v>1932</v>
      </c>
    </row>
    <row r="30" spans="1:23">
      <c r="A30" s="192" t="s">
        <v>115</v>
      </c>
      <c r="B30" s="193">
        <v>2</v>
      </c>
      <c r="C30" s="154" t="s">
        <v>2013</v>
      </c>
      <c r="D30" s="154" t="s">
        <v>2013</v>
      </c>
      <c r="E30" s="192">
        <f>VLOOKUP(C30,($L$16:$N$19),3,FALSE)</f>
        <v>-260000000</v>
      </c>
      <c r="F30" s="192">
        <f>VLOOKUP(D30,($L$16:$N$19),3,FALSE)</f>
        <v>-260000000</v>
      </c>
      <c r="G30" s="219">
        <v>1</v>
      </c>
      <c r="H30" s="219">
        <v>1</v>
      </c>
      <c r="I30" s="203">
        <v>1</v>
      </c>
      <c r="J30" s="217">
        <f>MIN(G30:H30)/MAX(G30:H30)</f>
        <v>1</v>
      </c>
      <c r="K30" s="210">
        <f>E30*F30*I30*J30</f>
        <v>6.76E+16</v>
      </c>
    </row>
    <row r="31" spans="1:23">
      <c r="A31" s="201"/>
      <c r="B31" s="201"/>
      <c r="C31" s="201"/>
      <c r="J31" s="204" t="s">
        <v>1997</v>
      </c>
      <c r="K31" s="204">
        <f>SQRT(SUM(K30:K30))</f>
        <v>260000000</v>
      </c>
      <c r="L31" s="1" t="s">
        <v>2109</v>
      </c>
    </row>
    <row r="32" spans="1:23">
      <c r="A32" s="201" t="s">
        <v>1984</v>
      </c>
      <c r="B32" s="201"/>
      <c r="C32" s="201"/>
    </row>
    <row r="33" spans="1:11">
      <c r="A33" s="145" t="s">
        <v>41</v>
      </c>
      <c r="B33" s="145" t="s">
        <v>2</v>
      </c>
      <c r="C33" s="144" t="s">
        <v>1979</v>
      </c>
      <c r="D33" s="144" t="s">
        <v>1980</v>
      </c>
      <c r="E33" s="145" t="s">
        <v>1920</v>
      </c>
      <c r="F33" s="145" t="s">
        <v>1921</v>
      </c>
      <c r="G33" s="144" t="s">
        <v>1957</v>
      </c>
      <c r="H33" s="144" t="s">
        <v>1958</v>
      </c>
      <c r="I33" s="144" t="s">
        <v>1922</v>
      </c>
      <c r="J33" s="144" t="s">
        <v>1972</v>
      </c>
      <c r="K33" s="146" t="s">
        <v>1932</v>
      </c>
    </row>
    <row r="34" spans="1:11">
      <c r="A34" s="192" t="s">
        <v>115</v>
      </c>
      <c r="B34" s="193" t="s">
        <v>201</v>
      </c>
      <c r="C34" s="154" t="s">
        <v>2014</v>
      </c>
      <c r="D34" s="154" t="s">
        <v>2014</v>
      </c>
      <c r="E34" s="192">
        <f>VLOOKUP(C34,($L$16:$N$19),3,FALSE)</f>
        <v>520000000</v>
      </c>
      <c r="F34" s="192">
        <f>VLOOKUP(D34,($L$16:$N$19),3,FALSE)</f>
        <v>520000000</v>
      </c>
      <c r="G34" s="219">
        <v>1</v>
      </c>
      <c r="H34" s="219">
        <v>1</v>
      </c>
      <c r="I34" s="203">
        <v>1</v>
      </c>
      <c r="J34" s="217">
        <f>MIN(G34:H34)/MAX(G34:H34)</f>
        <v>1</v>
      </c>
      <c r="K34" s="210">
        <f>E34*F34*I34*J34</f>
        <v>2.704E+17</v>
      </c>
    </row>
    <row r="35" spans="1:11">
      <c r="A35" s="201"/>
      <c r="B35" s="201"/>
      <c r="C35" s="201"/>
      <c r="J35" s="204" t="s">
        <v>1995</v>
      </c>
      <c r="K35" s="204">
        <f>SQRT(SUM(K34:K34))</f>
        <v>520000000</v>
      </c>
    </row>
    <row r="36" spans="1:11">
      <c r="A36" s="201"/>
      <c r="B36" s="201"/>
      <c r="C36" s="201"/>
    </row>
    <row r="37" spans="1:11">
      <c r="A37" s="201" t="s">
        <v>1930</v>
      </c>
      <c r="B37" s="201"/>
      <c r="C37" s="201"/>
    </row>
    <row r="38" spans="1:11">
      <c r="A38" s="145" t="s">
        <v>41</v>
      </c>
      <c r="B38" s="145" t="s">
        <v>2</v>
      </c>
      <c r="C38" s="144" t="s">
        <v>1911</v>
      </c>
      <c r="D38" s="144" t="s">
        <v>1912</v>
      </c>
      <c r="E38" s="145" t="s">
        <v>1913</v>
      </c>
      <c r="F38" s="145" t="s">
        <v>1914</v>
      </c>
    </row>
    <row r="39" spans="1:11">
      <c r="A39" s="192" t="s">
        <v>115</v>
      </c>
      <c r="B39" s="193">
        <v>1</v>
      </c>
      <c r="C39" s="151">
        <f>K27</f>
        <v>840000000</v>
      </c>
      <c r="D39" s="151">
        <f>C39^2</f>
        <v>7.056E+17</v>
      </c>
      <c r="E39" s="151">
        <f>SUM(N17)</f>
        <v>840000000</v>
      </c>
      <c r="F39" s="151">
        <f>MAX(MIN(E39,C39),-C39)</f>
        <v>840000000</v>
      </c>
    </row>
    <row r="40" spans="1:11">
      <c r="A40" s="192" t="s">
        <v>115</v>
      </c>
      <c r="B40" s="193">
        <v>2</v>
      </c>
      <c r="C40" s="151">
        <f>K31</f>
        <v>260000000</v>
      </c>
      <c r="D40" s="151">
        <f>C40^2</f>
        <v>6.76E+16</v>
      </c>
      <c r="E40" s="151">
        <f>N18</f>
        <v>-260000000</v>
      </c>
      <c r="F40" s="151">
        <f>MAX(MIN(E40,C40),-C40)</f>
        <v>-260000000</v>
      </c>
    </row>
    <row r="41" spans="1:11">
      <c r="A41" s="192" t="s">
        <v>115</v>
      </c>
      <c r="B41" s="193" t="s">
        <v>201</v>
      </c>
      <c r="C41" s="151">
        <f>K35</f>
        <v>520000000</v>
      </c>
      <c r="D41" s="151">
        <f>C41^2</f>
        <v>2.704E+17</v>
      </c>
      <c r="E41" s="151">
        <f>N19</f>
        <v>520000000</v>
      </c>
      <c r="F41" s="151">
        <f>MAX(MIN(E41,C41),-C41)</f>
        <v>520000000</v>
      </c>
    </row>
    <row r="42" spans="1:11">
      <c r="A42" s="151"/>
      <c r="B42" s="151"/>
      <c r="C42" s="151"/>
      <c r="D42" s="151"/>
      <c r="E42" s="151"/>
      <c r="F42" s="151"/>
    </row>
    <row r="43" spans="1:11">
      <c r="A43" s="201"/>
      <c r="B43" s="201"/>
      <c r="C43" s="201"/>
    </row>
    <row r="44" spans="1:11">
      <c r="A44" s="201"/>
      <c r="B44" s="201"/>
      <c r="C44" s="201"/>
    </row>
    <row r="45" spans="1:11">
      <c r="A45" s="195" t="s">
        <v>1915</v>
      </c>
    </row>
    <row r="47" spans="1:11">
      <c r="A47" s="316" t="s">
        <v>2</v>
      </c>
      <c r="B47" s="317"/>
      <c r="C47" s="144" t="s">
        <v>1916</v>
      </c>
      <c r="D47" s="144" t="s">
        <v>1917</v>
      </c>
      <c r="E47" s="144" t="s">
        <v>1922</v>
      </c>
      <c r="F47" s="145" t="s">
        <v>1932</v>
      </c>
    </row>
    <row r="48" spans="1:11">
      <c r="A48" s="193">
        <v>1</v>
      </c>
      <c r="B48" s="193">
        <v>1</v>
      </c>
      <c r="C48" s="151">
        <f t="shared" ref="C48:D51" si="3">VLOOKUP(A48,$B$39:$F$40,5,FALSE)</f>
        <v>840000000</v>
      </c>
      <c r="D48" s="151">
        <f t="shared" si="3"/>
        <v>840000000</v>
      </c>
      <c r="E48" s="211">
        <v>1</v>
      </c>
      <c r="F48" s="151">
        <f>IF(C48=D48,0,C48*D48*E48)</f>
        <v>0</v>
      </c>
    </row>
    <row r="49" spans="1:18">
      <c r="A49" s="193">
        <v>1</v>
      </c>
      <c r="B49" s="193">
        <v>2</v>
      </c>
      <c r="C49" s="151">
        <f t="shared" si="3"/>
        <v>840000000</v>
      </c>
      <c r="D49" s="151">
        <f t="shared" si="3"/>
        <v>-260000000</v>
      </c>
      <c r="E49" s="211">
        <v>0.43</v>
      </c>
      <c r="F49" s="151">
        <f t="shared" ref="F49:F51" si="4">IF(C49=D49,0,C49*D49*E49)</f>
        <v>-9.3912E+16</v>
      </c>
    </row>
    <row r="50" spans="1:18">
      <c r="A50" s="193">
        <v>2</v>
      </c>
      <c r="B50" s="193">
        <v>1</v>
      </c>
      <c r="C50" s="151">
        <f t="shared" si="3"/>
        <v>-260000000</v>
      </c>
      <c r="D50" s="151">
        <f t="shared" si="3"/>
        <v>840000000</v>
      </c>
      <c r="E50" s="211">
        <v>0.43</v>
      </c>
      <c r="F50" s="151">
        <f t="shared" si="4"/>
        <v>-9.3912E+16</v>
      </c>
    </row>
    <row r="51" spans="1:18">
      <c r="A51" s="193">
        <v>2</v>
      </c>
      <c r="B51" s="193">
        <v>2</v>
      </c>
      <c r="C51" s="151">
        <f t="shared" si="3"/>
        <v>-260000000</v>
      </c>
      <c r="D51" s="151">
        <f t="shared" si="3"/>
        <v>-260000000</v>
      </c>
      <c r="E51" s="211">
        <v>1</v>
      </c>
      <c r="F51" s="151">
        <f t="shared" si="4"/>
        <v>0</v>
      </c>
    </row>
    <row r="52" spans="1:18">
      <c r="A52" s="151"/>
      <c r="B52" s="170"/>
      <c r="C52" s="151"/>
      <c r="D52" s="151"/>
      <c r="E52" s="151"/>
      <c r="F52" s="151"/>
    </row>
    <row r="53" spans="1:18">
      <c r="A53" s="201"/>
      <c r="B53" s="201"/>
      <c r="C53" s="201"/>
      <c r="E53" s="1" t="s">
        <v>1931</v>
      </c>
      <c r="F53" s="1">
        <f>SUM(F48:F52)</f>
        <v>-1.87824E+17</v>
      </c>
    </row>
    <row r="54" spans="1:18">
      <c r="A54" s="201"/>
      <c r="B54" s="201"/>
      <c r="C54" s="201"/>
      <c r="E54" s="1" t="s">
        <v>1933</v>
      </c>
      <c r="F54" s="1">
        <f>SUM(D39:D40)</f>
        <v>7.732E+17</v>
      </c>
    </row>
    <row r="55" spans="1:18">
      <c r="A55" s="201"/>
      <c r="B55" s="201"/>
      <c r="C55" s="201"/>
      <c r="E55" s="1" t="s">
        <v>1995</v>
      </c>
      <c r="F55" s="1">
        <f>K35</f>
        <v>520000000</v>
      </c>
    </row>
    <row r="56" spans="1:18">
      <c r="A56" s="201"/>
      <c r="B56" s="201"/>
      <c r="C56" s="201"/>
      <c r="E56" s="204" t="s">
        <v>1934</v>
      </c>
      <c r="F56" s="204">
        <f>SQRT(SUM(F53:F54))+F55</f>
        <v>1285098686.4450886</v>
      </c>
    </row>
    <row r="57" spans="1:18">
      <c r="A57" s="201"/>
      <c r="B57" s="201"/>
      <c r="C57" s="201"/>
    </row>
    <row r="59" spans="1:18">
      <c r="A59" s="205" t="s">
        <v>1935</v>
      </c>
    </row>
    <row r="61" spans="1:18">
      <c r="A61" s="227" t="s">
        <v>2043</v>
      </c>
      <c r="B61" s="227" t="s">
        <v>2044</v>
      </c>
      <c r="C61" s="227" t="s">
        <v>2045</v>
      </c>
      <c r="D61" s="227" t="s">
        <v>2046</v>
      </c>
      <c r="E61" s="227" t="s">
        <v>2047</v>
      </c>
      <c r="F61" s="227" t="s">
        <v>2048</v>
      </c>
      <c r="G61" s="227" t="s">
        <v>2049</v>
      </c>
      <c r="H61" s="227" t="s">
        <v>2050</v>
      </c>
      <c r="I61" s="227" t="s">
        <v>2051</v>
      </c>
      <c r="J61" s="227" t="s">
        <v>2052</v>
      </c>
      <c r="K61" s="227" t="s">
        <v>2053</v>
      </c>
      <c r="L61" s="227" t="s">
        <v>2054</v>
      </c>
      <c r="M61" s="227" t="s">
        <v>2055</v>
      </c>
      <c r="N61" s="227" t="s">
        <v>2056</v>
      </c>
      <c r="O61" s="227" t="s">
        <v>2057</v>
      </c>
      <c r="P61" s="227" t="s">
        <v>2058</v>
      </c>
      <c r="Q61" s="227" t="s">
        <v>2059</v>
      </c>
      <c r="R61" s="227"/>
    </row>
    <row r="62" spans="1:18">
      <c r="A62" s="228">
        <v>45169</v>
      </c>
      <c r="B62" s="227" t="s">
        <v>2089</v>
      </c>
      <c r="C62" s="227" t="s">
        <v>2061</v>
      </c>
      <c r="D62" s="227" t="s">
        <v>50</v>
      </c>
      <c r="E62" s="227">
        <v>1285098686.44508</v>
      </c>
      <c r="F62" s="227">
        <v>0</v>
      </c>
      <c r="G62" s="227">
        <v>1285098686.44508</v>
      </c>
      <c r="H62" s="227">
        <v>0</v>
      </c>
      <c r="I62" s="227">
        <v>1285098686.44508</v>
      </c>
      <c r="J62" s="227">
        <v>0</v>
      </c>
      <c r="K62" s="227">
        <v>0</v>
      </c>
      <c r="L62" s="227">
        <v>0</v>
      </c>
      <c r="M62" s="227">
        <v>0</v>
      </c>
      <c r="N62" s="227">
        <v>0</v>
      </c>
      <c r="O62" s="227">
        <v>1285098686.44508</v>
      </c>
      <c r="P62" s="227">
        <v>0</v>
      </c>
      <c r="Q62" s="227">
        <v>0</v>
      </c>
      <c r="R62" s="227"/>
    </row>
  </sheetData>
  <mergeCells count="14">
    <mergeCell ref="A47:B47"/>
    <mergeCell ref="P14:R14"/>
    <mergeCell ref="S14:V14"/>
    <mergeCell ref="W14:X14"/>
    <mergeCell ref="P18:U18"/>
    <mergeCell ref="V18:W18"/>
    <mergeCell ref="P19:U19"/>
    <mergeCell ref="V19:W19"/>
    <mergeCell ref="P11:R12"/>
    <mergeCell ref="S11:V12"/>
    <mergeCell ref="W11:X12"/>
    <mergeCell ref="P13:R13"/>
    <mergeCell ref="S13:V13"/>
    <mergeCell ref="W13:X13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08EB6-F374-4257-A90A-AA9EE5518395}">
  <dimension ref="A1:AB60"/>
  <sheetViews>
    <sheetView topLeftCell="A12"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21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9.140625" style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1067</v>
      </c>
      <c r="B2" s="187" t="s">
        <v>1023</v>
      </c>
      <c r="C2" s="187" t="s">
        <v>614</v>
      </c>
      <c r="D2" s="187" t="s">
        <v>1068</v>
      </c>
      <c r="E2" s="187" t="s">
        <v>1069</v>
      </c>
      <c r="F2" s="187" t="s">
        <v>1035</v>
      </c>
      <c r="G2" s="187" t="s">
        <v>617</v>
      </c>
      <c r="H2" s="188">
        <v>1898771532.684576</v>
      </c>
      <c r="I2" s="188">
        <v>0</v>
      </c>
      <c r="J2" s="188">
        <v>0</v>
      </c>
      <c r="K2" s="188">
        <v>0</v>
      </c>
      <c r="L2" s="188">
        <v>0</v>
      </c>
      <c r="M2" s="188">
        <v>1898771532.684576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P7" s="202">
        <v>1</v>
      </c>
      <c r="Q7" s="202">
        <v>2</v>
      </c>
      <c r="R7" s="202">
        <v>3</v>
      </c>
      <c r="S7" s="202">
        <v>4</v>
      </c>
      <c r="T7" s="202">
        <v>5</v>
      </c>
      <c r="U7" s="202">
        <v>6</v>
      </c>
      <c r="V7" s="202">
        <v>7</v>
      </c>
      <c r="W7" s="202">
        <v>8</v>
      </c>
      <c r="X7" s="202">
        <v>9</v>
      </c>
      <c r="Y7" s="202">
        <v>10</v>
      </c>
      <c r="Z7" s="202">
        <v>11</v>
      </c>
      <c r="AA7" s="202">
        <v>12</v>
      </c>
      <c r="AB7" s="202" t="s">
        <v>201</v>
      </c>
    </row>
    <row r="8" spans="1:28">
      <c r="A8" s="198" t="s">
        <v>1908</v>
      </c>
      <c r="B8" s="199">
        <v>3000000</v>
      </c>
      <c r="C8" s="199">
        <v>3000000</v>
      </c>
      <c r="D8" s="199">
        <v>3000000</v>
      </c>
      <c r="E8" s="199">
        <v>3000000</v>
      </c>
      <c r="F8" s="208">
        <v>12000000</v>
      </c>
      <c r="G8" s="208">
        <v>12000000</v>
      </c>
      <c r="H8" s="208">
        <v>12000000</v>
      </c>
      <c r="I8" s="208">
        <v>12000000</v>
      </c>
      <c r="J8" s="199">
        <v>640000</v>
      </c>
      <c r="K8" s="199">
        <v>370000</v>
      </c>
      <c r="L8" s="199">
        <v>810000000</v>
      </c>
      <c r="M8" s="199">
        <v>810000000</v>
      </c>
      <c r="N8" s="199">
        <v>370000</v>
      </c>
      <c r="P8" s="191">
        <v>30</v>
      </c>
      <c r="Q8" s="191">
        <v>33</v>
      </c>
      <c r="R8" s="191">
        <v>36</v>
      </c>
      <c r="S8" s="191">
        <v>29</v>
      </c>
      <c r="T8" s="191">
        <v>26</v>
      </c>
      <c r="U8" s="191">
        <v>25</v>
      </c>
      <c r="V8" s="191">
        <v>34</v>
      </c>
      <c r="W8" s="191">
        <v>28</v>
      </c>
      <c r="X8" s="191">
        <v>36</v>
      </c>
      <c r="Y8" s="191">
        <v>50</v>
      </c>
      <c r="Z8" s="191">
        <v>19</v>
      </c>
      <c r="AA8" s="191">
        <v>19</v>
      </c>
      <c r="AB8" s="191">
        <v>50</v>
      </c>
    </row>
    <row r="9" spans="1:28">
      <c r="A9" s="198" t="s">
        <v>1976</v>
      </c>
      <c r="B9" s="200">
        <v>0</v>
      </c>
      <c r="C9" s="200">
        <v>0</v>
      </c>
      <c r="D9" s="200">
        <v>0</v>
      </c>
      <c r="E9" s="199">
        <f>SUM(M50:M53)</f>
        <v>0</v>
      </c>
      <c r="F9" s="200">
        <f>SUM(K23:K23)</f>
        <v>40000000</v>
      </c>
      <c r="G9" s="199">
        <f t="shared" ref="G9" si="0">SUM(O47:O50)</f>
        <v>0</v>
      </c>
      <c r="H9" s="199">
        <f t="shared" ref="H9:N9" si="1">SUM(P35:P38)</f>
        <v>0</v>
      </c>
      <c r="I9" s="199">
        <f t="shared" si="1"/>
        <v>0</v>
      </c>
      <c r="J9" s="199">
        <f t="shared" si="1"/>
        <v>0</v>
      </c>
      <c r="K9" s="199">
        <f t="shared" si="1"/>
        <v>0</v>
      </c>
      <c r="L9" s="199">
        <f t="shared" si="1"/>
        <v>0</v>
      </c>
      <c r="M9" s="199">
        <f t="shared" si="1"/>
        <v>0</v>
      </c>
      <c r="N9" s="199">
        <f t="shared" si="1"/>
        <v>0</v>
      </c>
    </row>
    <row r="10" spans="1:28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N10" si="2">MAX(1,SQRT(ABS(D9)/D8))</f>
        <v>1</v>
      </c>
      <c r="E10" s="207">
        <f t="shared" si="2"/>
        <v>1</v>
      </c>
      <c r="F10" s="207">
        <f>MAX(1,SQRT(ABS(F9)/F8))</f>
        <v>1.8257418583505538</v>
      </c>
      <c r="G10" s="207">
        <f t="shared" si="2"/>
        <v>1</v>
      </c>
      <c r="H10" s="207">
        <f t="shared" si="2"/>
        <v>1</v>
      </c>
      <c r="I10" s="207">
        <f t="shared" si="2"/>
        <v>1</v>
      </c>
      <c r="J10" s="207">
        <f t="shared" si="2"/>
        <v>1</v>
      </c>
      <c r="K10" s="207">
        <f t="shared" si="2"/>
        <v>1</v>
      </c>
      <c r="L10" s="207">
        <f t="shared" si="2"/>
        <v>1</v>
      </c>
      <c r="M10" s="207">
        <f t="shared" si="2"/>
        <v>1</v>
      </c>
      <c r="N10" s="207">
        <f t="shared" si="2"/>
        <v>1</v>
      </c>
      <c r="P10" s="190" t="s">
        <v>1994</v>
      </c>
    </row>
    <row r="11" spans="1:28" ht="15" customHeight="1">
      <c r="P11" s="202">
        <v>1</v>
      </c>
      <c r="Q11" s="202">
        <v>2</v>
      </c>
      <c r="R11" s="202">
        <v>3</v>
      </c>
      <c r="S11" s="202">
        <v>4</v>
      </c>
      <c r="T11" s="202">
        <v>5</v>
      </c>
      <c r="U11" s="202">
        <v>6</v>
      </c>
      <c r="V11" s="202">
        <v>7</v>
      </c>
      <c r="W11" s="202">
        <v>8</v>
      </c>
      <c r="X11" s="202">
        <v>9</v>
      </c>
      <c r="Y11" s="202">
        <v>10</v>
      </c>
      <c r="Z11" s="202">
        <v>11</v>
      </c>
      <c r="AA11" s="202">
        <v>12</v>
      </c>
      <c r="AB11" s="202" t="s">
        <v>201</v>
      </c>
    </row>
    <row r="12" spans="1:28" ht="16.5" customHeight="1">
      <c r="P12" s="245">
        <v>0.18</v>
      </c>
      <c r="Q12" s="245">
        <v>0.2</v>
      </c>
      <c r="R12" s="245">
        <v>0.28000000000000003</v>
      </c>
      <c r="S12" s="245">
        <v>0.24</v>
      </c>
      <c r="T12" s="245">
        <v>0.25</v>
      </c>
      <c r="U12" s="245">
        <v>0.36</v>
      </c>
      <c r="V12" s="245">
        <v>0.35</v>
      </c>
      <c r="W12" s="245">
        <v>0.37</v>
      </c>
      <c r="X12" s="245">
        <v>0.23</v>
      </c>
      <c r="Y12" s="245">
        <v>0.27</v>
      </c>
      <c r="Z12" s="245">
        <v>0.45</v>
      </c>
      <c r="AA12" s="245">
        <v>0.45</v>
      </c>
      <c r="AB12" s="245">
        <v>0</v>
      </c>
    </row>
    <row r="13" spans="1:28">
      <c r="A13" s="195" t="s">
        <v>1910</v>
      </c>
    </row>
    <row r="15" spans="1:28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</row>
    <row r="16" spans="1:28">
      <c r="A16" s="193" t="s">
        <v>235</v>
      </c>
      <c r="B16" s="189" t="s">
        <v>252</v>
      </c>
      <c r="C16" s="189" t="s">
        <v>49</v>
      </c>
      <c r="D16" s="193" t="s">
        <v>23</v>
      </c>
      <c r="E16" s="193" t="s">
        <v>253</v>
      </c>
      <c r="F16" s="193">
        <v>5</v>
      </c>
      <c r="G16" s="193"/>
      <c r="H16" s="193"/>
      <c r="I16" s="193">
        <v>10000000</v>
      </c>
      <c r="J16" s="189" t="s">
        <v>50</v>
      </c>
      <c r="K16" s="193">
        <v>10000000</v>
      </c>
      <c r="L16" s="191"/>
      <c r="M16" s="191"/>
      <c r="N16" s="191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8">
      <c r="A17" s="193" t="s">
        <v>235</v>
      </c>
      <c r="B17" s="189" t="s">
        <v>252</v>
      </c>
      <c r="C17" s="189" t="s">
        <v>49</v>
      </c>
      <c r="D17" s="193" t="s">
        <v>23</v>
      </c>
      <c r="E17" s="193" t="s">
        <v>253</v>
      </c>
      <c r="F17" s="193">
        <v>5</v>
      </c>
      <c r="G17" s="193"/>
      <c r="H17" s="193"/>
      <c r="I17" s="193">
        <v>10000000</v>
      </c>
      <c r="J17" s="189" t="s">
        <v>50</v>
      </c>
      <c r="K17" s="193">
        <v>10000000</v>
      </c>
      <c r="L17" s="191"/>
      <c r="M17" s="191"/>
      <c r="N17" s="191"/>
      <c r="P17" s="190" t="s">
        <v>1985</v>
      </c>
      <c r="Q17" s="190"/>
      <c r="R17" s="190"/>
      <c r="S17" s="190"/>
      <c r="T17" s="190"/>
    </row>
    <row r="18" spans="1:28">
      <c r="A18" s="193" t="s">
        <v>235</v>
      </c>
      <c r="B18" s="189" t="s">
        <v>252</v>
      </c>
      <c r="C18" s="189" t="s">
        <v>49</v>
      </c>
      <c r="D18" s="193" t="s">
        <v>23</v>
      </c>
      <c r="E18" s="193" t="s">
        <v>253</v>
      </c>
      <c r="F18" s="193">
        <v>5</v>
      </c>
      <c r="G18" s="193"/>
      <c r="H18" s="193"/>
      <c r="I18" s="193">
        <v>10000000</v>
      </c>
      <c r="J18" s="189" t="s">
        <v>50</v>
      </c>
      <c r="K18" s="193">
        <v>10000000</v>
      </c>
      <c r="L18" s="223"/>
      <c r="M18" s="223"/>
      <c r="N18" s="223"/>
      <c r="P18" s="202"/>
      <c r="Q18" s="202">
        <v>1</v>
      </c>
      <c r="R18" s="202">
        <v>2</v>
      </c>
      <c r="S18" s="202">
        <v>3</v>
      </c>
      <c r="T18" s="202">
        <v>4</v>
      </c>
      <c r="U18" s="202">
        <v>5</v>
      </c>
      <c r="V18" s="202">
        <v>6</v>
      </c>
      <c r="W18" s="202">
        <v>7</v>
      </c>
      <c r="X18" s="202">
        <v>8</v>
      </c>
      <c r="Y18" s="202">
        <v>9</v>
      </c>
      <c r="Z18" s="202">
        <v>10</v>
      </c>
      <c r="AA18" s="202">
        <v>11</v>
      </c>
      <c r="AB18" s="202">
        <v>12</v>
      </c>
    </row>
    <row r="19" spans="1:28">
      <c r="A19" s="193" t="s">
        <v>235</v>
      </c>
      <c r="B19" s="189" t="s">
        <v>252</v>
      </c>
      <c r="C19" s="189" t="s">
        <v>49</v>
      </c>
      <c r="D19" s="193" t="s">
        <v>23</v>
      </c>
      <c r="E19" s="193" t="s">
        <v>253</v>
      </c>
      <c r="F19" s="193">
        <v>5</v>
      </c>
      <c r="G19" s="193"/>
      <c r="H19" s="193"/>
      <c r="I19" s="193">
        <v>10000000</v>
      </c>
      <c r="J19" s="189" t="s">
        <v>50</v>
      </c>
      <c r="K19" s="193">
        <v>10000000</v>
      </c>
      <c r="L19" s="191"/>
      <c r="M19" s="191"/>
      <c r="N19" s="191"/>
      <c r="P19" s="202">
        <v>1</v>
      </c>
      <c r="Q19" s="226">
        <v>1</v>
      </c>
      <c r="R19" s="226">
        <v>0.18</v>
      </c>
      <c r="S19" s="226">
        <v>0.19</v>
      </c>
      <c r="T19" s="226">
        <v>0.19</v>
      </c>
      <c r="U19" s="226">
        <v>0.14000000000000001</v>
      </c>
      <c r="V19" s="226">
        <v>0.16</v>
      </c>
      <c r="W19" s="226">
        <v>0.15</v>
      </c>
      <c r="X19" s="226">
        <v>0.16</v>
      </c>
      <c r="Y19" s="226">
        <v>0.18</v>
      </c>
      <c r="Z19" s="226">
        <v>0.12</v>
      </c>
      <c r="AA19" s="226">
        <v>0.19</v>
      </c>
      <c r="AB19" s="226">
        <v>0.19</v>
      </c>
    </row>
    <row r="20" spans="1:28">
      <c r="P20" s="202">
        <v>2</v>
      </c>
      <c r="Q20" s="226">
        <v>0.18</v>
      </c>
      <c r="R20" s="226">
        <v>1</v>
      </c>
      <c r="S20" s="226">
        <v>0.22</v>
      </c>
      <c r="T20" s="226">
        <v>0.21</v>
      </c>
      <c r="U20" s="226">
        <v>0.15</v>
      </c>
      <c r="V20" s="226">
        <v>0.18</v>
      </c>
      <c r="W20" s="226">
        <v>0.17</v>
      </c>
      <c r="X20" s="226">
        <v>0.19</v>
      </c>
      <c r="Y20" s="226">
        <v>0.2</v>
      </c>
      <c r="Z20" s="226">
        <v>0.14000000000000001</v>
      </c>
      <c r="AA20" s="240">
        <v>0.21</v>
      </c>
      <c r="AB20" s="226">
        <v>0.21</v>
      </c>
    </row>
    <row r="21" spans="1:28">
      <c r="A21" s="201" t="s">
        <v>1941</v>
      </c>
      <c r="P21" s="202">
        <v>3</v>
      </c>
      <c r="Q21" s="226">
        <v>0.19</v>
      </c>
      <c r="R21" s="226">
        <v>0.22</v>
      </c>
      <c r="S21" s="226">
        <v>1</v>
      </c>
      <c r="T21" s="226">
        <v>0.22</v>
      </c>
      <c r="U21" s="226">
        <v>0.13</v>
      </c>
      <c r="V21" s="226">
        <v>0.16</v>
      </c>
      <c r="W21" s="226">
        <v>0.08</v>
      </c>
      <c r="X21" s="226">
        <v>0.17</v>
      </c>
      <c r="Y21" s="226">
        <v>0.22</v>
      </c>
      <c r="Z21" s="226">
        <v>0.13</v>
      </c>
      <c r="AA21" s="226">
        <v>0.2</v>
      </c>
      <c r="AB21" s="226">
        <v>0.2</v>
      </c>
    </row>
    <row r="22" spans="1:28">
      <c r="A22" s="144" t="s">
        <v>41</v>
      </c>
      <c r="B22" s="144" t="s">
        <v>42</v>
      </c>
      <c r="C22" s="144" t="s">
        <v>43</v>
      </c>
      <c r="D22" s="144" t="s">
        <v>0</v>
      </c>
      <c r="E22" s="144" t="s">
        <v>1</v>
      </c>
      <c r="F22" s="144" t="s">
        <v>2</v>
      </c>
      <c r="G22" s="144" t="s">
        <v>3</v>
      </c>
      <c r="H22" s="144" t="s">
        <v>4</v>
      </c>
      <c r="I22" s="144" t="s">
        <v>44</v>
      </c>
      <c r="J22" s="144" t="s">
        <v>45</v>
      </c>
      <c r="K22" s="144" t="s">
        <v>46</v>
      </c>
      <c r="L22" s="144" t="s">
        <v>2015</v>
      </c>
      <c r="M22" s="144" t="s">
        <v>1901</v>
      </c>
      <c r="N22" s="144" t="s">
        <v>1905</v>
      </c>
      <c r="P22" s="202">
        <v>4</v>
      </c>
      <c r="Q22" s="226">
        <v>0.19</v>
      </c>
      <c r="R22" s="226">
        <v>0.21</v>
      </c>
      <c r="S22" s="226">
        <v>0.22</v>
      </c>
      <c r="T22" s="226">
        <v>1</v>
      </c>
      <c r="U22" s="226">
        <v>0.17</v>
      </c>
      <c r="V22" s="226">
        <v>0.22</v>
      </c>
      <c r="W22" s="226">
        <v>0.22</v>
      </c>
      <c r="X22" s="226">
        <v>0.23</v>
      </c>
      <c r="Y22" s="226">
        <v>0.22</v>
      </c>
      <c r="Z22" s="226">
        <v>0.17</v>
      </c>
      <c r="AA22" s="226">
        <v>0.26</v>
      </c>
      <c r="AB22" s="226">
        <v>0.26</v>
      </c>
    </row>
    <row r="23" spans="1:28">
      <c r="A23" s="193" t="s">
        <v>235</v>
      </c>
      <c r="B23" s="189" t="s">
        <v>252</v>
      </c>
      <c r="C23" s="189" t="s">
        <v>49</v>
      </c>
      <c r="D23" s="193" t="s">
        <v>23</v>
      </c>
      <c r="E23" s="193" t="s">
        <v>253</v>
      </c>
      <c r="F23" s="193">
        <v>5</v>
      </c>
      <c r="G23" s="193"/>
      <c r="H23" s="193"/>
      <c r="I23" s="193">
        <f>SUM(I16:I19)</f>
        <v>40000000</v>
      </c>
      <c r="J23" s="189" t="s">
        <v>50</v>
      </c>
      <c r="K23" s="193">
        <f>SUM(K16:K19)</f>
        <v>40000000</v>
      </c>
      <c r="L23" s="191" t="str">
        <f>E23&amp;"-"&amp;F23</f>
        <v>ISIN:US1266501006-5</v>
      </c>
      <c r="M23" s="191" cm="1">
        <f t="array" ref="M23">VLOOKUP(F23,TRANSPOSE($P$7:$AB$8),2,FALSE)</f>
        <v>26</v>
      </c>
      <c r="N23" s="191">
        <f>K23*M23*F10</f>
        <v>1898771532.684576</v>
      </c>
      <c r="P23" s="202">
        <v>5</v>
      </c>
      <c r="Q23" s="226">
        <v>0.14000000000000001</v>
      </c>
      <c r="R23" s="226">
        <v>0.15</v>
      </c>
      <c r="S23" s="226">
        <v>0.13</v>
      </c>
      <c r="T23" s="226">
        <v>0.17</v>
      </c>
      <c r="U23" s="226">
        <v>1</v>
      </c>
      <c r="V23" s="226">
        <v>0.28999999999999998</v>
      </c>
      <c r="W23" s="226">
        <v>0.26</v>
      </c>
      <c r="X23" s="226">
        <v>0.28999999999999998</v>
      </c>
      <c r="Y23" s="226">
        <v>0.14000000000000001</v>
      </c>
      <c r="Z23" s="226">
        <v>0.24</v>
      </c>
      <c r="AA23" s="226">
        <v>0.32</v>
      </c>
      <c r="AB23" s="226">
        <v>0.32</v>
      </c>
    </row>
    <row r="24" spans="1:28">
      <c r="P24" s="202">
        <v>6</v>
      </c>
      <c r="Q24" s="226">
        <v>0.16</v>
      </c>
      <c r="R24" s="226">
        <v>0.18</v>
      </c>
      <c r="S24" s="226">
        <v>0.16</v>
      </c>
      <c r="T24" s="226">
        <v>0.22</v>
      </c>
      <c r="U24" s="226">
        <v>0.28999999999999998</v>
      </c>
      <c r="V24" s="226">
        <v>1</v>
      </c>
      <c r="W24" s="226">
        <v>0.34</v>
      </c>
      <c r="X24" s="226">
        <v>0.36</v>
      </c>
      <c r="Y24" s="226">
        <v>0.17</v>
      </c>
      <c r="Z24" s="226">
        <v>0.3</v>
      </c>
      <c r="AA24" s="226">
        <v>0.39</v>
      </c>
      <c r="AB24" s="226">
        <v>0.39</v>
      </c>
    </row>
    <row r="25" spans="1:28">
      <c r="P25" s="202">
        <v>7</v>
      </c>
      <c r="Q25" s="226">
        <v>0.15</v>
      </c>
      <c r="R25" s="226">
        <v>0.17</v>
      </c>
      <c r="S25" s="226">
        <v>0.08</v>
      </c>
      <c r="T25" s="226">
        <v>0.22</v>
      </c>
      <c r="U25" s="226">
        <v>0.26</v>
      </c>
      <c r="V25" s="226">
        <v>0.34</v>
      </c>
      <c r="W25" s="226">
        <v>1</v>
      </c>
      <c r="X25" s="226">
        <v>0.33</v>
      </c>
      <c r="Y25" s="226">
        <v>0.16</v>
      </c>
      <c r="Z25" s="226">
        <v>0.28000000000000003</v>
      </c>
      <c r="AA25" s="226">
        <v>0.36</v>
      </c>
      <c r="AB25" s="226">
        <v>0.36</v>
      </c>
    </row>
    <row r="26" spans="1:28">
      <c r="A26" s="195" t="s">
        <v>1977</v>
      </c>
      <c r="P26" s="202">
        <v>8</v>
      </c>
      <c r="Q26" s="226">
        <v>0.16</v>
      </c>
      <c r="R26" s="226">
        <v>0.19</v>
      </c>
      <c r="S26" s="226">
        <v>0.17</v>
      </c>
      <c r="T26" s="226">
        <v>0.23</v>
      </c>
      <c r="U26" s="226">
        <v>0.28999999999999998</v>
      </c>
      <c r="V26" s="226">
        <v>0.36</v>
      </c>
      <c r="W26" s="226">
        <v>0.33</v>
      </c>
      <c r="X26" s="226">
        <v>1</v>
      </c>
      <c r="Y26" s="226">
        <v>0.17</v>
      </c>
      <c r="Z26" s="226">
        <v>0.28999999999999998</v>
      </c>
      <c r="AA26" s="226">
        <v>0.4</v>
      </c>
      <c r="AB26" s="226">
        <v>0.4</v>
      </c>
    </row>
    <row r="27" spans="1:28">
      <c r="P27" s="202">
        <v>9</v>
      </c>
      <c r="Q27" s="226">
        <v>0.18</v>
      </c>
      <c r="R27" s="226">
        <v>0.2</v>
      </c>
      <c r="S27" s="226">
        <v>0.22</v>
      </c>
      <c r="T27" s="226">
        <v>0.22</v>
      </c>
      <c r="U27" s="226">
        <v>0.14000000000000001</v>
      </c>
      <c r="V27" s="226">
        <v>0.17</v>
      </c>
      <c r="W27" s="226">
        <v>0.16</v>
      </c>
      <c r="X27" s="226">
        <v>0.17</v>
      </c>
      <c r="Y27" s="226">
        <v>1</v>
      </c>
      <c r="Z27" s="226">
        <v>0.13</v>
      </c>
      <c r="AA27" s="226">
        <v>0.21</v>
      </c>
      <c r="AB27" s="226">
        <v>0.21</v>
      </c>
    </row>
    <row r="28" spans="1:28">
      <c r="A28" s="201" t="s">
        <v>1984</v>
      </c>
      <c r="B28" s="201"/>
      <c r="C28" s="201"/>
      <c r="P28" s="202">
        <v>10</v>
      </c>
      <c r="Q28" s="226">
        <v>0.12</v>
      </c>
      <c r="R28" s="226">
        <v>0.14000000000000001</v>
      </c>
      <c r="S28" s="226">
        <v>0.13</v>
      </c>
      <c r="T28" s="226">
        <v>0.17</v>
      </c>
      <c r="U28" s="226">
        <v>0.24</v>
      </c>
      <c r="V28" s="226">
        <v>0.3</v>
      </c>
      <c r="W28" s="226">
        <v>0.28000000000000003</v>
      </c>
      <c r="X28" s="226">
        <v>0.28999999999999998</v>
      </c>
      <c r="Y28" s="226">
        <v>0.13</v>
      </c>
      <c r="Z28" s="226">
        <v>1</v>
      </c>
      <c r="AA28" s="226">
        <v>0.3</v>
      </c>
      <c r="AB28" s="226">
        <v>0.3</v>
      </c>
    </row>
    <row r="29" spans="1:28">
      <c r="A29" s="145" t="s">
        <v>41</v>
      </c>
      <c r="B29" s="145" t="s">
        <v>2</v>
      </c>
      <c r="C29" s="144" t="s">
        <v>1979</v>
      </c>
      <c r="D29" s="144" t="s">
        <v>1980</v>
      </c>
      <c r="E29" s="145" t="s">
        <v>1920</v>
      </c>
      <c r="F29" s="145" t="s">
        <v>1921</v>
      </c>
      <c r="G29" s="144" t="s">
        <v>1957</v>
      </c>
      <c r="H29" s="144" t="s">
        <v>1958</v>
      </c>
      <c r="I29" s="144" t="s">
        <v>1922</v>
      </c>
      <c r="J29" s="144" t="s">
        <v>1972</v>
      </c>
      <c r="K29" s="146" t="s">
        <v>1932</v>
      </c>
      <c r="P29" s="202">
        <v>11</v>
      </c>
      <c r="Q29" s="226">
        <v>0.19</v>
      </c>
      <c r="R29" s="240">
        <v>0.21</v>
      </c>
      <c r="S29" s="226">
        <v>0.2</v>
      </c>
      <c r="T29" s="226">
        <v>0.26</v>
      </c>
      <c r="U29" s="226">
        <v>0.32</v>
      </c>
      <c r="V29" s="226">
        <v>0.39</v>
      </c>
      <c r="W29" s="226">
        <v>0.36</v>
      </c>
      <c r="X29" s="226">
        <v>0.4</v>
      </c>
      <c r="Y29" s="226">
        <v>0.21</v>
      </c>
      <c r="Z29" s="226">
        <v>0.3</v>
      </c>
      <c r="AA29" s="226">
        <v>1</v>
      </c>
      <c r="AB29" s="226">
        <v>0.45</v>
      </c>
    </row>
    <row r="30" spans="1:28">
      <c r="A30" s="193" t="s">
        <v>235</v>
      </c>
      <c r="B30" s="193">
        <v>5</v>
      </c>
      <c r="C30" s="191" t="s">
        <v>2016</v>
      </c>
      <c r="D30" s="191" t="s">
        <v>2016</v>
      </c>
      <c r="E30" s="192">
        <f>VLOOKUP(C30,($L$22:$N$23),3,FALSE)</f>
        <v>1898771532.684576</v>
      </c>
      <c r="F30" s="192">
        <f>VLOOKUP(D30,($L$22:$N$23),3,FALSE)</f>
        <v>1898771532.684576</v>
      </c>
      <c r="G30" s="221">
        <v>1.1952286093343936</v>
      </c>
      <c r="H30" s="221">
        <v>1.1952286093343936</v>
      </c>
      <c r="I30" s="203">
        <v>1</v>
      </c>
      <c r="J30" s="217">
        <f>MIN(G30:H30)/MAX(G30:H30)</f>
        <v>1</v>
      </c>
      <c r="K30" s="210">
        <f>E30*F30*I30*J30</f>
        <v>3.605333333333334E+18</v>
      </c>
      <c r="P30" s="202">
        <v>12</v>
      </c>
      <c r="Q30" s="226">
        <v>0.19</v>
      </c>
      <c r="R30" s="226">
        <v>0.21</v>
      </c>
      <c r="S30" s="226">
        <v>0.2</v>
      </c>
      <c r="T30" s="226">
        <v>0.26</v>
      </c>
      <c r="U30" s="226">
        <v>0.32</v>
      </c>
      <c r="V30" s="226">
        <v>0.39</v>
      </c>
      <c r="W30" s="226">
        <v>0.36</v>
      </c>
      <c r="X30" s="226">
        <v>0.4</v>
      </c>
      <c r="Y30" s="226">
        <v>0.21</v>
      </c>
      <c r="Z30" s="226">
        <v>0.3</v>
      </c>
      <c r="AA30" s="226">
        <v>0.45</v>
      </c>
      <c r="AB30" s="226">
        <v>1</v>
      </c>
    </row>
    <row r="31" spans="1:28">
      <c r="A31" s="192"/>
      <c r="B31" s="193"/>
      <c r="C31" s="154"/>
      <c r="D31" s="154"/>
      <c r="E31" s="192"/>
      <c r="F31" s="192"/>
      <c r="G31" s="221"/>
      <c r="H31" s="221"/>
      <c r="I31" s="203"/>
      <c r="J31" s="217"/>
      <c r="K31" s="210"/>
      <c r="L31" s="1" t="s">
        <v>2109</v>
      </c>
    </row>
    <row r="32" spans="1:28">
      <c r="A32" s="192"/>
      <c r="B32" s="193"/>
      <c r="C32" s="154"/>
      <c r="D32" s="154"/>
      <c r="E32" s="192"/>
      <c r="F32" s="192"/>
      <c r="G32" s="221"/>
      <c r="H32" s="221"/>
      <c r="I32" s="203"/>
      <c r="J32" s="217"/>
      <c r="K32" s="210"/>
    </row>
    <row r="33" spans="1:11">
      <c r="A33" s="192"/>
      <c r="B33" s="193"/>
      <c r="C33" s="154"/>
      <c r="D33" s="154"/>
      <c r="E33" s="192"/>
      <c r="F33" s="192"/>
      <c r="G33" s="221"/>
      <c r="H33" s="221"/>
      <c r="I33" s="203"/>
      <c r="J33" s="217"/>
      <c r="K33" s="210"/>
    </row>
    <row r="34" spans="1:11">
      <c r="A34" s="201"/>
      <c r="B34" s="201"/>
      <c r="C34" s="201"/>
      <c r="J34" s="204" t="s">
        <v>1999</v>
      </c>
      <c r="K34" s="204">
        <f>SQRT(SUM(K30:K33))</f>
        <v>1898771532.684576</v>
      </c>
    </row>
    <row r="35" spans="1:11">
      <c r="A35" s="201" t="s">
        <v>1930</v>
      </c>
      <c r="B35" s="201"/>
      <c r="C35" s="201"/>
    </row>
    <row r="36" spans="1:11">
      <c r="A36" s="145" t="s">
        <v>41</v>
      </c>
      <c r="B36" s="145" t="s">
        <v>2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11">
      <c r="A37" s="192" t="s">
        <v>115</v>
      </c>
      <c r="B37" s="193">
        <v>5</v>
      </c>
      <c r="C37" s="151">
        <f>K34</f>
        <v>1898771532.684576</v>
      </c>
      <c r="D37" s="151">
        <f>C37^2</f>
        <v>3.605333333333334E+18</v>
      </c>
      <c r="E37" s="151">
        <f>SUM(N23:N23)</f>
        <v>1898771532.684576</v>
      </c>
      <c r="F37" s="151">
        <f>MAX(MIN(E37,C37),-C37)</f>
        <v>1898771532.684576</v>
      </c>
    </row>
    <row r="38" spans="1:11">
      <c r="A38" s="151"/>
      <c r="B38" s="151"/>
      <c r="C38" s="151"/>
      <c r="D38" s="151"/>
      <c r="E38" s="151"/>
      <c r="F38" s="151"/>
    </row>
    <row r="39" spans="1:11">
      <c r="A39" s="151"/>
      <c r="B39" s="151"/>
      <c r="C39" s="151"/>
      <c r="D39" s="151"/>
      <c r="E39" s="151"/>
      <c r="F39" s="151"/>
    </row>
    <row r="40" spans="1:11">
      <c r="A40" s="151"/>
      <c r="B40" s="151"/>
      <c r="C40" s="151"/>
      <c r="D40" s="151"/>
      <c r="E40" s="151"/>
      <c r="F40" s="151"/>
    </row>
    <row r="41" spans="1:11">
      <c r="A41" s="201"/>
      <c r="B41" s="201"/>
      <c r="C41" s="201"/>
    </row>
    <row r="42" spans="1:11">
      <c r="A42" s="201"/>
      <c r="B42" s="201"/>
      <c r="C42" s="201"/>
    </row>
    <row r="43" spans="1:11">
      <c r="A43" s="195" t="s">
        <v>1915</v>
      </c>
    </row>
    <row r="45" spans="1:11">
      <c r="A45" s="316" t="s">
        <v>2</v>
      </c>
      <c r="B45" s="317"/>
      <c r="C45" s="144" t="s">
        <v>1916</v>
      </c>
      <c r="D45" s="144" t="s">
        <v>1917</v>
      </c>
      <c r="E45" s="145" t="s">
        <v>1918</v>
      </c>
      <c r="F45" s="145" t="s">
        <v>1932</v>
      </c>
    </row>
    <row r="46" spans="1:11">
      <c r="A46" s="193">
        <v>5</v>
      </c>
      <c r="B46" s="193">
        <v>5</v>
      </c>
      <c r="C46" s="151">
        <f>VLOOKUP(A46,$B$37:$F$37,5,FALSE)</f>
        <v>1898771532.684576</v>
      </c>
      <c r="D46" s="151">
        <f>VLOOKUP(B46,$B$37:$F$37,5,FALSE)</f>
        <v>1898771532.684576</v>
      </c>
      <c r="E46" s="151">
        <v>1</v>
      </c>
      <c r="F46" s="151">
        <f>IF(C46=D46,0,C46*D46*E46)</f>
        <v>0</v>
      </c>
    </row>
    <row r="47" spans="1:11">
      <c r="A47" s="151"/>
      <c r="B47" s="170"/>
      <c r="C47" s="151"/>
      <c r="D47" s="151"/>
      <c r="E47" s="151"/>
      <c r="F47" s="151"/>
    </row>
    <row r="48" spans="1:11">
      <c r="A48" s="151"/>
      <c r="B48" s="170"/>
      <c r="C48" s="151"/>
      <c r="D48" s="151"/>
      <c r="E48" s="151"/>
      <c r="F48" s="151"/>
    </row>
    <row r="49" spans="1:18">
      <c r="A49" s="151"/>
      <c r="B49" s="170"/>
      <c r="C49" s="151"/>
      <c r="D49" s="151"/>
      <c r="E49" s="151"/>
      <c r="F49" s="151"/>
    </row>
    <row r="50" spans="1:18">
      <c r="A50" s="151"/>
      <c r="B50" s="170"/>
      <c r="C50" s="151"/>
      <c r="D50" s="151"/>
      <c r="E50" s="151"/>
      <c r="F50" s="151"/>
    </row>
    <row r="51" spans="1:18">
      <c r="A51" s="201"/>
      <c r="B51" s="201"/>
      <c r="C51" s="201"/>
      <c r="E51" s="1" t="s">
        <v>1931</v>
      </c>
      <c r="F51" s="1">
        <f>SUM(F46:F50)</f>
        <v>0</v>
      </c>
    </row>
    <row r="52" spans="1:18">
      <c r="A52" s="201"/>
      <c r="B52" s="201"/>
      <c r="C52" s="201"/>
      <c r="E52" s="1" t="s">
        <v>1933</v>
      </c>
      <c r="F52" s="1">
        <f>SUM(D37)</f>
        <v>3.605333333333334E+18</v>
      </c>
    </row>
    <row r="53" spans="1:18">
      <c r="A53" s="201"/>
      <c r="B53" s="201"/>
      <c r="C53" s="201"/>
      <c r="E53" s="204" t="s">
        <v>1934</v>
      </c>
      <c r="F53" s="204">
        <f>SQRT(SUM(F51:F52))</f>
        <v>1898771532.684576</v>
      </c>
    </row>
    <row r="54" spans="1:18">
      <c r="A54" s="201"/>
      <c r="B54" s="201"/>
      <c r="C54" s="201"/>
    </row>
    <row r="55" spans="1:18">
      <c r="A55" s="201"/>
      <c r="B55" s="201"/>
      <c r="C55" s="201"/>
    </row>
    <row r="57" spans="1:18">
      <c r="A57" s="205" t="s">
        <v>1935</v>
      </c>
    </row>
    <row r="59" spans="1:18">
      <c r="A59" s="227" t="s">
        <v>2043</v>
      </c>
      <c r="B59" s="227" t="s">
        <v>2044</v>
      </c>
      <c r="C59" s="227" t="s">
        <v>2045</v>
      </c>
      <c r="D59" s="227" t="s">
        <v>2046</v>
      </c>
      <c r="E59" s="227" t="s">
        <v>2047</v>
      </c>
      <c r="F59" s="227" t="s">
        <v>2048</v>
      </c>
      <c r="G59" s="227" t="s">
        <v>2049</v>
      </c>
      <c r="H59" s="227" t="s">
        <v>2050</v>
      </c>
      <c r="I59" s="227" t="s">
        <v>2051</v>
      </c>
      <c r="J59" s="227" t="s">
        <v>2052</v>
      </c>
      <c r="K59" s="227" t="s">
        <v>2053</v>
      </c>
      <c r="L59" s="227" t="s">
        <v>2054</v>
      </c>
      <c r="M59" s="227" t="s">
        <v>2055</v>
      </c>
      <c r="N59" s="227" t="s">
        <v>2056</v>
      </c>
      <c r="O59" s="227" t="s">
        <v>2057</v>
      </c>
      <c r="P59" s="227" t="s">
        <v>2058</v>
      </c>
      <c r="Q59" s="227" t="s">
        <v>2059</v>
      </c>
      <c r="R59" s="227"/>
    </row>
    <row r="60" spans="1:18">
      <c r="A60" s="228">
        <v>45169</v>
      </c>
      <c r="B60" s="227" t="s">
        <v>2090</v>
      </c>
      <c r="C60" s="227" t="s">
        <v>2061</v>
      </c>
      <c r="D60" s="227" t="s">
        <v>50</v>
      </c>
      <c r="E60" s="227">
        <v>1898771532.6845701</v>
      </c>
      <c r="F60" s="227">
        <v>0</v>
      </c>
      <c r="G60" s="227">
        <v>1898771532.6845701</v>
      </c>
      <c r="H60" s="227">
        <v>0</v>
      </c>
      <c r="I60" s="227">
        <v>0</v>
      </c>
      <c r="J60" s="227">
        <v>1898771532.6845701</v>
      </c>
      <c r="K60" s="227">
        <v>0</v>
      </c>
      <c r="L60" s="227">
        <v>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227"/>
    </row>
  </sheetData>
  <mergeCells count="1">
    <mergeCell ref="A45:B4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9EE2-FF2F-4DB2-9B97-262AB369ECDE}">
  <dimension ref="A1:AB60"/>
  <sheetViews>
    <sheetView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21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5" width="9.140625" style="1"/>
    <col min="16" max="16" width="8.28515625" style="1" customWidth="1"/>
    <col min="17" max="17" width="9.28515625" style="1" customWidth="1"/>
    <col min="18" max="16384" width="9.140625" style="1"/>
  </cols>
  <sheetData>
    <row r="1" spans="1:28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8">
      <c r="A2" s="187" t="s">
        <v>1079</v>
      </c>
      <c r="B2" s="187" t="s">
        <v>1023</v>
      </c>
      <c r="C2" s="187" t="s">
        <v>614</v>
      </c>
      <c r="D2" s="187" t="s">
        <v>1080</v>
      </c>
      <c r="E2" s="187" t="s">
        <v>1081</v>
      </c>
      <c r="F2" s="187" t="s">
        <v>1061</v>
      </c>
      <c r="G2" s="187" t="s">
        <v>617</v>
      </c>
      <c r="H2" s="188">
        <v>82199493.652678639</v>
      </c>
      <c r="I2" s="188">
        <v>0</v>
      </c>
      <c r="J2" s="188">
        <v>0</v>
      </c>
      <c r="K2" s="188">
        <v>0</v>
      </c>
      <c r="L2" s="188">
        <v>0</v>
      </c>
      <c r="M2" s="188">
        <v>82199493.652678639</v>
      </c>
    </row>
    <row r="4" spans="1:28">
      <c r="A4" s="195" t="s">
        <v>1906</v>
      </c>
      <c r="B4" s="195"/>
      <c r="C4" s="195"/>
    </row>
    <row r="5" spans="1:28">
      <c r="A5" s="195"/>
      <c r="B5" s="195"/>
      <c r="C5" s="195"/>
    </row>
    <row r="6" spans="1:28">
      <c r="A6" s="144" t="s">
        <v>1907</v>
      </c>
      <c r="P6" s="190" t="s">
        <v>1961</v>
      </c>
      <c r="Q6" s="190"/>
      <c r="R6" s="190"/>
      <c r="S6" s="190"/>
    </row>
    <row r="7" spans="1:28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P7" s="202">
        <v>1</v>
      </c>
      <c r="Q7" s="202">
        <v>2</v>
      </c>
      <c r="R7" s="202">
        <v>3</v>
      </c>
      <c r="S7" s="202">
        <v>4</v>
      </c>
      <c r="T7" s="202">
        <v>5</v>
      </c>
      <c r="U7" s="202">
        <v>6</v>
      </c>
      <c r="V7" s="202">
        <v>7</v>
      </c>
      <c r="W7" s="202">
        <v>8</v>
      </c>
      <c r="X7" s="202">
        <v>9</v>
      </c>
      <c r="Y7" s="202">
        <v>10</v>
      </c>
      <c r="Z7" s="202">
        <v>11</v>
      </c>
      <c r="AA7" s="202">
        <v>12</v>
      </c>
      <c r="AB7" s="202" t="s">
        <v>201</v>
      </c>
    </row>
    <row r="8" spans="1:28">
      <c r="A8" s="198" t="s">
        <v>1908</v>
      </c>
      <c r="B8" s="199">
        <v>3000000</v>
      </c>
      <c r="C8" s="199">
        <v>3000000</v>
      </c>
      <c r="D8" s="199">
        <v>3000000</v>
      </c>
      <c r="E8" s="199">
        <v>3000000</v>
      </c>
      <c r="F8" s="208">
        <v>12000000</v>
      </c>
      <c r="G8" s="208">
        <v>12000000</v>
      </c>
      <c r="H8" s="208">
        <v>12000000</v>
      </c>
      <c r="I8" s="208">
        <v>12000000</v>
      </c>
      <c r="J8" s="199">
        <v>640000</v>
      </c>
      <c r="K8" s="199">
        <v>370000</v>
      </c>
      <c r="L8" s="199">
        <v>810000000</v>
      </c>
      <c r="M8" s="199">
        <v>810000000</v>
      </c>
      <c r="N8" s="199">
        <v>370000</v>
      </c>
      <c r="P8" s="191">
        <v>30</v>
      </c>
      <c r="Q8" s="191">
        <v>33</v>
      </c>
      <c r="R8" s="191">
        <v>36</v>
      </c>
      <c r="S8" s="191">
        <v>29</v>
      </c>
      <c r="T8" s="191">
        <v>26</v>
      </c>
      <c r="U8" s="191">
        <v>25</v>
      </c>
      <c r="V8" s="191">
        <v>34</v>
      </c>
      <c r="W8" s="191">
        <v>28</v>
      </c>
      <c r="X8" s="191">
        <v>36</v>
      </c>
      <c r="Y8" s="191">
        <v>50</v>
      </c>
      <c r="Z8" s="191">
        <v>19</v>
      </c>
      <c r="AA8" s="191">
        <v>19</v>
      </c>
      <c r="AB8" s="191">
        <v>50</v>
      </c>
    </row>
    <row r="9" spans="1:28">
      <c r="A9" s="198" t="s">
        <v>1976</v>
      </c>
      <c r="B9" s="200">
        <v>0</v>
      </c>
      <c r="C9" s="200">
        <v>0</v>
      </c>
      <c r="D9" s="200">
        <v>0</v>
      </c>
      <c r="E9" s="199">
        <f>SUM(M50:M53)</f>
        <v>0</v>
      </c>
      <c r="F9" s="200">
        <v>0</v>
      </c>
      <c r="G9" s="199">
        <f t="shared" ref="G9" si="0">SUM(O47:O50)</f>
        <v>0</v>
      </c>
      <c r="H9" s="199">
        <f t="shared" ref="H9:M9" si="1">SUM(P35:P38)</f>
        <v>0</v>
      </c>
      <c r="I9" s="199">
        <f t="shared" si="1"/>
        <v>0</v>
      </c>
      <c r="J9" s="199">
        <f t="shared" si="1"/>
        <v>0</v>
      </c>
      <c r="K9" s="199">
        <f t="shared" si="1"/>
        <v>0</v>
      </c>
      <c r="L9" s="199">
        <f t="shared" si="1"/>
        <v>0</v>
      </c>
      <c r="M9" s="199">
        <f t="shared" si="1"/>
        <v>0</v>
      </c>
      <c r="N9" s="200">
        <f>K23</f>
        <v>1000000</v>
      </c>
    </row>
    <row r="10" spans="1:28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N10" si="2">MAX(1,SQRT(ABS(D9)/D8))</f>
        <v>1</v>
      </c>
      <c r="E10" s="207">
        <f t="shared" si="2"/>
        <v>1</v>
      </c>
      <c r="F10" s="207">
        <f>MAX(1,SQRT(ABS(F9)/F8))</f>
        <v>1</v>
      </c>
      <c r="G10" s="207">
        <f t="shared" si="2"/>
        <v>1</v>
      </c>
      <c r="H10" s="207">
        <f t="shared" si="2"/>
        <v>1</v>
      </c>
      <c r="I10" s="207">
        <f t="shared" si="2"/>
        <v>1</v>
      </c>
      <c r="J10" s="207">
        <f t="shared" si="2"/>
        <v>1</v>
      </c>
      <c r="K10" s="207">
        <f t="shared" si="2"/>
        <v>1</v>
      </c>
      <c r="L10" s="207">
        <f t="shared" si="2"/>
        <v>1</v>
      </c>
      <c r="M10" s="207">
        <f t="shared" si="2"/>
        <v>1</v>
      </c>
      <c r="N10" s="207">
        <f t="shared" si="2"/>
        <v>1.6439898730535729</v>
      </c>
      <c r="P10" s="190" t="s">
        <v>1994</v>
      </c>
    </row>
    <row r="11" spans="1:28" ht="15" customHeight="1">
      <c r="P11" s="202">
        <v>1</v>
      </c>
      <c r="Q11" s="202">
        <v>2</v>
      </c>
      <c r="R11" s="202">
        <v>3</v>
      </c>
      <c r="S11" s="202">
        <v>4</v>
      </c>
      <c r="T11" s="202">
        <v>5</v>
      </c>
      <c r="U11" s="202">
        <v>6</v>
      </c>
      <c r="V11" s="202">
        <v>7</v>
      </c>
      <c r="W11" s="202">
        <v>8</v>
      </c>
      <c r="X11" s="202">
        <v>9</v>
      </c>
      <c r="Y11" s="202">
        <v>10</v>
      </c>
      <c r="Z11" s="202">
        <v>11</v>
      </c>
      <c r="AA11" s="202">
        <v>12</v>
      </c>
      <c r="AB11" s="202" t="s">
        <v>201</v>
      </c>
    </row>
    <row r="12" spans="1:28" ht="16.5" customHeight="1">
      <c r="P12" s="245">
        <v>0.18</v>
      </c>
      <c r="Q12" s="245">
        <v>0.2</v>
      </c>
      <c r="R12" s="245">
        <v>0.28000000000000003</v>
      </c>
      <c r="S12" s="245">
        <v>0.24</v>
      </c>
      <c r="T12" s="245">
        <v>0.25</v>
      </c>
      <c r="U12" s="245">
        <v>0.36</v>
      </c>
      <c r="V12" s="245">
        <v>0.35</v>
      </c>
      <c r="W12" s="245">
        <v>0.37</v>
      </c>
      <c r="X12" s="245">
        <v>0.23</v>
      </c>
      <c r="Y12" s="245">
        <v>0.27</v>
      </c>
      <c r="Z12" s="245">
        <v>0.45</v>
      </c>
      <c r="AA12" s="245">
        <v>0.45</v>
      </c>
      <c r="AB12" s="245">
        <v>0</v>
      </c>
    </row>
    <row r="13" spans="1:28">
      <c r="A13" s="195" t="s">
        <v>1910</v>
      </c>
    </row>
    <row r="15" spans="1:28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</row>
    <row r="16" spans="1:28">
      <c r="A16" s="193" t="s">
        <v>235</v>
      </c>
      <c r="B16" s="189" t="s">
        <v>288</v>
      </c>
      <c r="C16" s="189" t="s">
        <v>49</v>
      </c>
      <c r="D16" s="193" t="s">
        <v>23</v>
      </c>
      <c r="E16" s="193" t="s">
        <v>200</v>
      </c>
      <c r="F16" s="193" t="s">
        <v>201</v>
      </c>
      <c r="G16" s="193"/>
      <c r="H16" s="193"/>
      <c r="I16" s="193">
        <v>500000</v>
      </c>
      <c r="J16" s="189" t="s">
        <v>50</v>
      </c>
      <c r="K16" s="193">
        <v>500000</v>
      </c>
      <c r="L16" s="191"/>
      <c r="M16" s="191"/>
      <c r="N16" s="191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8">
      <c r="A17" s="193" t="s">
        <v>235</v>
      </c>
      <c r="B17" s="189" t="s">
        <v>288</v>
      </c>
      <c r="C17" s="189" t="s">
        <v>49</v>
      </c>
      <c r="D17" s="193" t="s">
        <v>23</v>
      </c>
      <c r="E17" s="193" t="s">
        <v>200</v>
      </c>
      <c r="F17" s="193" t="s">
        <v>201</v>
      </c>
      <c r="G17" s="193"/>
      <c r="H17" s="193"/>
      <c r="I17" s="193">
        <v>500000</v>
      </c>
      <c r="J17" s="189" t="s">
        <v>50</v>
      </c>
      <c r="K17" s="193">
        <v>500000</v>
      </c>
      <c r="L17" s="191"/>
      <c r="M17" s="191"/>
      <c r="N17" s="191"/>
      <c r="P17" s="190" t="s">
        <v>1985</v>
      </c>
      <c r="Q17" s="190"/>
      <c r="R17" s="190"/>
      <c r="S17" s="190"/>
      <c r="T17" s="190"/>
    </row>
    <row r="18" spans="1:28">
      <c r="A18" s="193"/>
      <c r="B18" s="189"/>
      <c r="C18" s="189"/>
      <c r="D18" s="193"/>
      <c r="E18" s="193"/>
      <c r="F18" s="193"/>
      <c r="G18" s="193"/>
      <c r="H18" s="193"/>
      <c r="I18" s="193"/>
      <c r="J18" s="189"/>
      <c r="K18" s="193"/>
      <c r="L18" s="223"/>
      <c r="M18" s="223"/>
      <c r="N18" s="223"/>
      <c r="P18" s="202"/>
      <c r="Q18" s="202">
        <v>1</v>
      </c>
      <c r="R18" s="202">
        <v>2</v>
      </c>
      <c r="S18" s="202">
        <v>3</v>
      </c>
      <c r="T18" s="202">
        <v>4</v>
      </c>
      <c r="U18" s="202">
        <v>5</v>
      </c>
      <c r="V18" s="202">
        <v>6</v>
      </c>
      <c r="W18" s="202">
        <v>7</v>
      </c>
      <c r="X18" s="202">
        <v>8</v>
      </c>
      <c r="Y18" s="202">
        <v>9</v>
      </c>
      <c r="Z18" s="202">
        <v>10</v>
      </c>
      <c r="AA18" s="202">
        <v>11</v>
      </c>
      <c r="AB18" s="202">
        <v>12</v>
      </c>
    </row>
    <row r="19" spans="1:28">
      <c r="A19" s="193"/>
      <c r="B19" s="189"/>
      <c r="C19" s="189"/>
      <c r="D19" s="193"/>
      <c r="E19" s="193"/>
      <c r="F19" s="193"/>
      <c r="G19" s="193"/>
      <c r="H19" s="193"/>
      <c r="I19" s="193"/>
      <c r="J19" s="189"/>
      <c r="K19" s="193"/>
      <c r="L19" s="191"/>
      <c r="M19" s="191"/>
      <c r="N19" s="191"/>
      <c r="P19" s="202">
        <v>1</v>
      </c>
      <c r="Q19" s="226">
        <v>1</v>
      </c>
      <c r="R19" s="226">
        <v>0.18</v>
      </c>
      <c r="S19" s="226">
        <v>0.19</v>
      </c>
      <c r="T19" s="226">
        <v>0.19</v>
      </c>
      <c r="U19" s="226">
        <v>0.14000000000000001</v>
      </c>
      <c r="V19" s="226">
        <v>0.16</v>
      </c>
      <c r="W19" s="226">
        <v>0.15</v>
      </c>
      <c r="X19" s="226">
        <v>0.16</v>
      </c>
      <c r="Y19" s="226">
        <v>0.18</v>
      </c>
      <c r="Z19" s="226">
        <v>0.12</v>
      </c>
      <c r="AA19" s="226">
        <v>0.19</v>
      </c>
      <c r="AB19" s="226">
        <v>0.19</v>
      </c>
    </row>
    <row r="20" spans="1:28">
      <c r="P20" s="202">
        <v>2</v>
      </c>
      <c r="Q20" s="226">
        <v>0.18</v>
      </c>
      <c r="R20" s="226">
        <v>1</v>
      </c>
      <c r="S20" s="226">
        <v>0.22</v>
      </c>
      <c r="T20" s="226">
        <v>0.21</v>
      </c>
      <c r="U20" s="226">
        <v>0.15</v>
      </c>
      <c r="V20" s="226">
        <v>0.18</v>
      </c>
      <c r="W20" s="226">
        <v>0.17</v>
      </c>
      <c r="X20" s="226">
        <v>0.19</v>
      </c>
      <c r="Y20" s="226">
        <v>0.2</v>
      </c>
      <c r="Z20" s="226">
        <v>0.14000000000000001</v>
      </c>
      <c r="AA20" s="240">
        <v>0.21</v>
      </c>
      <c r="AB20" s="226">
        <v>0.21</v>
      </c>
    </row>
    <row r="21" spans="1:28">
      <c r="A21" s="201" t="s">
        <v>1941</v>
      </c>
      <c r="P21" s="202">
        <v>3</v>
      </c>
      <c r="Q21" s="226">
        <v>0.19</v>
      </c>
      <c r="R21" s="226">
        <v>0.22</v>
      </c>
      <c r="S21" s="226">
        <v>1</v>
      </c>
      <c r="T21" s="226">
        <v>0.22</v>
      </c>
      <c r="U21" s="226">
        <v>0.13</v>
      </c>
      <c r="V21" s="226">
        <v>0.16</v>
      </c>
      <c r="W21" s="226">
        <v>0.08</v>
      </c>
      <c r="X21" s="226">
        <v>0.17</v>
      </c>
      <c r="Y21" s="226">
        <v>0.22</v>
      </c>
      <c r="Z21" s="226">
        <v>0.13</v>
      </c>
      <c r="AA21" s="226">
        <v>0.2</v>
      </c>
      <c r="AB21" s="226">
        <v>0.2</v>
      </c>
    </row>
    <row r="22" spans="1:28">
      <c r="A22" s="144" t="s">
        <v>41</v>
      </c>
      <c r="B22" s="144" t="s">
        <v>42</v>
      </c>
      <c r="C22" s="144" t="s">
        <v>43</v>
      </c>
      <c r="D22" s="144" t="s">
        <v>0</v>
      </c>
      <c r="E22" s="144" t="s">
        <v>1</v>
      </c>
      <c r="F22" s="144" t="s">
        <v>2</v>
      </c>
      <c r="G22" s="144" t="s">
        <v>3</v>
      </c>
      <c r="H22" s="144" t="s">
        <v>4</v>
      </c>
      <c r="I22" s="144" t="s">
        <v>44</v>
      </c>
      <c r="J22" s="144" t="s">
        <v>45</v>
      </c>
      <c r="K22" s="144" t="s">
        <v>46</v>
      </c>
      <c r="L22" s="144" t="s">
        <v>2015</v>
      </c>
      <c r="M22" s="144" t="s">
        <v>1901</v>
      </c>
      <c r="N22" s="144" t="s">
        <v>1905</v>
      </c>
      <c r="P22" s="202">
        <v>4</v>
      </c>
      <c r="Q22" s="226">
        <v>0.19</v>
      </c>
      <c r="R22" s="226">
        <v>0.21</v>
      </c>
      <c r="S22" s="226">
        <v>0.22</v>
      </c>
      <c r="T22" s="226">
        <v>1</v>
      </c>
      <c r="U22" s="226">
        <v>0.17</v>
      </c>
      <c r="V22" s="226">
        <v>0.22</v>
      </c>
      <c r="W22" s="226">
        <v>0.22</v>
      </c>
      <c r="X22" s="226">
        <v>0.23</v>
      </c>
      <c r="Y22" s="226">
        <v>0.22</v>
      </c>
      <c r="Z22" s="226">
        <v>0.17</v>
      </c>
      <c r="AA22" s="226">
        <v>0.26</v>
      </c>
      <c r="AB22" s="226">
        <v>0.26</v>
      </c>
    </row>
    <row r="23" spans="1:28">
      <c r="A23" s="193" t="s">
        <v>235</v>
      </c>
      <c r="B23" s="189" t="s">
        <v>288</v>
      </c>
      <c r="C23" s="189" t="s">
        <v>49</v>
      </c>
      <c r="D23" s="193" t="s">
        <v>23</v>
      </c>
      <c r="E23" s="193" t="s">
        <v>200</v>
      </c>
      <c r="F23" s="193" t="s">
        <v>201</v>
      </c>
      <c r="G23" s="193"/>
      <c r="H23" s="193"/>
      <c r="I23" s="193">
        <f>SUM(I16:I19)</f>
        <v>1000000</v>
      </c>
      <c r="J23" s="189" t="s">
        <v>50</v>
      </c>
      <c r="K23" s="193">
        <f>SUM(K16:K19)</f>
        <v>1000000</v>
      </c>
      <c r="L23" s="191" t="str">
        <f>E23&amp;"-"&amp;F23</f>
        <v>ISIN:UNKNOWN1-Residual</v>
      </c>
      <c r="M23" s="191" cm="1">
        <f t="array" ref="M23">VLOOKUP(F23,TRANSPOSE($P$7:$AB$8),2,FALSE)</f>
        <v>50</v>
      </c>
      <c r="N23" s="191">
        <f>K23*M23*N10</f>
        <v>82199493.652678639</v>
      </c>
      <c r="P23" s="202">
        <v>5</v>
      </c>
      <c r="Q23" s="226">
        <v>0.14000000000000001</v>
      </c>
      <c r="R23" s="226">
        <v>0.15</v>
      </c>
      <c r="S23" s="226">
        <v>0.13</v>
      </c>
      <c r="T23" s="226">
        <v>0.17</v>
      </c>
      <c r="U23" s="226">
        <v>1</v>
      </c>
      <c r="V23" s="226">
        <v>0.28999999999999998</v>
      </c>
      <c r="W23" s="226">
        <v>0.26</v>
      </c>
      <c r="X23" s="226">
        <v>0.28999999999999998</v>
      </c>
      <c r="Y23" s="226">
        <v>0.14000000000000001</v>
      </c>
      <c r="Z23" s="226">
        <v>0.24</v>
      </c>
      <c r="AA23" s="226">
        <v>0.32</v>
      </c>
      <c r="AB23" s="226">
        <v>0.32</v>
      </c>
    </row>
    <row r="24" spans="1:28">
      <c r="P24" s="202">
        <v>6</v>
      </c>
      <c r="Q24" s="226">
        <v>0.16</v>
      </c>
      <c r="R24" s="226">
        <v>0.18</v>
      </c>
      <c r="S24" s="226">
        <v>0.16</v>
      </c>
      <c r="T24" s="226">
        <v>0.22</v>
      </c>
      <c r="U24" s="226">
        <v>0.28999999999999998</v>
      </c>
      <c r="V24" s="226">
        <v>1</v>
      </c>
      <c r="W24" s="226">
        <v>0.34</v>
      </c>
      <c r="X24" s="226">
        <v>0.36</v>
      </c>
      <c r="Y24" s="226">
        <v>0.17</v>
      </c>
      <c r="Z24" s="226">
        <v>0.3</v>
      </c>
      <c r="AA24" s="226">
        <v>0.39</v>
      </c>
      <c r="AB24" s="226">
        <v>0.39</v>
      </c>
    </row>
    <row r="25" spans="1:28">
      <c r="P25" s="202">
        <v>7</v>
      </c>
      <c r="Q25" s="226">
        <v>0.15</v>
      </c>
      <c r="R25" s="226">
        <v>0.17</v>
      </c>
      <c r="S25" s="226">
        <v>0.08</v>
      </c>
      <c r="T25" s="226">
        <v>0.22</v>
      </c>
      <c r="U25" s="226">
        <v>0.26</v>
      </c>
      <c r="V25" s="226">
        <v>0.34</v>
      </c>
      <c r="W25" s="226">
        <v>1</v>
      </c>
      <c r="X25" s="226">
        <v>0.33</v>
      </c>
      <c r="Y25" s="226">
        <v>0.16</v>
      </c>
      <c r="Z25" s="226">
        <v>0.28000000000000003</v>
      </c>
      <c r="AA25" s="226">
        <v>0.36</v>
      </c>
      <c r="AB25" s="226">
        <v>0.36</v>
      </c>
    </row>
    <row r="26" spans="1:28">
      <c r="A26" s="195" t="s">
        <v>1977</v>
      </c>
      <c r="P26" s="202">
        <v>8</v>
      </c>
      <c r="Q26" s="226">
        <v>0.16</v>
      </c>
      <c r="R26" s="226">
        <v>0.19</v>
      </c>
      <c r="S26" s="226">
        <v>0.17</v>
      </c>
      <c r="T26" s="226">
        <v>0.23</v>
      </c>
      <c r="U26" s="226">
        <v>0.28999999999999998</v>
      </c>
      <c r="V26" s="226">
        <v>0.36</v>
      </c>
      <c r="W26" s="226">
        <v>0.33</v>
      </c>
      <c r="X26" s="226">
        <v>1</v>
      </c>
      <c r="Y26" s="226">
        <v>0.17</v>
      </c>
      <c r="Z26" s="226">
        <v>0.28999999999999998</v>
      </c>
      <c r="AA26" s="226">
        <v>0.4</v>
      </c>
      <c r="AB26" s="226">
        <v>0.4</v>
      </c>
    </row>
    <row r="27" spans="1:28">
      <c r="P27" s="202">
        <v>9</v>
      </c>
      <c r="Q27" s="226">
        <v>0.18</v>
      </c>
      <c r="R27" s="226">
        <v>0.2</v>
      </c>
      <c r="S27" s="226">
        <v>0.22</v>
      </c>
      <c r="T27" s="226">
        <v>0.22</v>
      </c>
      <c r="U27" s="226">
        <v>0.14000000000000001</v>
      </c>
      <c r="V27" s="226">
        <v>0.17</v>
      </c>
      <c r="W27" s="226">
        <v>0.16</v>
      </c>
      <c r="X27" s="226">
        <v>0.17</v>
      </c>
      <c r="Y27" s="226">
        <v>1</v>
      </c>
      <c r="Z27" s="226">
        <v>0.13</v>
      </c>
      <c r="AA27" s="226">
        <v>0.21</v>
      </c>
      <c r="AB27" s="226">
        <v>0.21</v>
      </c>
    </row>
    <row r="28" spans="1:28">
      <c r="A28" s="201" t="s">
        <v>1984</v>
      </c>
      <c r="B28" s="201"/>
      <c r="C28" s="201"/>
      <c r="P28" s="202">
        <v>10</v>
      </c>
      <c r="Q28" s="226">
        <v>0.12</v>
      </c>
      <c r="R28" s="226">
        <v>0.14000000000000001</v>
      </c>
      <c r="S28" s="226">
        <v>0.13</v>
      </c>
      <c r="T28" s="226">
        <v>0.17</v>
      </c>
      <c r="U28" s="226">
        <v>0.24</v>
      </c>
      <c r="V28" s="226">
        <v>0.3</v>
      </c>
      <c r="W28" s="226">
        <v>0.28000000000000003</v>
      </c>
      <c r="X28" s="226">
        <v>0.28999999999999998</v>
      </c>
      <c r="Y28" s="226">
        <v>0.13</v>
      </c>
      <c r="Z28" s="226">
        <v>1</v>
      </c>
      <c r="AA28" s="226">
        <v>0.3</v>
      </c>
      <c r="AB28" s="226">
        <v>0.3</v>
      </c>
    </row>
    <row r="29" spans="1:28">
      <c r="A29" s="145" t="s">
        <v>41</v>
      </c>
      <c r="B29" s="145" t="s">
        <v>2</v>
      </c>
      <c r="C29" s="144" t="s">
        <v>1979</v>
      </c>
      <c r="D29" s="144" t="s">
        <v>1980</v>
      </c>
      <c r="E29" s="145" t="s">
        <v>1920</v>
      </c>
      <c r="F29" s="145" t="s">
        <v>1921</v>
      </c>
      <c r="G29" s="144" t="s">
        <v>1957</v>
      </c>
      <c r="H29" s="144" t="s">
        <v>1958</v>
      </c>
      <c r="I29" s="144" t="s">
        <v>1922</v>
      </c>
      <c r="J29" s="144" t="s">
        <v>1972</v>
      </c>
      <c r="K29" s="146" t="s">
        <v>1932</v>
      </c>
      <c r="P29" s="202">
        <v>11</v>
      </c>
      <c r="Q29" s="226">
        <v>0.19</v>
      </c>
      <c r="R29" s="240">
        <v>0.21</v>
      </c>
      <c r="S29" s="226">
        <v>0.2</v>
      </c>
      <c r="T29" s="226">
        <v>0.26</v>
      </c>
      <c r="U29" s="226">
        <v>0.32</v>
      </c>
      <c r="V29" s="226">
        <v>0.39</v>
      </c>
      <c r="W29" s="226">
        <v>0.36</v>
      </c>
      <c r="X29" s="226">
        <v>0.4</v>
      </c>
      <c r="Y29" s="226">
        <v>0.21</v>
      </c>
      <c r="Z29" s="226">
        <v>0.3</v>
      </c>
      <c r="AA29" s="226">
        <v>1</v>
      </c>
      <c r="AB29" s="226">
        <v>0.45</v>
      </c>
    </row>
    <row r="30" spans="1:28">
      <c r="A30" s="193" t="s">
        <v>235</v>
      </c>
      <c r="B30" s="193" t="s">
        <v>201</v>
      </c>
      <c r="C30" s="191" t="s">
        <v>2017</v>
      </c>
      <c r="D30" s="191" t="s">
        <v>2017</v>
      </c>
      <c r="E30" s="192">
        <f>VLOOKUP(C30,($L$22:$N$23),3,FALSE)</f>
        <v>82199493.652678639</v>
      </c>
      <c r="F30" s="192">
        <f>VLOOKUP(D30,($L$22:$N$23),3,FALSE)</f>
        <v>82199493.652678639</v>
      </c>
      <c r="G30" s="221">
        <v>1.1952286093343936</v>
      </c>
      <c r="H30" s="221">
        <v>1.1952286093343936</v>
      </c>
      <c r="I30" s="203">
        <v>1</v>
      </c>
      <c r="J30" s="217">
        <f>MIN(G30:H30)/MAX(G30:H30)</f>
        <v>1</v>
      </c>
      <c r="K30" s="210">
        <f>E30*F30*I30*J30</f>
        <v>6756756756756756</v>
      </c>
      <c r="P30" s="202">
        <v>12</v>
      </c>
      <c r="Q30" s="226">
        <v>0.19</v>
      </c>
      <c r="R30" s="226">
        <v>0.21</v>
      </c>
      <c r="S30" s="226">
        <v>0.2</v>
      </c>
      <c r="T30" s="226">
        <v>0.26</v>
      </c>
      <c r="U30" s="226">
        <v>0.32</v>
      </c>
      <c r="V30" s="226">
        <v>0.39</v>
      </c>
      <c r="W30" s="226">
        <v>0.36</v>
      </c>
      <c r="X30" s="226">
        <v>0.4</v>
      </c>
      <c r="Y30" s="226">
        <v>0.21</v>
      </c>
      <c r="Z30" s="226">
        <v>0.3</v>
      </c>
      <c r="AA30" s="226">
        <v>0.45</v>
      </c>
      <c r="AB30" s="226">
        <v>1</v>
      </c>
    </row>
    <row r="31" spans="1:28">
      <c r="A31" s="192"/>
      <c r="B31" s="193"/>
      <c r="C31" s="154"/>
      <c r="D31" s="154"/>
      <c r="E31" s="192"/>
      <c r="F31" s="192"/>
      <c r="G31" s="221"/>
      <c r="H31" s="221"/>
      <c r="I31" s="203"/>
      <c r="J31" s="217"/>
      <c r="K31" s="210"/>
      <c r="L31" s="1" t="s">
        <v>2109</v>
      </c>
    </row>
    <row r="32" spans="1:28">
      <c r="A32" s="192"/>
      <c r="B32" s="193"/>
      <c r="C32" s="154"/>
      <c r="D32" s="154"/>
      <c r="E32" s="192"/>
      <c r="F32" s="192"/>
      <c r="G32" s="221"/>
      <c r="H32" s="221"/>
      <c r="I32" s="203"/>
      <c r="J32" s="217"/>
      <c r="K32" s="210"/>
    </row>
    <row r="33" spans="1:11">
      <c r="A33" s="192"/>
      <c r="B33" s="193"/>
      <c r="C33" s="154"/>
      <c r="D33" s="154"/>
      <c r="E33" s="192"/>
      <c r="F33" s="192"/>
      <c r="G33" s="221"/>
      <c r="H33" s="221"/>
      <c r="I33" s="203"/>
      <c r="J33" s="217"/>
      <c r="K33" s="210"/>
    </row>
    <row r="34" spans="1:11">
      <c r="A34" s="201"/>
      <c r="B34" s="201"/>
      <c r="C34" s="201"/>
      <c r="J34" s="204" t="s">
        <v>1995</v>
      </c>
      <c r="K34" s="204">
        <f>SQRT(SUM(K30:K33))</f>
        <v>82199493.652678639</v>
      </c>
    </row>
    <row r="35" spans="1:11">
      <c r="A35" s="201" t="s">
        <v>1930</v>
      </c>
      <c r="B35" s="201"/>
      <c r="C35" s="201"/>
    </row>
    <row r="36" spans="1:11">
      <c r="A36" s="145" t="s">
        <v>41</v>
      </c>
      <c r="B36" s="145" t="s">
        <v>2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11">
      <c r="A37" s="192" t="s">
        <v>115</v>
      </c>
      <c r="B37" s="193" t="s">
        <v>201</v>
      </c>
      <c r="C37" s="151">
        <f>K34</f>
        <v>82199493.652678639</v>
      </c>
      <c r="D37" s="151">
        <f>C37^2</f>
        <v>6756756756756756</v>
      </c>
      <c r="E37" s="151">
        <f>SUM(N23:N23)</f>
        <v>82199493.652678639</v>
      </c>
      <c r="F37" s="151">
        <f>MAX(MIN(E37,C37),-C37)</f>
        <v>82199493.652678639</v>
      </c>
    </row>
    <row r="38" spans="1:11">
      <c r="A38" s="151"/>
      <c r="B38" s="151"/>
      <c r="C38" s="151"/>
      <c r="D38" s="151"/>
      <c r="E38" s="151"/>
      <c r="F38" s="151"/>
    </row>
    <row r="39" spans="1:11">
      <c r="A39" s="151"/>
      <c r="B39" s="151"/>
      <c r="C39" s="151"/>
      <c r="D39" s="151"/>
      <c r="E39" s="151"/>
      <c r="F39" s="151"/>
    </row>
    <row r="40" spans="1:11">
      <c r="A40" s="151"/>
      <c r="B40" s="151"/>
      <c r="C40" s="151"/>
      <c r="D40" s="151"/>
      <c r="E40" s="151"/>
      <c r="F40" s="151"/>
    </row>
    <row r="41" spans="1:11">
      <c r="A41" s="201"/>
      <c r="B41" s="201"/>
      <c r="C41" s="201"/>
    </row>
    <row r="42" spans="1:11">
      <c r="A42" s="201"/>
      <c r="B42" s="201"/>
      <c r="C42" s="201"/>
    </row>
    <row r="43" spans="1:11">
      <c r="A43" s="195" t="s">
        <v>1915</v>
      </c>
    </row>
    <row r="45" spans="1:11">
      <c r="A45" s="316" t="s">
        <v>2</v>
      </c>
      <c r="B45" s="317"/>
      <c r="C45" s="144" t="s">
        <v>1916</v>
      </c>
      <c r="D45" s="144" t="s">
        <v>1917</v>
      </c>
      <c r="E45" s="145" t="s">
        <v>1918</v>
      </c>
      <c r="F45" s="145" t="s">
        <v>1932</v>
      </c>
    </row>
    <row r="46" spans="1:11">
      <c r="A46" s="193" t="s">
        <v>201</v>
      </c>
      <c r="B46" s="193" t="s">
        <v>201</v>
      </c>
      <c r="C46" s="151">
        <f>VLOOKUP(A46,$B$37:$F$37,5,FALSE)</f>
        <v>82199493.652678639</v>
      </c>
      <c r="D46" s="151">
        <f>VLOOKUP(B46,$B$37:$F$37,5,FALSE)</f>
        <v>82199493.652678639</v>
      </c>
      <c r="E46" s="151">
        <v>1</v>
      </c>
      <c r="F46" s="151">
        <f>IF(C46=D46,0,C46*D46*E46)</f>
        <v>0</v>
      </c>
    </row>
    <row r="47" spans="1:11">
      <c r="A47" s="151"/>
      <c r="B47" s="170"/>
      <c r="C47" s="151"/>
      <c r="D47" s="151"/>
      <c r="E47" s="151"/>
      <c r="F47" s="151"/>
    </row>
    <row r="48" spans="1:11">
      <c r="A48" s="151"/>
      <c r="B48" s="170"/>
      <c r="C48" s="151"/>
      <c r="D48" s="151"/>
      <c r="E48" s="151"/>
      <c r="F48" s="151"/>
    </row>
    <row r="49" spans="1:18">
      <c r="A49" s="151"/>
      <c r="B49" s="170"/>
      <c r="C49" s="151"/>
      <c r="D49" s="151"/>
      <c r="E49" s="151"/>
      <c r="F49" s="151"/>
    </row>
    <row r="50" spans="1:18">
      <c r="A50" s="151"/>
      <c r="B50" s="170"/>
      <c r="C50" s="151"/>
      <c r="D50" s="151"/>
      <c r="E50" s="151"/>
      <c r="F50" s="151"/>
    </row>
    <row r="51" spans="1:18">
      <c r="A51" s="201"/>
      <c r="B51" s="201"/>
      <c r="C51" s="201"/>
      <c r="E51" s="1" t="s">
        <v>1931</v>
      </c>
      <c r="F51" s="1">
        <f>SUM(F46:F50)</f>
        <v>0</v>
      </c>
    </row>
    <row r="52" spans="1:18">
      <c r="A52" s="201"/>
      <c r="B52" s="201"/>
      <c r="C52" s="201"/>
      <c r="E52" s="1" t="s">
        <v>1933</v>
      </c>
      <c r="F52" s="1">
        <f>SUM(D37)</f>
        <v>6756756756756756</v>
      </c>
    </row>
    <row r="53" spans="1:18">
      <c r="A53" s="201"/>
      <c r="B53" s="201"/>
      <c r="C53" s="201"/>
      <c r="E53" s="204" t="s">
        <v>1934</v>
      </c>
      <c r="F53" s="204">
        <f>K34</f>
        <v>82199493.652678639</v>
      </c>
    </row>
    <row r="54" spans="1:18">
      <c r="A54" s="201"/>
      <c r="B54" s="201"/>
      <c r="C54" s="201"/>
    </row>
    <row r="55" spans="1:18">
      <c r="A55" s="201"/>
      <c r="B55" s="201"/>
      <c r="C55" s="201"/>
    </row>
    <row r="57" spans="1:18">
      <c r="A57" s="205" t="s">
        <v>1935</v>
      </c>
    </row>
    <row r="59" spans="1:18">
      <c r="A59" s="227" t="s">
        <v>2043</v>
      </c>
      <c r="B59" s="227" t="s">
        <v>2044</v>
      </c>
      <c r="C59" s="227" t="s">
        <v>2045</v>
      </c>
      <c r="D59" s="227" t="s">
        <v>2046</v>
      </c>
      <c r="E59" s="227" t="s">
        <v>2047</v>
      </c>
      <c r="F59" s="227" t="s">
        <v>2048</v>
      </c>
      <c r="G59" s="227" t="s">
        <v>2049</v>
      </c>
      <c r="H59" s="227" t="s">
        <v>2050</v>
      </c>
      <c r="I59" s="227" t="s">
        <v>2051</v>
      </c>
      <c r="J59" s="227" t="s">
        <v>2052</v>
      </c>
      <c r="K59" s="227" t="s">
        <v>2053</v>
      </c>
      <c r="L59" s="227" t="s">
        <v>2054</v>
      </c>
      <c r="M59" s="227" t="s">
        <v>2055</v>
      </c>
      <c r="N59" s="227" t="s">
        <v>2056</v>
      </c>
      <c r="O59" s="227" t="s">
        <v>2057</v>
      </c>
      <c r="P59" s="227" t="s">
        <v>2058</v>
      </c>
      <c r="Q59" s="227" t="s">
        <v>2059</v>
      </c>
      <c r="R59" s="227"/>
    </row>
    <row r="60" spans="1:18">
      <c r="A60" s="228">
        <v>45169</v>
      </c>
      <c r="B60" s="227" t="s">
        <v>2091</v>
      </c>
      <c r="C60" s="227" t="s">
        <v>2061</v>
      </c>
      <c r="D60" s="227" t="s">
        <v>50</v>
      </c>
      <c r="E60" s="227">
        <v>82199493.652678996</v>
      </c>
      <c r="F60" s="227">
        <v>0</v>
      </c>
      <c r="G60" s="227">
        <v>82199493.652678996</v>
      </c>
      <c r="H60" s="227">
        <v>0</v>
      </c>
      <c r="I60" s="227">
        <v>0</v>
      </c>
      <c r="J60" s="227">
        <v>82199493.652678996</v>
      </c>
      <c r="K60" s="227">
        <v>0</v>
      </c>
      <c r="L60" s="227">
        <v>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227"/>
    </row>
  </sheetData>
  <mergeCells count="1">
    <mergeCell ref="A45:B4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B55"/>
  <sheetViews>
    <sheetView workbookViewId="0">
      <selection activeCell="H34" sqref="H34"/>
    </sheetView>
  </sheetViews>
  <sheetFormatPr defaultColWidth="9.42578125" defaultRowHeight="15"/>
  <cols>
    <col min="1" max="1" width="12.42578125" style="1" customWidth="1"/>
    <col min="2" max="2" width="127.5703125" style="1" bestFit="1" customWidth="1"/>
    <col min="3" max="16384" width="9.42578125" style="1"/>
  </cols>
  <sheetData>
    <row r="1" spans="1:2">
      <c r="A1" s="150" t="s">
        <v>509</v>
      </c>
      <c r="B1" s="150" t="s">
        <v>30</v>
      </c>
    </row>
    <row r="2" spans="1:2" ht="15" customHeight="1">
      <c r="A2" s="151" t="s">
        <v>510</v>
      </c>
      <c r="B2" s="151" t="s">
        <v>511</v>
      </c>
    </row>
    <row r="3" spans="1:2" ht="15" customHeight="1">
      <c r="A3" s="151" t="s">
        <v>512</v>
      </c>
      <c r="B3" s="151" t="s">
        <v>513</v>
      </c>
    </row>
    <row r="4" spans="1:2" ht="15" customHeight="1">
      <c r="A4" s="151" t="s">
        <v>514</v>
      </c>
      <c r="B4" s="151" t="s">
        <v>515</v>
      </c>
    </row>
    <row r="5" spans="1:2" ht="15" customHeight="1">
      <c r="A5" s="151" t="s">
        <v>516</v>
      </c>
      <c r="B5" s="151" t="s">
        <v>517</v>
      </c>
    </row>
    <row r="6" spans="1:2" ht="15" customHeight="1">
      <c r="A6" s="151" t="s">
        <v>518</v>
      </c>
      <c r="B6" s="151" t="s">
        <v>519</v>
      </c>
    </row>
    <row r="7" spans="1:2" ht="15" customHeight="1">
      <c r="A7" s="151" t="s">
        <v>520</v>
      </c>
      <c r="B7" s="151" t="s">
        <v>521</v>
      </c>
    </row>
    <row r="8" spans="1:2" ht="15" customHeight="1">
      <c r="A8" s="152" t="s">
        <v>522</v>
      </c>
      <c r="B8" s="153" t="s">
        <v>523</v>
      </c>
    </row>
    <row r="9" spans="1:2" ht="15" customHeight="1">
      <c r="A9" s="152" t="s">
        <v>524</v>
      </c>
      <c r="B9" s="153" t="s">
        <v>525</v>
      </c>
    </row>
    <row r="10" spans="1:2" ht="15" customHeight="1">
      <c r="A10" s="152" t="s">
        <v>526</v>
      </c>
      <c r="B10" s="153" t="s">
        <v>527</v>
      </c>
    </row>
    <row r="11" spans="1:2" ht="15" customHeight="1">
      <c r="A11" s="152" t="s">
        <v>528</v>
      </c>
      <c r="B11" s="153" t="s">
        <v>529</v>
      </c>
    </row>
    <row r="12" spans="1:2" ht="15" customHeight="1">
      <c r="A12" s="152" t="s">
        <v>530</v>
      </c>
      <c r="B12" s="153" t="s">
        <v>531</v>
      </c>
    </row>
    <row r="13" spans="1:2" ht="15" customHeight="1">
      <c r="A13" s="152" t="s">
        <v>532</v>
      </c>
      <c r="B13" s="153" t="s">
        <v>533</v>
      </c>
    </row>
    <row r="14" spans="1:2" ht="15" customHeight="1">
      <c r="A14" s="152" t="s">
        <v>534</v>
      </c>
      <c r="B14" s="153" t="s">
        <v>535</v>
      </c>
    </row>
    <row r="15" spans="1:2" ht="15" customHeight="1">
      <c r="A15" s="152" t="s">
        <v>536</v>
      </c>
      <c r="B15" s="153" t="s">
        <v>537</v>
      </c>
    </row>
    <row r="16" spans="1:2" ht="15" customHeight="1">
      <c r="A16" s="152" t="s">
        <v>538</v>
      </c>
      <c r="B16" s="154" t="s">
        <v>539</v>
      </c>
    </row>
    <row r="17" spans="1:2" ht="15" customHeight="1">
      <c r="A17" s="155" t="s">
        <v>540</v>
      </c>
      <c r="B17" s="156" t="s">
        <v>541</v>
      </c>
    </row>
    <row r="18" spans="1:2" ht="15" customHeight="1">
      <c r="A18" s="155" t="s">
        <v>542</v>
      </c>
      <c r="B18" s="156" t="s">
        <v>543</v>
      </c>
    </row>
    <row r="19" spans="1:2" ht="15" customHeight="1">
      <c r="A19" s="155" t="s">
        <v>544</v>
      </c>
      <c r="B19" s="156" t="s">
        <v>545</v>
      </c>
    </row>
    <row r="20" spans="1:2" ht="15" customHeight="1">
      <c r="A20" s="155" t="s">
        <v>546</v>
      </c>
      <c r="B20" s="156" t="s">
        <v>547</v>
      </c>
    </row>
    <row r="21" spans="1:2" ht="15" customHeight="1">
      <c r="A21" s="155" t="s">
        <v>548</v>
      </c>
      <c r="B21" s="156" t="s">
        <v>549</v>
      </c>
    </row>
    <row r="22" spans="1:2" ht="15" customHeight="1">
      <c r="A22" s="155" t="s">
        <v>550</v>
      </c>
      <c r="B22" s="156" t="s">
        <v>551</v>
      </c>
    </row>
    <row r="23" spans="1:2" ht="15" customHeight="1">
      <c r="A23" s="155" t="s">
        <v>552</v>
      </c>
      <c r="B23" s="156" t="s">
        <v>553</v>
      </c>
    </row>
    <row r="24" spans="1:2" ht="15" customHeight="1">
      <c r="A24" s="155" t="s">
        <v>554</v>
      </c>
      <c r="B24" s="156" t="s">
        <v>555</v>
      </c>
    </row>
    <row r="25" spans="1:2" ht="16.5" customHeight="1">
      <c r="A25" s="155" t="s">
        <v>556</v>
      </c>
      <c r="B25" s="156" t="s">
        <v>557</v>
      </c>
    </row>
    <row r="26" spans="1:2" ht="16.5" customHeight="1">
      <c r="A26" s="155" t="s">
        <v>558</v>
      </c>
      <c r="B26" s="156" t="s">
        <v>559</v>
      </c>
    </row>
    <row r="27" spans="1:2" ht="16.5" customHeight="1">
      <c r="A27" s="152" t="s">
        <v>560</v>
      </c>
      <c r="B27" s="152" t="s">
        <v>561</v>
      </c>
    </row>
    <row r="28" spans="1:2" ht="147.75" customHeight="1">
      <c r="A28" s="157" t="s">
        <v>562</v>
      </c>
      <c r="B28" s="158" t="s">
        <v>563</v>
      </c>
    </row>
    <row r="29" spans="1:2" ht="36.75" customHeight="1">
      <c r="A29" s="159" t="s">
        <v>564</v>
      </c>
      <c r="B29" s="158" t="s">
        <v>565</v>
      </c>
    </row>
    <row r="30" spans="1:2" ht="38.25" customHeight="1">
      <c r="A30" s="159" t="s">
        <v>566</v>
      </c>
      <c r="B30" s="156" t="s">
        <v>567</v>
      </c>
    </row>
    <row r="31" spans="1:2" ht="105">
      <c r="A31" s="160" t="s">
        <v>568</v>
      </c>
      <c r="B31" s="158" t="s">
        <v>569</v>
      </c>
    </row>
    <row r="32" spans="1:2" ht="15.75" customHeight="1">
      <c r="A32" s="160" t="s">
        <v>570</v>
      </c>
      <c r="B32" s="158" t="s">
        <v>571</v>
      </c>
    </row>
    <row r="33" spans="1:2" ht="15.75" customHeight="1">
      <c r="A33" s="160" t="s">
        <v>572</v>
      </c>
      <c r="B33" s="158" t="s">
        <v>573</v>
      </c>
    </row>
    <row r="34" spans="1:2" ht="15.75" customHeight="1">
      <c r="A34" s="161" t="s">
        <v>574</v>
      </c>
      <c r="B34" s="158" t="s">
        <v>575</v>
      </c>
    </row>
    <row r="35" spans="1:2" ht="15.75" customHeight="1">
      <c r="A35" s="29"/>
      <c r="B35" s="158" t="s">
        <v>576</v>
      </c>
    </row>
    <row r="36" spans="1:2">
      <c r="A36" s="162" t="s">
        <v>577</v>
      </c>
      <c r="B36" s="163" t="s">
        <v>578</v>
      </c>
    </row>
    <row r="37" spans="1:2">
      <c r="A37" s="28"/>
      <c r="B37" s="163" t="s">
        <v>579</v>
      </c>
    </row>
    <row r="38" spans="1:2" ht="120">
      <c r="A38" s="164" t="s">
        <v>580</v>
      </c>
      <c r="B38" s="165" t="s">
        <v>581</v>
      </c>
    </row>
    <row r="39" spans="1:2">
      <c r="A39" s="71"/>
      <c r="B39" s="151" t="s">
        <v>582</v>
      </c>
    </row>
    <row r="40" spans="1:2" ht="75">
      <c r="A40" s="166" t="s">
        <v>583</v>
      </c>
      <c r="B40" s="167" t="s">
        <v>584</v>
      </c>
    </row>
    <row r="41" spans="1:2">
      <c r="A41" s="72"/>
      <c r="B41" s="167" t="s">
        <v>585</v>
      </c>
    </row>
    <row r="42" spans="1:2" ht="45">
      <c r="A42" s="28"/>
      <c r="B42" s="168" t="s">
        <v>586</v>
      </c>
    </row>
    <row r="43" spans="1:2">
      <c r="A43" s="151" t="s">
        <v>587</v>
      </c>
      <c r="B43" s="151" t="s">
        <v>588</v>
      </c>
    </row>
    <row r="44" spans="1:2" ht="30">
      <c r="A44" s="152" t="s">
        <v>589</v>
      </c>
      <c r="B44" s="158" t="s">
        <v>590</v>
      </c>
    </row>
    <row r="45" spans="1:2">
      <c r="A45" s="151" t="s">
        <v>591</v>
      </c>
      <c r="B45" s="158" t="s">
        <v>592</v>
      </c>
    </row>
    <row r="46" spans="1:2" ht="90">
      <c r="A46" s="151" t="s">
        <v>593</v>
      </c>
      <c r="B46" s="169" t="s">
        <v>594</v>
      </c>
    </row>
    <row r="47" spans="1:2">
      <c r="A47" s="151" t="s">
        <v>595</v>
      </c>
      <c r="B47" s="158" t="s">
        <v>596</v>
      </c>
    </row>
    <row r="48" spans="1:2" ht="60">
      <c r="A48" s="170" t="s">
        <v>597</v>
      </c>
      <c r="B48" s="171" t="s">
        <v>598</v>
      </c>
    </row>
    <row r="49" spans="1:2" ht="30">
      <c r="A49" s="151" t="s">
        <v>599</v>
      </c>
      <c r="B49" s="169" t="s">
        <v>600</v>
      </c>
    </row>
    <row r="50" spans="1:2" ht="30">
      <c r="A50" s="151" t="s">
        <v>601</v>
      </c>
      <c r="B50" s="169" t="s">
        <v>609</v>
      </c>
    </row>
    <row r="51" spans="1:2" ht="90">
      <c r="A51" s="151" t="s">
        <v>602</v>
      </c>
      <c r="B51" s="169" t="s">
        <v>603</v>
      </c>
    </row>
    <row r="52" spans="1:2" ht="45">
      <c r="A52" s="174">
        <v>2.4</v>
      </c>
      <c r="B52" s="169" t="s">
        <v>604</v>
      </c>
    </row>
    <row r="53" spans="1:2" ht="45">
      <c r="A53" s="175" t="s">
        <v>607</v>
      </c>
      <c r="B53" s="169" t="s">
        <v>611</v>
      </c>
    </row>
    <row r="54" spans="1:2" ht="75">
      <c r="A54" s="175" t="s">
        <v>610</v>
      </c>
      <c r="B54" s="169" t="s">
        <v>1898</v>
      </c>
    </row>
    <row r="55" spans="1:2">
      <c r="A55" s="175" t="s">
        <v>1900</v>
      </c>
      <c r="B55" s="169" t="s">
        <v>1899</v>
      </c>
    </row>
  </sheetData>
  <pageMargins left="0.7" right="0.7" top="0.75" bottom="0.75" header="0.3" footer="0.3"/>
  <pageSetup paperSize="9" scale="94" fitToHeight="0" orientation="landscape" horizontalDpi="200" verticalDpi="200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D2ABF-CF06-441B-A7E3-049066E75DE3}">
  <dimension ref="A1:AC60"/>
  <sheetViews>
    <sheetView topLeftCell="A12"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21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5" width="20" style="1" customWidth="1"/>
    <col min="16" max="16" width="9.140625" style="1"/>
    <col min="17" max="17" width="8.28515625" style="1" customWidth="1"/>
    <col min="18" max="18" width="9.28515625" style="1" customWidth="1"/>
    <col min="19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9">
      <c r="A2" s="187" t="s">
        <v>1130</v>
      </c>
      <c r="B2" s="187" t="s">
        <v>1023</v>
      </c>
      <c r="C2" s="187" t="s">
        <v>614</v>
      </c>
      <c r="D2" s="187" t="s">
        <v>1131</v>
      </c>
      <c r="E2" s="187" t="s">
        <v>1132</v>
      </c>
      <c r="F2" s="187" t="s">
        <v>1133</v>
      </c>
      <c r="G2" s="187" t="s">
        <v>617</v>
      </c>
      <c r="H2" s="188">
        <v>723317357.73448706</v>
      </c>
      <c r="I2" s="188">
        <v>0</v>
      </c>
      <c r="J2" s="188">
        <v>0</v>
      </c>
      <c r="K2" s="188">
        <v>0</v>
      </c>
      <c r="L2" s="188">
        <v>0</v>
      </c>
      <c r="M2" s="188">
        <v>723317357.73448706</v>
      </c>
    </row>
    <row r="4" spans="1:29">
      <c r="A4" s="195" t="s">
        <v>1906</v>
      </c>
      <c r="B4" s="195"/>
      <c r="C4" s="195"/>
    </row>
    <row r="5" spans="1:29">
      <c r="A5" s="195"/>
      <c r="B5" s="195"/>
      <c r="C5" s="195"/>
    </row>
    <row r="6" spans="1:29">
      <c r="A6" s="144" t="s">
        <v>1907</v>
      </c>
      <c r="Q6" s="190" t="s">
        <v>1961</v>
      </c>
      <c r="R6" s="190"/>
      <c r="S6" s="190"/>
      <c r="T6" s="190"/>
    </row>
    <row r="7" spans="1:29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O7" s="224"/>
      <c r="Q7" s="202">
        <v>1</v>
      </c>
      <c r="R7" s="202">
        <v>2</v>
      </c>
      <c r="S7" s="202">
        <v>3</v>
      </c>
      <c r="T7" s="202">
        <v>4</v>
      </c>
      <c r="U7" s="202">
        <v>5</v>
      </c>
      <c r="V7" s="202">
        <v>6</v>
      </c>
      <c r="W7" s="202">
        <v>7</v>
      </c>
      <c r="X7" s="202">
        <v>8</v>
      </c>
      <c r="Y7" s="202">
        <v>9</v>
      </c>
      <c r="Z7" s="202">
        <v>10</v>
      </c>
      <c r="AA7" s="202">
        <v>11</v>
      </c>
      <c r="AB7" s="202">
        <v>12</v>
      </c>
      <c r="AC7" s="202" t="s">
        <v>201</v>
      </c>
    </row>
    <row r="8" spans="1:29">
      <c r="A8" s="198" t="s">
        <v>1908</v>
      </c>
      <c r="B8" s="199">
        <v>3000000</v>
      </c>
      <c r="C8" s="199">
        <v>3000000</v>
      </c>
      <c r="D8" s="199">
        <v>3000000</v>
      </c>
      <c r="E8" s="199">
        <v>3000000</v>
      </c>
      <c r="F8" s="208">
        <v>12000000</v>
      </c>
      <c r="G8" s="208">
        <v>12000000</v>
      </c>
      <c r="H8" s="208">
        <v>12000000</v>
      </c>
      <c r="I8" s="208">
        <v>12000000</v>
      </c>
      <c r="J8" s="199">
        <v>640000</v>
      </c>
      <c r="K8" s="199">
        <v>370000</v>
      </c>
      <c r="L8" s="199">
        <v>810000000</v>
      </c>
      <c r="M8" s="199">
        <v>810000000</v>
      </c>
      <c r="N8" s="199">
        <v>370000</v>
      </c>
      <c r="O8" s="43"/>
      <c r="Q8" s="191">
        <v>30</v>
      </c>
      <c r="R8" s="191">
        <v>33</v>
      </c>
      <c r="S8" s="191">
        <v>36</v>
      </c>
      <c r="T8" s="191">
        <v>29</v>
      </c>
      <c r="U8" s="191">
        <v>26</v>
      </c>
      <c r="V8" s="191">
        <v>25</v>
      </c>
      <c r="W8" s="191">
        <v>34</v>
      </c>
      <c r="X8" s="191">
        <v>28</v>
      </c>
      <c r="Y8" s="191">
        <v>36</v>
      </c>
      <c r="Z8" s="191">
        <v>50</v>
      </c>
      <c r="AA8" s="191">
        <v>19</v>
      </c>
      <c r="AB8" s="191">
        <v>19</v>
      </c>
      <c r="AC8" s="191">
        <v>50</v>
      </c>
    </row>
    <row r="9" spans="1:29">
      <c r="A9" s="198" t="s">
        <v>1976</v>
      </c>
      <c r="B9" s="200">
        <f>SUM(K23:K24)</f>
        <v>13000000</v>
      </c>
      <c r="C9" s="200">
        <v>0</v>
      </c>
      <c r="D9" s="200">
        <v>0</v>
      </c>
      <c r="E9" s="199">
        <f>SUM(M50:M53)</f>
        <v>0</v>
      </c>
      <c r="F9" s="200">
        <v>0</v>
      </c>
      <c r="G9" s="199">
        <f t="shared" ref="G9" si="0">SUM(P47:P50)</f>
        <v>0</v>
      </c>
      <c r="H9" s="199">
        <f t="shared" ref="H9:N9" si="1">SUM(Q35:Q38)</f>
        <v>0</v>
      </c>
      <c r="I9" s="199">
        <f t="shared" si="1"/>
        <v>0</v>
      </c>
      <c r="J9" s="199">
        <f t="shared" si="1"/>
        <v>0</v>
      </c>
      <c r="K9" s="199">
        <f t="shared" si="1"/>
        <v>0</v>
      </c>
      <c r="L9" s="199">
        <f t="shared" si="1"/>
        <v>0</v>
      </c>
      <c r="M9" s="199">
        <f t="shared" si="1"/>
        <v>0</v>
      </c>
      <c r="N9" s="199">
        <f t="shared" si="1"/>
        <v>0</v>
      </c>
      <c r="O9" s="43"/>
    </row>
    <row r="10" spans="1:29">
      <c r="A10" s="206" t="s">
        <v>1909</v>
      </c>
      <c r="B10" s="207">
        <f>MAX(1,SQRT(ABS(B9)/B8))</f>
        <v>2.0816659994661326</v>
      </c>
      <c r="C10" s="207">
        <f>MAX(1,SQRT(ABS(C9)/C8))</f>
        <v>1</v>
      </c>
      <c r="D10" s="207">
        <f t="shared" ref="D10:N10" si="2">MAX(1,SQRT(ABS(D9)/D8))</f>
        <v>1</v>
      </c>
      <c r="E10" s="207">
        <f t="shared" si="2"/>
        <v>1</v>
      </c>
      <c r="F10" s="207">
        <f>MAX(1,SQRT(ABS(F9)/F8))</f>
        <v>1</v>
      </c>
      <c r="G10" s="207">
        <f t="shared" si="2"/>
        <v>1</v>
      </c>
      <c r="H10" s="207">
        <f t="shared" si="2"/>
        <v>1</v>
      </c>
      <c r="I10" s="207">
        <f t="shared" si="2"/>
        <v>1</v>
      </c>
      <c r="J10" s="207">
        <f t="shared" si="2"/>
        <v>1</v>
      </c>
      <c r="K10" s="207">
        <f t="shared" si="2"/>
        <v>1</v>
      </c>
      <c r="L10" s="207">
        <f t="shared" si="2"/>
        <v>1</v>
      </c>
      <c r="M10" s="207">
        <f t="shared" si="2"/>
        <v>1</v>
      </c>
      <c r="N10" s="207">
        <f t="shared" si="2"/>
        <v>1</v>
      </c>
      <c r="O10" s="225"/>
      <c r="Q10" s="190" t="s">
        <v>1994</v>
      </c>
    </row>
    <row r="11" spans="1:29" ht="15" customHeight="1">
      <c r="Q11" s="202">
        <v>1</v>
      </c>
      <c r="R11" s="202">
        <v>2</v>
      </c>
      <c r="S11" s="202">
        <v>3</v>
      </c>
      <c r="T11" s="202">
        <v>4</v>
      </c>
      <c r="U11" s="202">
        <v>5</v>
      </c>
      <c r="V11" s="202">
        <v>6</v>
      </c>
      <c r="W11" s="202">
        <v>7</v>
      </c>
      <c r="X11" s="202">
        <v>8</v>
      </c>
      <c r="Y11" s="202">
        <v>9</v>
      </c>
      <c r="Z11" s="202">
        <v>10</v>
      </c>
      <c r="AA11" s="202">
        <v>11</v>
      </c>
      <c r="AB11" s="202">
        <v>12</v>
      </c>
      <c r="AC11" s="202" t="s">
        <v>201</v>
      </c>
    </row>
    <row r="12" spans="1:29" ht="16.5" customHeight="1">
      <c r="Q12" s="245">
        <v>0.18</v>
      </c>
      <c r="R12" s="245">
        <v>0.2</v>
      </c>
      <c r="S12" s="245">
        <v>0.28000000000000003</v>
      </c>
      <c r="T12" s="245">
        <v>0.24</v>
      </c>
      <c r="U12" s="245">
        <v>0.25</v>
      </c>
      <c r="V12" s="245">
        <v>0.36</v>
      </c>
      <c r="W12" s="245">
        <v>0.35</v>
      </c>
      <c r="X12" s="245">
        <v>0.37</v>
      </c>
      <c r="Y12" s="245">
        <v>0.23</v>
      </c>
      <c r="Z12" s="245">
        <v>0.27</v>
      </c>
      <c r="AA12" s="245">
        <v>0.45</v>
      </c>
      <c r="AB12" s="245">
        <v>0.45</v>
      </c>
      <c r="AC12" s="245">
        <v>0</v>
      </c>
    </row>
    <row r="13" spans="1:29">
      <c r="A13" s="195" t="s">
        <v>1910</v>
      </c>
    </row>
    <row r="15" spans="1:29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  <c r="O15" s="224"/>
    </row>
    <row r="16" spans="1:29">
      <c r="A16" s="193" t="s">
        <v>235</v>
      </c>
      <c r="B16" s="189" t="s">
        <v>236</v>
      </c>
      <c r="C16" s="189" t="s">
        <v>49</v>
      </c>
      <c r="D16" s="193" t="s">
        <v>23</v>
      </c>
      <c r="E16" s="193" t="s">
        <v>237</v>
      </c>
      <c r="F16" s="193">
        <v>1</v>
      </c>
      <c r="G16" s="193"/>
      <c r="H16" s="193"/>
      <c r="I16" s="193">
        <v>6000000</v>
      </c>
      <c r="J16" s="189" t="s">
        <v>50</v>
      </c>
      <c r="K16" s="193">
        <v>6000000</v>
      </c>
      <c r="L16" s="191"/>
      <c r="M16" s="191"/>
      <c r="N16" s="191"/>
      <c r="O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9">
      <c r="A17" s="193" t="s">
        <v>235</v>
      </c>
      <c r="B17" s="189" t="s">
        <v>236</v>
      </c>
      <c r="C17" s="189" t="s">
        <v>49</v>
      </c>
      <c r="D17" s="193" t="s">
        <v>23</v>
      </c>
      <c r="E17" s="193" t="s">
        <v>237</v>
      </c>
      <c r="F17" s="193">
        <v>1</v>
      </c>
      <c r="G17" s="193"/>
      <c r="H17" s="193"/>
      <c r="I17" s="193">
        <v>6000000</v>
      </c>
      <c r="J17" s="189" t="s">
        <v>50</v>
      </c>
      <c r="K17" s="193">
        <v>6000000</v>
      </c>
      <c r="L17" s="191"/>
      <c r="M17" s="191"/>
      <c r="N17" s="191"/>
      <c r="O17" s="6"/>
      <c r="Q17" s="190" t="s">
        <v>1985</v>
      </c>
      <c r="R17" s="190"/>
      <c r="S17" s="190"/>
      <c r="T17" s="190"/>
      <c r="U17" s="190"/>
    </row>
    <row r="18" spans="1:29">
      <c r="A18" s="193" t="s">
        <v>235</v>
      </c>
      <c r="B18" s="189" t="s">
        <v>238</v>
      </c>
      <c r="C18" s="189" t="s">
        <v>49</v>
      </c>
      <c r="D18" s="193" t="s">
        <v>23</v>
      </c>
      <c r="E18" s="193" t="s">
        <v>239</v>
      </c>
      <c r="F18" s="193">
        <v>1</v>
      </c>
      <c r="G18" s="193"/>
      <c r="H18" s="193"/>
      <c r="I18" s="193">
        <v>1000000</v>
      </c>
      <c r="J18" s="189" t="s">
        <v>50</v>
      </c>
      <c r="K18" s="193">
        <v>1000000</v>
      </c>
      <c r="L18" s="223"/>
      <c r="M18" s="223"/>
      <c r="N18" s="223"/>
      <c r="O18" s="6"/>
      <c r="Q18" s="202"/>
      <c r="R18" s="202">
        <v>1</v>
      </c>
      <c r="S18" s="202">
        <v>2</v>
      </c>
      <c r="T18" s="202">
        <v>3</v>
      </c>
      <c r="U18" s="202">
        <v>4</v>
      </c>
      <c r="V18" s="202">
        <v>5</v>
      </c>
      <c r="W18" s="202">
        <v>6</v>
      </c>
      <c r="X18" s="202">
        <v>7</v>
      </c>
      <c r="Y18" s="202">
        <v>8</v>
      </c>
      <c r="Z18" s="202">
        <v>9</v>
      </c>
      <c r="AA18" s="202">
        <v>10</v>
      </c>
      <c r="AB18" s="202">
        <v>11</v>
      </c>
      <c r="AC18" s="202">
        <v>12</v>
      </c>
    </row>
    <row r="19" spans="1:29">
      <c r="A19" s="193"/>
      <c r="B19" s="189"/>
      <c r="C19" s="189"/>
      <c r="D19" s="193"/>
      <c r="E19" s="193"/>
      <c r="F19" s="193"/>
      <c r="G19" s="193"/>
      <c r="H19" s="193"/>
      <c r="I19" s="193"/>
      <c r="J19" s="189"/>
      <c r="K19" s="193"/>
      <c r="L19" s="191"/>
      <c r="M19" s="191"/>
      <c r="N19" s="191"/>
      <c r="O19" s="6"/>
      <c r="Q19" s="202">
        <v>1</v>
      </c>
      <c r="R19" s="226">
        <v>1</v>
      </c>
      <c r="S19" s="226">
        <v>0.18</v>
      </c>
      <c r="T19" s="226">
        <v>0.19</v>
      </c>
      <c r="U19" s="226">
        <v>0.19</v>
      </c>
      <c r="V19" s="226">
        <v>0.14000000000000001</v>
      </c>
      <c r="W19" s="226">
        <v>0.16</v>
      </c>
      <c r="X19" s="226">
        <v>0.15</v>
      </c>
      <c r="Y19" s="226">
        <v>0.16</v>
      </c>
      <c r="Z19" s="226">
        <v>0.18</v>
      </c>
      <c r="AA19" s="226">
        <v>0.12</v>
      </c>
      <c r="AB19" s="226">
        <v>0.19</v>
      </c>
      <c r="AC19" s="226">
        <v>0.19</v>
      </c>
    </row>
    <row r="20" spans="1:29">
      <c r="Q20" s="202">
        <v>2</v>
      </c>
      <c r="R20" s="226">
        <v>0.18</v>
      </c>
      <c r="S20" s="226">
        <v>1</v>
      </c>
      <c r="T20" s="226">
        <v>0.22</v>
      </c>
      <c r="U20" s="226">
        <v>0.21</v>
      </c>
      <c r="V20" s="226">
        <v>0.15</v>
      </c>
      <c r="W20" s="226">
        <v>0.18</v>
      </c>
      <c r="X20" s="226">
        <v>0.17</v>
      </c>
      <c r="Y20" s="226">
        <v>0.19</v>
      </c>
      <c r="Z20" s="226">
        <v>0.2</v>
      </c>
      <c r="AA20" s="226">
        <v>0.14000000000000001</v>
      </c>
      <c r="AB20" s="240">
        <v>0.21</v>
      </c>
      <c r="AC20" s="226">
        <v>0.21</v>
      </c>
    </row>
    <row r="21" spans="1:29">
      <c r="A21" s="201" t="s">
        <v>1941</v>
      </c>
      <c r="Q21" s="202">
        <v>3</v>
      </c>
      <c r="R21" s="226">
        <v>0.19</v>
      </c>
      <c r="S21" s="226">
        <v>0.22</v>
      </c>
      <c r="T21" s="226">
        <v>1</v>
      </c>
      <c r="U21" s="226">
        <v>0.22</v>
      </c>
      <c r="V21" s="226">
        <v>0.13</v>
      </c>
      <c r="W21" s="226">
        <v>0.16</v>
      </c>
      <c r="X21" s="226">
        <v>0.08</v>
      </c>
      <c r="Y21" s="226">
        <v>0.17</v>
      </c>
      <c r="Z21" s="226">
        <v>0.22</v>
      </c>
      <c r="AA21" s="226">
        <v>0.13</v>
      </c>
      <c r="AB21" s="226">
        <v>0.2</v>
      </c>
      <c r="AC21" s="226">
        <v>0.2</v>
      </c>
    </row>
    <row r="22" spans="1:29">
      <c r="A22" s="144" t="s">
        <v>41</v>
      </c>
      <c r="B22" s="144" t="s">
        <v>42</v>
      </c>
      <c r="C22" s="144" t="s">
        <v>43</v>
      </c>
      <c r="D22" s="144" t="s">
        <v>0</v>
      </c>
      <c r="E22" s="144" t="s">
        <v>1</v>
      </c>
      <c r="F22" s="144" t="s">
        <v>2</v>
      </c>
      <c r="G22" s="144" t="s">
        <v>3</v>
      </c>
      <c r="H22" s="144" t="s">
        <v>4</v>
      </c>
      <c r="I22" s="144" t="s">
        <v>44</v>
      </c>
      <c r="J22" s="144" t="s">
        <v>45</v>
      </c>
      <c r="K22" s="144" t="s">
        <v>46</v>
      </c>
      <c r="L22" s="144" t="s">
        <v>2015</v>
      </c>
      <c r="M22" s="144" t="s">
        <v>1901</v>
      </c>
      <c r="N22" s="144" t="s">
        <v>1905</v>
      </c>
      <c r="O22" s="224" t="s">
        <v>1909</v>
      </c>
      <c r="Q22" s="202">
        <v>4</v>
      </c>
      <c r="R22" s="226">
        <v>0.19</v>
      </c>
      <c r="S22" s="226">
        <v>0.21</v>
      </c>
      <c r="T22" s="226">
        <v>0.22</v>
      </c>
      <c r="U22" s="226">
        <v>1</v>
      </c>
      <c r="V22" s="226">
        <v>0.17</v>
      </c>
      <c r="W22" s="226">
        <v>0.22</v>
      </c>
      <c r="X22" s="226">
        <v>0.22</v>
      </c>
      <c r="Y22" s="226">
        <v>0.23</v>
      </c>
      <c r="Z22" s="226">
        <v>0.22</v>
      </c>
      <c r="AA22" s="226">
        <v>0.17</v>
      </c>
      <c r="AB22" s="226">
        <v>0.26</v>
      </c>
      <c r="AC22" s="226">
        <v>0.26</v>
      </c>
    </row>
    <row r="23" spans="1:29">
      <c r="A23" s="193" t="s">
        <v>235</v>
      </c>
      <c r="B23" s="189" t="s">
        <v>236</v>
      </c>
      <c r="C23" s="189" t="s">
        <v>49</v>
      </c>
      <c r="D23" s="193" t="s">
        <v>23</v>
      </c>
      <c r="E23" s="193" t="s">
        <v>237</v>
      </c>
      <c r="F23" s="193">
        <v>1</v>
      </c>
      <c r="G23" s="193"/>
      <c r="H23" s="193"/>
      <c r="I23" s="193">
        <f>SUM(I16:I17)</f>
        <v>12000000</v>
      </c>
      <c r="J23" s="189" t="s">
        <v>50</v>
      </c>
      <c r="K23" s="193">
        <f>SUM(K16:K17)</f>
        <v>12000000</v>
      </c>
      <c r="L23" s="191" t="str">
        <f>E23&amp;"-"&amp;F23</f>
        <v>ISIN:INE044A01036-1</v>
      </c>
      <c r="M23" s="191" cm="1">
        <f t="array" ref="M23">VLOOKUP(F23,TRANSPOSE($Q$7:$AC$8),2,FALSE)</f>
        <v>30</v>
      </c>
      <c r="N23" s="191">
        <f>K23*M23*O23</f>
        <v>720000000</v>
      </c>
      <c r="O23" s="191" cm="1">
        <f t="array" ref="O23">MAX(1,SQRT(ABS(K23)/VLOOKUP(F23,TRANSPOSE($B$7:$N$8),2,FALSE)))</f>
        <v>2</v>
      </c>
      <c r="Q23" s="202">
        <v>5</v>
      </c>
      <c r="R23" s="226">
        <v>0.14000000000000001</v>
      </c>
      <c r="S23" s="226">
        <v>0.15</v>
      </c>
      <c r="T23" s="226">
        <v>0.13</v>
      </c>
      <c r="U23" s="226">
        <v>0.17</v>
      </c>
      <c r="V23" s="226">
        <v>1</v>
      </c>
      <c r="W23" s="226">
        <v>0.28999999999999998</v>
      </c>
      <c r="X23" s="226">
        <v>0.26</v>
      </c>
      <c r="Y23" s="226">
        <v>0.28999999999999998</v>
      </c>
      <c r="Z23" s="226">
        <v>0.14000000000000001</v>
      </c>
      <c r="AA23" s="226">
        <v>0.24</v>
      </c>
      <c r="AB23" s="226">
        <v>0.32</v>
      </c>
      <c r="AC23" s="226">
        <v>0.32</v>
      </c>
    </row>
    <row r="24" spans="1:29">
      <c r="A24" s="193" t="s">
        <v>235</v>
      </c>
      <c r="B24" s="189" t="s">
        <v>238</v>
      </c>
      <c r="C24" s="189" t="s">
        <v>49</v>
      </c>
      <c r="D24" s="193" t="s">
        <v>23</v>
      </c>
      <c r="E24" s="193" t="s">
        <v>239</v>
      </c>
      <c r="F24" s="193">
        <v>1</v>
      </c>
      <c r="G24" s="193"/>
      <c r="H24" s="193"/>
      <c r="I24" s="193">
        <v>1000000</v>
      </c>
      <c r="J24" s="189" t="s">
        <v>50</v>
      </c>
      <c r="K24" s="193">
        <v>1000000</v>
      </c>
      <c r="L24" s="191" t="str">
        <f>E24&amp;"-"&amp;F24</f>
        <v>ISIN:INE406A01037-1</v>
      </c>
      <c r="M24" s="191" cm="1">
        <f t="array" ref="M24">VLOOKUP(F24,TRANSPOSE($Q$7:$AC$8),2,FALSE)</f>
        <v>30</v>
      </c>
      <c r="N24" s="191">
        <f>K24*M24*O24</f>
        <v>30000000</v>
      </c>
      <c r="O24" s="191" cm="1">
        <f t="array" ref="O24">MAX(1,SQRT(ABS(K24)/VLOOKUP(F24,TRANSPOSE($B$7:$N$8),2,FALSE)))</f>
        <v>1</v>
      </c>
      <c r="Q24" s="202">
        <v>6</v>
      </c>
      <c r="R24" s="226">
        <v>0.16</v>
      </c>
      <c r="S24" s="226">
        <v>0.18</v>
      </c>
      <c r="T24" s="226">
        <v>0.16</v>
      </c>
      <c r="U24" s="226">
        <v>0.22</v>
      </c>
      <c r="V24" s="226">
        <v>0.28999999999999998</v>
      </c>
      <c r="W24" s="226">
        <v>1</v>
      </c>
      <c r="X24" s="226">
        <v>0.34</v>
      </c>
      <c r="Y24" s="226">
        <v>0.36</v>
      </c>
      <c r="Z24" s="226">
        <v>0.17</v>
      </c>
      <c r="AA24" s="226">
        <v>0.3</v>
      </c>
      <c r="AB24" s="226">
        <v>0.39</v>
      </c>
      <c r="AC24" s="226">
        <v>0.39</v>
      </c>
    </row>
    <row r="25" spans="1:29">
      <c r="Q25" s="202">
        <v>7</v>
      </c>
      <c r="R25" s="226">
        <v>0.15</v>
      </c>
      <c r="S25" s="226">
        <v>0.17</v>
      </c>
      <c r="T25" s="226">
        <v>0.08</v>
      </c>
      <c r="U25" s="226">
        <v>0.22</v>
      </c>
      <c r="V25" s="226">
        <v>0.26</v>
      </c>
      <c r="W25" s="226">
        <v>0.34</v>
      </c>
      <c r="X25" s="226">
        <v>1</v>
      </c>
      <c r="Y25" s="226">
        <v>0.33</v>
      </c>
      <c r="Z25" s="226">
        <v>0.16</v>
      </c>
      <c r="AA25" s="226">
        <v>0.28000000000000003</v>
      </c>
      <c r="AB25" s="226">
        <v>0.36</v>
      </c>
      <c r="AC25" s="226">
        <v>0.36</v>
      </c>
    </row>
    <row r="26" spans="1:29">
      <c r="A26" s="195" t="s">
        <v>1977</v>
      </c>
      <c r="Q26" s="202">
        <v>8</v>
      </c>
      <c r="R26" s="226">
        <v>0.16</v>
      </c>
      <c r="S26" s="226">
        <v>0.19</v>
      </c>
      <c r="T26" s="226">
        <v>0.17</v>
      </c>
      <c r="U26" s="226">
        <v>0.23</v>
      </c>
      <c r="V26" s="226">
        <v>0.28999999999999998</v>
      </c>
      <c r="W26" s="226">
        <v>0.36</v>
      </c>
      <c r="X26" s="226">
        <v>0.33</v>
      </c>
      <c r="Y26" s="226">
        <v>1</v>
      </c>
      <c r="Z26" s="226">
        <v>0.17</v>
      </c>
      <c r="AA26" s="226">
        <v>0.28999999999999998</v>
      </c>
      <c r="AB26" s="226">
        <v>0.4</v>
      </c>
      <c r="AC26" s="226">
        <v>0.4</v>
      </c>
    </row>
    <row r="27" spans="1:29">
      <c r="Q27" s="202">
        <v>9</v>
      </c>
      <c r="R27" s="226">
        <v>0.18</v>
      </c>
      <c r="S27" s="226">
        <v>0.2</v>
      </c>
      <c r="T27" s="226">
        <v>0.22</v>
      </c>
      <c r="U27" s="226">
        <v>0.22</v>
      </c>
      <c r="V27" s="226">
        <v>0.14000000000000001</v>
      </c>
      <c r="W27" s="226">
        <v>0.17</v>
      </c>
      <c r="X27" s="226">
        <v>0.16</v>
      </c>
      <c r="Y27" s="226">
        <v>0.17</v>
      </c>
      <c r="Z27" s="226">
        <v>1</v>
      </c>
      <c r="AA27" s="226">
        <v>0.13</v>
      </c>
      <c r="AB27" s="226">
        <v>0.21</v>
      </c>
      <c r="AC27" s="226">
        <v>0.21</v>
      </c>
    </row>
    <row r="28" spans="1:29">
      <c r="A28" s="201" t="s">
        <v>1984</v>
      </c>
      <c r="B28" s="201"/>
      <c r="C28" s="201"/>
      <c r="Q28" s="202">
        <v>10</v>
      </c>
      <c r="R28" s="226">
        <v>0.12</v>
      </c>
      <c r="S28" s="226">
        <v>0.14000000000000001</v>
      </c>
      <c r="T28" s="226">
        <v>0.13</v>
      </c>
      <c r="U28" s="226">
        <v>0.17</v>
      </c>
      <c r="V28" s="226">
        <v>0.24</v>
      </c>
      <c r="W28" s="226">
        <v>0.3</v>
      </c>
      <c r="X28" s="226">
        <v>0.28000000000000003</v>
      </c>
      <c r="Y28" s="226">
        <v>0.28999999999999998</v>
      </c>
      <c r="Z28" s="226">
        <v>0.13</v>
      </c>
      <c r="AA28" s="226">
        <v>1</v>
      </c>
      <c r="AB28" s="226">
        <v>0.3</v>
      </c>
      <c r="AC28" s="226">
        <v>0.3</v>
      </c>
    </row>
    <row r="29" spans="1:29">
      <c r="A29" s="145" t="s">
        <v>41</v>
      </c>
      <c r="B29" s="145" t="s">
        <v>2</v>
      </c>
      <c r="C29" s="144" t="s">
        <v>1979</v>
      </c>
      <c r="D29" s="144" t="s">
        <v>1980</v>
      </c>
      <c r="E29" s="145" t="s">
        <v>1920</v>
      </c>
      <c r="F29" s="145" t="s">
        <v>1921</v>
      </c>
      <c r="G29" s="144" t="s">
        <v>1957</v>
      </c>
      <c r="H29" s="144" t="s">
        <v>1958</v>
      </c>
      <c r="I29" s="144" t="s">
        <v>1922</v>
      </c>
      <c r="J29" s="144" t="s">
        <v>1972</v>
      </c>
      <c r="K29" s="146" t="s">
        <v>1932</v>
      </c>
      <c r="Q29" s="202">
        <v>11</v>
      </c>
      <c r="R29" s="226">
        <v>0.19</v>
      </c>
      <c r="S29" s="240">
        <v>0.21</v>
      </c>
      <c r="T29" s="226">
        <v>0.2</v>
      </c>
      <c r="U29" s="226">
        <v>0.26</v>
      </c>
      <c r="V29" s="226">
        <v>0.32</v>
      </c>
      <c r="W29" s="226">
        <v>0.39</v>
      </c>
      <c r="X29" s="226">
        <v>0.36</v>
      </c>
      <c r="Y29" s="226">
        <v>0.4</v>
      </c>
      <c r="Z29" s="226">
        <v>0.21</v>
      </c>
      <c r="AA29" s="226">
        <v>0.3</v>
      </c>
      <c r="AB29" s="226">
        <v>1</v>
      </c>
      <c r="AC29" s="226">
        <v>0.45</v>
      </c>
    </row>
    <row r="30" spans="1:29">
      <c r="A30" s="193" t="s">
        <v>235</v>
      </c>
      <c r="B30" s="193">
        <v>1</v>
      </c>
      <c r="C30" s="191" t="s">
        <v>2018</v>
      </c>
      <c r="D30" s="191" t="s">
        <v>2018</v>
      </c>
      <c r="E30" s="192">
        <f>VLOOKUP(C30,($L$22:$N$24),3,FALSE)</f>
        <v>720000000</v>
      </c>
      <c r="F30" s="192">
        <f>VLOOKUP(D30,($L$22:$N$24),3,FALSE)</f>
        <v>720000000</v>
      </c>
      <c r="G30" s="221">
        <f>VLOOKUP(C30,($L$22:$O$24),4,FALSE)</f>
        <v>2</v>
      </c>
      <c r="H30" s="221">
        <f>VLOOKUP(D30,($L$22:$O$24),4,FALSE)</f>
        <v>2</v>
      </c>
      <c r="I30" s="203" cm="1">
        <f t="array" ref="I30">IF(C30=D30,1,VLOOKUP(B30,TRANSPOSE($Q$11:$AC$12),2,FALSE))</f>
        <v>1</v>
      </c>
      <c r="J30" s="217">
        <f>MIN(G30:H30)/MAX(G30:H30)</f>
        <v>1</v>
      </c>
      <c r="K30" s="210">
        <f>E30*F30*I30*J30</f>
        <v>5.184E+17</v>
      </c>
      <c r="Q30" s="202">
        <v>12</v>
      </c>
      <c r="R30" s="226">
        <v>0.19</v>
      </c>
      <c r="S30" s="226">
        <v>0.21</v>
      </c>
      <c r="T30" s="226">
        <v>0.2</v>
      </c>
      <c r="U30" s="226">
        <v>0.26</v>
      </c>
      <c r="V30" s="226">
        <v>0.32</v>
      </c>
      <c r="W30" s="226">
        <v>0.39</v>
      </c>
      <c r="X30" s="226">
        <v>0.36</v>
      </c>
      <c r="Y30" s="226">
        <v>0.4</v>
      </c>
      <c r="Z30" s="226">
        <v>0.21</v>
      </c>
      <c r="AA30" s="226">
        <v>0.3</v>
      </c>
      <c r="AB30" s="226">
        <v>0.45</v>
      </c>
      <c r="AC30" s="226">
        <v>1</v>
      </c>
    </row>
    <row r="31" spans="1:29">
      <c r="A31" s="193" t="s">
        <v>235</v>
      </c>
      <c r="B31" s="193">
        <v>1</v>
      </c>
      <c r="C31" s="191" t="s">
        <v>2018</v>
      </c>
      <c r="D31" s="154" t="s">
        <v>2019</v>
      </c>
      <c r="E31" s="192">
        <f t="shared" ref="E31:F33" si="3">VLOOKUP(C31,($L$22:$N$24),3,FALSE)</f>
        <v>720000000</v>
      </c>
      <c r="F31" s="192">
        <f t="shared" si="3"/>
        <v>30000000</v>
      </c>
      <c r="G31" s="221">
        <f t="shared" ref="G31:G33" si="4">VLOOKUP(C31,($L$22:$O$24),4,FALSE)</f>
        <v>2</v>
      </c>
      <c r="H31" s="221">
        <f t="shared" ref="H31:H33" si="5">VLOOKUP(D31,($L$22:$O$24),4,FALSE)</f>
        <v>1</v>
      </c>
      <c r="I31" s="203" cm="1">
        <f t="array" ref="I31">IF(C31=D31,1,VLOOKUP(B31,TRANSPOSE($Q$11:$AC$12),2,FALSE))</f>
        <v>0.18</v>
      </c>
      <c r="J31" s="217">
        <f t="shared" ref="J31:J33" si="6">MIN(G31:H31)/MAX(G31:H31)</f>
        <v>0.5</v>
      </c>
      <c r="K31" s="210">
        <f t="shared" ref="K31:K33" si="7">E31*F31*I31*J31</f>
        <v>1944000000000000</v>
      </c>
      <c r="L31" s="1" t="s">
        <v>2109</v>
      </c>
    </row>
    <row r="32" spans="1:29">
      <c r="A32" s="193" t="s">
        <v>235</v>
      </c>
      <c r="B32" s="193">
        <v>1</v>
      </c>
      <c r="C32" s="154" t="s">
        <v>2019</v>
      </c>
      <c r="D32" s="154" t="s">
        <v>2018</v>
      </c>
      <c r="E32" s="192">
        <f t="shared" si="3"/>
        <v>30000000</v>
      </c>
      <c r="F32" s="192">
        <f t="shared" si="3"/>
        <v>720000000</v>
      </c>
      <c r="G32" s="221">
        <f t="shared" si="4"/>
        <v>1</v>
      </c>
      <c r="H32" s="221">
        <f t="shared" si="5"/>
        <v>2</v>
      </c>
      <c r="I32" s="203" cm="1">
        <f t="array" ref="I32">IF(C32=D32,1,VLOOKUP(B32,TRANSPOSE($Q$11:$AC$12),2,FALSE))</f>
        <v>0.18</v>
      </c>
      <c r="J32" s="217">
        <f t="shared" si="6"/>
        <v>0.5</v>
      </c>
      <c r="K32" s="210">
        <f t="shared" si="7"/>
        <v>1944000000000000</v>
      </c>
    </row>
    <row r="33" spans="1:11">
      <c r="A33" s="193" t="s">
        <v>235</v>
      </c>
      <c r="B33" s="193">
        <v>1</v>
      </c>
      <c r="C33" s="154" t="s">
        <v>2019</v>
      </c>
      <c r="D33" s="154" t="s">
        <v>2019</v>
      </c>
      <c r="E33" s="192">
        <f t="shared" si="3"/>
        <v>30000000</v>
      </c>
      <c r="F33" s="192">
        <f t="shared" si="3"/>
        <v>30000000</v>
      </c>
      <c r="G33" s="221">
        <f t="shared" si="4"/>
        <v>1</v>
      </c>
      <c r="H33" s="221">
        <f t="shared" si="5"/>
        <v>1</v>
      </c>
      <c r="I33" s="203" cm="1">
        <f t="array" ref="I33">IF(C33=D33,1,VLOOKUP(B33,TRANSPOSE($Q$11:$AC$12),2,FALSE)/100)</f>
        <v>1</v>
      </c>
      <c r="J33" s="217">
        <f t="shared" si="6"/>
        <v>1</v>
      </c>
      <c r="K33" s="210">
        <f t="shared" si="7"/>
        <v>900000000000000</v>
      </c>
    </row>
    <row r="34" spans="1:11">
      <c r="A34" s="201"/>
      <c r="B34" s="201"/>
      <c r="C34" s="201"/>
      <c r="J34" s="204" t="s">
        <v>1983</v>
      </c>
      <c r="K34" s="204">
        <f>SQRT(SUM(K30:K33))</f>
        <v>723317357.73448706</v>
      </c>
    </row>
    <row r="35" spans="1:11">
      <c r="A35" s="201" t="s">
        <v>1930</v>
      </c>
      <c r="B35" s="201"/>
      <c r="C35" s="201"/>
    </row>
    <row r="36" spans="1:11">
      <c r="A36" s="145" t="s">
        <v>41</v>
      </c>
      <c r="B36" s="145" t="s">
        <v>2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11">
      <c r="A37" s="192" t="s">
        <v>115</v>
      </c>
      <c r="B37" s="193">
        <v>1</v>
      </c>
      <c r="C37" s="151">
        <f>K34</f>
        <v>723317357.73448706</v>
      </c>
      <c r="D37" s="151">
        <f>C37^2</f>
        <v>5.2318799999999994E+17</v>
      </c>
      <c r="E37" s="151">
        <f>SUM(N23:N24)</f>
        <v>750000000</v>
      </c>
      <c r="F37" s="151">
        <f>MAX(MIN(E37,C37),-C37)</f>
        <v>723317357.73448706</v>
      </c>
    </row>
    <row r="38" spans="1:11">
      <c r="A38" s="151"/>
      <c r="B38" s="151"/>
      <c r="C38" s="151"/>
      <c r="D38" s="151"/>
      <c r="E38" s="151"/>
      <c r="F38" s="151"/>
    </row>
    <row r="39" spans="1:11">
      <c r="A39" s="151"/>
      <c r="B39" s="151"/>
      <c r="C39" s="151"/>
      <c r="D39" s="151"/>
      <c r="E39" s="151"/>
      <c r="F39" s="151"/>
    </row>
    <row r="40" spans="1:11">
      <c r="A40" s="151"/>
      <c r="B40" s="151"/>
      <c r="C40" s="151"/>
      <c r="D40" s="151"/>
      <c r="E40" s="151"/>
      <c r="F40" s="151"/>
    </row>
    <row r="41" spans="1:11">
      <c r="A41" s="201"/>
      <c r="B41" s="201"/>
      <c r="C41" s="201"/>
    </row>
    <row r="42" spans="1:11">
      <c r="A42" s="201"/>
      <c r="B42" s="201"/>
      <c r="C42" s="201"/>
    </row>
    <row r="43" spans="1:11">
      <c r="A43" s="195" t="s">
        <v>1915</v>
      </c>
    </row>
    <row r="45" spans="1:11">
      <c r="A45" s="316" t="s">
        <v>2</v>
      </c>
      <c r="B45" s="317"/>
      <c r="C45" s="144" t="s">
        <v>1916</v>
      </c>
      <c r="D45" s="144" t="s">
        <v>1917</v>
      </c>
      <c r="E45" s="145" t="s">
        <v>1918</v>
      </c>
      <c r="F45" s="145" t="s">
        <v>1932</v>
      </c>
    </row>
    <row r="46" spans="1:11">
      <c r="A46" s="193">
        <v>1</v>
      </c>
      <c r="B46" s="193">
        <v>1</v>
      </c>
      <c r="C46" s="151">
        <f>VLOOKUP(A46,$B$37:$F$37,5,FALSE)</f>
        <v>723317357.73448706</v>
      </c>
      <c r="D46" s="151">
        <f>VLOOKUP(B46,$B$37:$F$37,5,FALSE)</f>
        <v>723317357.73448706</v>
      </c>
      <c r="E46" s="151">
        <v>1</v>
      </c>
      <c r="F46" s="151">
        <f>IF(C46=D46,0,C46*D46*E46)</f>
        <v>0</v>
      </c>
    </row>
    <row r="47" spans="1:11">
      <c r="A47" s="151"/>
      <c r="B47" s="170"/>
      <c r="C47" s="151"/>
      <c r="D47" s="151"/>
      <c r="E47" s="151"/>
      <c r="F47" s="151"/>
    </row>
    <row r="48" spans="1:11">
      <c r="A48" s="151"/>
      <c r="B48" s="170"/>
      <c r="C48" s="151"/>
      <c r="D48" s="151"/>
      <c r="E48" s="151"/>
      <c r="F48" s="151"/>
    </row>
    <row r="49" spans="1:18">
      <c r="A49" s="151"/>
      <c r="B49" s="170"/>
      <c r="C49" s="151"/>
      <c r="D49" s="151"/>
      <c r="E49" s="151"/>
      <c r="F49" s="151"/>
    </row>
    <row r="50" spans="1:18">
      <c r="A50" s="151"/>
      <c r="B50" s="170"/>
      <c r="C50" s="151"/>
      <c r="D50" s="151"/>
      <c r="E50" s="151"/>
      <c r="F50" s="151"/>
    </row>
    <row r="51" spans="1:18">
      <c r="A51" s="201"/>
      <c r="B51" s="201"/>
      <c r="C51" s="201"/>
      <c r="E51" s="1" t="s">
        <v>1931</v>
      </c>
      <c r="F51" s="1">
        <f>SUM(F46:F50)</f>
        <v>0</v>
      </c>
    </row>
    <row r="52" spans="1:18">
      <c r="A52" s="201"/>
      <c r="B52" s="201"/>
      <c r="C52" s="201"/>
      <c r="E52" s="1" t="s">
        <v>1933</v>
      </c>
      <c r="F52" s="1">
        <f>SUM(D37)</f>
        <v>5.2318799999999994E+17</v>
      </c>
    </row>
    <row r="53" spans="1:18">
      <c r="A53" s="201"/>
      <c r="B53" s="201"/>
      <c r="C53" s="201"/>
      <c r="E53" s="204" t="s">
        <v>1934</v>
      </c>
      <c r="F53" s="204">
        <f>SQRT(SUM(F51:F52))</f>
        <v>723317357.73448706</v>
      </c>
    </row>
    <row r="54" spans="1:18">
      <c r="A54" s="201"/>
      <c r="B54" s="201"/>
      <c r="C54" s="201"/>
    </row>
    <row r="55" spans="1:18">
      <c r="A55" s="201"/>
      <c r="B55" s="201"/>
      <c r="C55" s="201"/>
    </row>
    <row r="57" spans="1:18">
      <c r="A57" s="205" t="s">
        <v>1935</v>
      </c>
    </row>
    <row r="59" spans="1:18">
      <c r="A59" s="227" t="s">
        <v>2043</v>
      </c>
      <c r="B59" s="227" t="s">
        <v>2044</v>
      </c>
      <c r="C59" s="227" t="s">
        <v>2045</v>
      </c>
      <c r="D59" s="227" t="s">
        <v>2046</v>
      </c>
      <c r="E59" s="227" t="s">
        <v>2047</v>
      </c>
      <c r="F59" s="227" t="s">
        <v>2048</v>
      </c>
      <c r="G59" s="227" t="s">
        <v>2049</v>
      </c>
      <c r="H59" s="227" t="s">
        <v>2050</v>
      </c>
      <c r="I59" s="227" t="s">
        <v>2051</v>
      </c>
      <c r="J59" s="227" t="s">
        <v>2052</v>
      </c>
      <c r="K59" s="227" t="s">
        <v>2053</v>
      </c>
      <c r="L59" s="227" t="s">
        <v>2054</v>
      </c>
      <c r="M59" s="227" t="s">
        <v>2055</v>
      </c>
      <c r="N59" s="227" t="s">
        <v>2056</v>
      </c>
      <c r="O59" s="227" t="s">
        <v>2057</v>
      </c>
      <c r="P59" s="227" t="s">
        <v>2058</v>
      </c>
      <c r="Q59" s="227" t="s">
        <v>2059</v>
      </c>
      <c r="R59" s="227"/>
    </row>
    <row r="60" spans="1:18">
      <c r="A60" s="228">
        <v>45169</v>
      </c>
      <c r="B60" s="227" t="s">
        <v>2092</v>
      </c>
      <c r="C60" s="227" t="s">
        <v>2061</v>
      </c>
      <c r="D60" s="227" t="s">
        <v>50</v>
      </c>
      <c r="E60" s="227">
        <v>723317357.73448706</v>
      </c>
      <c r="F60" s="227">
        <v>0</v>
      </c>
      <c r="G60" s="227">
        <v>723317357.73448706</v>
      </c>
      <c r="H60" s="227">
        <v>0</v>
      </c>
      <c r="I60" s="227">
        <v>0</v>
      </c>
      <c r="J60" s="227">
        <v>723317357.73448706</v>
      </c>
      <c r="K60" s="227">
        <v>0</v>
      </c>
      <c r="L60" s="227">
        <v>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227"/>
    </row>
  </sheetData>
  <mergeCells count="1">
    <mergeCell ref="A45:B4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A0BFD-718A-46D7-8FFB-D26A15391411}">
  <dimension ref="A1:AC58"/>
  <sheetViews>
    <sheetView topLeftCell="K5" workbookViewId="0">
      <selection activeCell="Q10" sqref="Q10:AC30"/>
    </sheetView>
  </sheetViews>
  <sheetFormatPr defaultRowHeight="15"/>
  <cols>
    <col min="1" max="1" width="22.5703125" style="1" customWidth="1"/>
    <col min="2" max="2" width="13.7109375" style="1" customWidth="1"/>
    <col min="3" max="3" width="21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5" width="20" style="1" customWidth="1"/>
    <col min="16" max="16" width="9.140625" style="1"/>
    <col min="17" max="17" width="8.28515625" style="1" customWidth="1"/>
    <col min="18" max="18" width="9.28515625" style="1" customWidth="1"/>
    <col min="19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9">
      <c r="A2" s="187" t="s">
        <v>1146</v>
      </c>
      <c r="B2" s="187" t="s">
        <v>1023</v>
      </c>
      <c r="C2" s="187" t="s">
        <v>614</v>
      </c>
      <c r="D2" s="187" t="s">
        <v>1147</v>
      </c>
      <c r="E2" s="187" t="s">
        <v>1148</v>
      </c>
      <c r="F2" s="187" t="s">
        <v>1149</v>
      </c>
      <c r="G2" s="187" t="s">
        <v>617</v>
      </c>
      <c r="H2" s="188">
        <v>280274352.52357131</v>
      </c>
      <c r="I2" s="188">
        <v>0</v>
      </c>
      <c r="J2" s="188">
        <v>0</v>
      </c>
      <c r="K2" s="188">
        <v>0</v>
      </c>
      <c r="L2" s="188">
        <v>0</v>
      </c>
      <c r="M2" s="188">
        <v>280274352.52357131</v>
      </c>
    </row>
    <row r="4" spans="1:29">
      <c r="A4" s="195" t="s">
        <v>1906</v>
      </c>
      <c r="B4" s="195"/>
      <c r="C4" s="195"/>
    </row>
    <row r="5" spans="1:29">
      <c r="A5" s="195"/>
      <c r="B5" s="195"/>
      <c r="C5" s="195"/>
    </row>
    <row r="6" spans="1:29">
      <c r="A6" s="144" t="s">
        <v>1907</v>
      </c>
      <c r="Q6" s="190" t="s">
        <v>1961</v>
      </c>
      <c r="R6" s="190"/>
      <c r="S6" s="190"/>
      <c r="T6" s="190"/>
    </row>
    <row r="7" spans="1:29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O7" s="224"/>
      <c r="Q7" s="202">
        <v>1</v>
      </c>
      <c r="R7" s="202">
        <v>2</v>
      </c>
      <c r="S7" s="202">
        <v>3</v>
      </c>
      <c r="T7" s="202">
        <v>4</v>
      </c>
      <c r="U7" s="202">
        <v>5</v>
      </c>
      <c r="V7" s="202">
        <v>6</v>
      </c>
      <c r="W7" s="202">
        <v>7</v>
      </c>
      <c r="X7" s="202">
        <v>8</v>
      </c>
      <c r="Y7" s="202">
        <v>9</v>
      </c>
      <c r="Z7" s="202">
        <v>10</v>
      </c>
      <c r="AA7" s="202">
        <v>11</v>
      </c>
      <c r="AB7" s="202">
        <v>12</v>
      </c>
      <c r="AC7" s="202" t="s">
        <v>201</v>
      </c>
    </row>
    <row r="8" spans="1:29">
      <c r="A8" s="198" t="s">
        <v>1908</v>
      </c>
      <c r="B8" s="199">
        <v>3000000</v>
      </c>
      <c r="C8" s="199">
        <v>3000000</v>
      </c>
      <c r="D8" s="199">
        <v>3000000</v>
      </c>
      <c r="E8" s="199">
        <v>3000000</v>
      </c>
      <c r="F8" s="208">
        <v>12000000</v>
      </c>
      <c r="G8" s="208">
        <v>12000000</v>
      </c>
      <c r="H8" s="208">
        <v>12000000</v>
      </c>
      <c r="I8" s="208">
        <v>12000000</v>
      </c>
      <c r="J8" s="199">
        <v>640000</v>
      </c>
      <c r="K8" s="199">
        <v>370000</v>
      </c>
      <c r="L8" s="199">
        <v>810000000</v>
      </c>
      <c r="M8" s="199">
        <v>810000000</v>
      </c>
      <c r="N8" s="199">
        <v>370000</v>
      </c>
      <c r="O8" s="43"/>
      <c r="Q8" s="191">
        <v>30</v>
      </c>
      <c r="R8" s="191">
        <v>33</v>
      </c>
      <c r="S8" s="191">
        <v>36</v>
      </c>
      <c r="T8" s="191">
        <v>29</v>
      </c>
      <c r="U8" s="191">
        <v>26</v>
      </c>
      <c r="V8" s="191">
        <v>25</v>
      </c>
      <c r="W8" s="191">
        <v>34</v>
      </c>
      <c r="X8" s="191">
        <v>28</v>
      </c>
      <c r="Y8" s="191">
        <v>36</v>
      </c>
      <c r="Z8" s="191">
        <v>50</v>
      </c>
      <c r="AA8" s="191">
        <v>19</v>
      </c>
      <c r="AB8" s="191">
        <v>19</v>
      </c>
      <c r="AC8" s="191">
        <v>50</v>
      </c>
    </row>
    <row r="9" spans="1:29">
      <c r="A9" s="198" t="s">
        <v>1976</v>
      </c>
      <c r="B9" s="200">
        <v>0</v>
      </c>
      <c r="C9" s="200">
        <v>0</v>
      </c>
      <c r="D9" s="200">
        <v>0</v>
      </c>
      <c r="E9" s="199">
        <f>SUM(M46:M49)</f>
        <v>0</v>
      </c>
      <c r="F9" s="200">
        <v>0</v>
      </c>
      <c r="G9" s="199">
        <f t="shared" ref="G9" si="0">SUM(P47:P50)</f>
        <v>0</v>
      </c>
      <c r="H9" s="199">
        <f t="shared" ref="H9:N9" si="1">SUM(Q35:Q38)</f>
        <v>0</v>
      </c>
      <c r="I9" s="199">
        <f t="shared" si="1"/>
        <v>0</v>
      </c>
      <c r="J9" s="199">
        <f t="shared" si="1"/>
        <v>0</v>
      </c>
      <c r="K9" s="199">
        <f t="shared" si="1"/>
        <v>0</v>
      </c>
      <c r="L9" s="199">
        <f t="shared" si="1"/>
        <v>0</v>
      </c>
      <c r="M9" s="199">
        <f t="shared" si="1"/>
        <v>0</v>
      </c>
      <c r="N9" s="199">
        <f t="shared" si="1"/>
        <v>0</v>
      </c>
      <c r="O9" s="43"/>
    </row>
    <row r="10" spans="1:29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N10" si="2">MAX(1,SQRT(ABS(D9)/D8))</f>
        <v>1</v>
      </c>
      <c r="E10" s="207">
        <f t="shared" si="2"/>
        <v>1</v>
      </c>
      <c r="F10" s="207">
        <f>MAX(1,SQRT(ABS(F9)/F8))</f>
        <v>1</v>
      </c>
      <c r="G10" s="207">
        <f t="shared" si="2"/>
        <v>1</v>
      </c>
      <c r="H10" s="207">
        <f t="shared" si="2"/>
        <v>1</v>
      </c>
      <c r="I10" s="207">
        <f t="shared" si="2"/>
        <v>1</v>
      </c>
      <c r="J10" s="207">
        <f t="shared" si="2"/>
        <v>1</v>
      </c>
      <c r="K10" s="207">
        <f t="shared" si="2"/>
        <v>1</v>
      </c>
      <c r="L10" s="207">
        <f t="shared" si="2"/>
        <v>1</v>
      </c>
      <c r="M10" s="207">
        <f t="shared" si="2"/>
        <v>1</v>
      </c>
      <c r="N10" s="207">
        <f t="shared" si="2"/>
        <v>1</v>
      </c>
      <c r="O10" s="225"/>
      <c r="Q10" s="190" t="s">
        <v>1994</v>
      </c>
    </row>
    <row r="11" spans="1:29" ht="15" customHeight="1">
      <c r="Q11" s="202">
        <v>1</v>
      </c>
      <c r="R11" s="202">
        <v>2</v>
      </c>
      <c r="S11" s="202">
        <v>3</v>
      </c>
      <c r="T11" s="202">
        <v>4</v>
      </c>
      <c r="U11" s="202">
        <v>5</v>
      </c>
      <c r="V11" s="202">
        <v>6</v>
      </c>
      <c r="W11" s="202">
        <v>7</v>
      </c>
      <c r="X11" s="202">
        <v>8</v>
      </c>
      <c r="Y11" s="202">
        <v>9</v>
      </c>
      <c r="Z11" s="202">
        <v>10</v>
      </c>
      <c r="AA11" s="202">
        <v>11</v>
      </c>
      <c r="AB11" s="202">
        <v>12</v>
      </c>
      <c r="AC11" s="202" t="s">
        <v>201</v>
      </c>
    </row>
    <row r="12" spans="1:29" ht="16.5" customHeight="1">
      <c r="Q12" s="245">
        <v>0.18</v>
      </c>
      <c r="R12" s="245">
        <v>0.2</v>
      </c>
      <c r="S12" s="245">
        <v>0.28000000000000003</v>
      </c>
      <c r="T12" s="245">
        <v>0.24</v>
      </c>
      <c r="U12" s="245">
        <v>0.25</v>
      </c>
      <c r="V12" s="245">
        <v>0.36</v>
      </c>
      <c r="W12" s="245">
        <v>0.35</v>
      </c>
      <c r="X12" s="245">
        <v>0.37</v>
      </c>
      <c r="Y12" s="245">
        <v>0.23</v>
      </c>
      <c r="Z12" s="245">
        <v>0.27</v>
      </c>
      <c r="AA12" s="245">
        <v>0.45</v>
      </c>
      <c r="AB12" s="245">
        <v>0.45</v>
      </c>
      <c r="AC12" s="245">
        <v>0</v>
      </c>
    </row>
    <row r="13" spans="1:29">
      <c r="A13" s="195" t="s">
        <v>1910</v>
      </c>
    </row>
    <row r="16" spans="1:29">
      <c r="A16" s="201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2015</v>
      </c>
      <c r="M17" s="144" t="s">
        <v>1901</v>
      </c>
      <c r="N17" s="144" t="s">
        <v>1905</v>
      </c>
      <c r="O17" s="224" t="s">
        <v>1909</v>
      </c>
      <c r="Q17" s="190" t="s">
        <v>1985</v>
      </c>
      <c r="R17" s="190"/>
      <c r="S17" s="190"/>
      <c r="T17" s="190"/>
      <c r="U17" s="190"/>
    </row>
    <row r="18" spans="1:29">
      <c r="A18" s="193" t="s">
        <v>235</v>
      </c>
      <c r="B18" s="189" t="s">
        <v>236</v>
      </c>
      <c r="C18" s="189" t="s">
        <v>49</v>
      </c>
      <c r="D18" s="193" t="s">
        <v>23</v>
      </c>
      <c r="E18" s="193" t="s">
        <v>237</v>
      </c>
      <c r="F18" s="193">
        <v>1</v>
      </c>
      <c r="G18" s="193"/>
      <c r="H18" s="193"/>
      <c r="I18" s="193">
        <v>6000000</v>
      </c>
      <c r="J18" s="189" t="s">
        <v>50</v>
      </c>
      <c r="K18" s="193">
        <v>6000000</v>
      </c>
      <c r="L18" s="191" t="str">
        <f>E18&amp;"-"&amp;F18</f>
        <v>ISIN:INE044A01036-1</v>
      </c>
      <c r="M18" s="191" cm="1">
        <f t="array" ref="M18">VLOOKUP(F18,TRANSPOSE($Q$7:$AC$8),2,FALSE)</f>
        <v>30</v>
      </c>
      <c r="N18" s="191">
        <f>K18*M18*O18</f>
        <v>254558441.22715712</v>
      </c>
      <c r="O18" s="191" cm="1">
        <f t="array" ref="O18">MAX(1,SQRT(ABS(K18)/VLOOKUP(F18,TRANSPOSE($B$7:$N$8),2,FALSE)))</f>
        <v>1.4142135623730951</v>
      </c>
      <c r="Q18" s="202"/>
      <c r="R18" s="202">
        <v>1</v>
      </c>
      <c r="S18" s="202">
        <v>2</v>
      </c>
      <c r="T18" s="202">
        <v>3</v>
      </c>
      <c r="U18" s="202">
        <v>4</v>
      </c>
      <c r="V18" s="202">
        <v>5</v>
      </c>
      <c r="W18" s="202">
        <v>6</v>
      </c>
      <c r="X18" s="202">
        <v>7</v>
      </c>
      <c r="Y18" s="202">
        <v>8</v>
      </c>
      <c r="Z18" s="202">
        <v>9</v>
      </c>
      <c r="AA18" s="202">
        <v>10</v>
      </c>
      <c r="AB18" s="202">
        <v>11</v>
      </c>
      <c r="AC18" s="202">
        <v>12</v>
      </c>
    </row>
    <row r="19" spans="1:29">
      <c r="A19" s="215" t="s">
        <v>235</v>
      </c>
      <c r="B19" s="216" t="s">
        <v>240</v>
      </c>
      <c r="C19" s="216" t="s">
        <v>49</v>
      </c>
      <c r="D19" s="215" t="s">
        <v>23</v>
      </c>
      <c r="E19" s="215" t="s">
        <v>241</v>
      </c>
      <c r="F19" s="215">
        <v>2</v>
      </c>
      <c r="G19" s="215"/>
      <c r="H19" s="215"/>
      <c r="I19" s="215">
        <v>-2000000</v>
      </c>
      <c r="J19" s="216" t="s">
        <v>50</v>
      </c>
      <c r="K19" s="215">
        <v>-2000000</v>
      </c>
      <c r="L19" s="191" t="str">
        <f>E19&amp;"-"&amp;F19</f>
        <v>ISIN:CNE000000J28-2</v>
      </c>
      <c r="M19" s="191" cm="1">
        <f t="array" ref="M19">VLOOKUP(F19,TRANSPOSE($Q$7:$AC$8),2,FALSE)</f>
        <v>33</v>
      </c>
      <c r="N19" s="191">
        <f>K19*M19*O19</f>
        <v>-66000000</v>
      </c>
      <c r="O19" s="191" cm="1">
        <f t="array" ref="O19">MAX(1,SQRT(ABS(K19)/VLOOKUP(F19,TRANSPOSE($B$7:$N$8),2,FALSE)))</f>
        <v>1</v>
      </c>
      <c r="Q19" s="202">
        <v>1</v>
      </c>
      <c r="R19" s="226">
        <v>1</v>
      </c>
      <c r="S19" s="226">
        <v>0.18</v>
      </c>
      <c r="T19" s="226">
        <v>0.19</v>
      </c>
      <c r="U19" s="226">
        <v>0.19</v>
      </c>
      <c r="V19" s="226">
        <v>0.14000000000000001</v>
      </c>
      <c r="W19" s="226">
        <v>0.16</v>
      </c>
      <c r="X19" s="226">
        <v>0.15</v>
      </c>
      <c r="Y19" s="226">
        <v>0.16</v>
      </c>
      <c r="Z19" s="226">
        <v>0.18</v>
      </c>
      <c r="AA19" s="226">
        <v>0.12</v>
      </c>
      <c r="AB19" s="226">
        <v>0.19</v>
      </c>
      <c r="AC19" s="226">
        <v>0.19</v>
      </c>
    </row>
    <row r="20" spans="1:29">
      <c r="A20" s="193" t="s">
        <v>235</v>
      </c>
      <c r="B20" s="189" t="s">
        <v>288</v>
      </c>
      <c r="C20" s="189" t="s">
        <v>49</v>
      </c>
      <c r="D20" s="193" t="s">
        <v>23</v>
      </c>
      <c r="E20" s="193" t="s">
        <v>200</v>
      </c>
      <c r="F20" s="193" t="s">
        <v>201</v>
      </c>
      <c r="G20" s="193"/>
      <c r="H20" s="193"/>
      <c r="I20" s="193">
        <v>500000</v>
      </c>
      <c r="J20" s="189" t="s">
        <v>50</v>
      </c>
      <c r="K20" s="193">
        <v>500000</v>
      </c>
      <c r="L20" s="191" t="str">
        <f>E20&amp;"-"&amp;F20</f>
        <v>ISIN:UNKNOWN1-Residual</v>
      </c>
      <c r="M20" s="191" cm="1">
        <f t="array" ref="M20">VLOOKUP(F20,TRANSPOSE($Q$7:$AC$8),2,FALSE)</f>
        <v>50</v>
      </c>
      <c r="N20" s="191">
        <f>K20*M20*O20</f>
        <v>29061909.685954817</v>
      </c>
      <c r="O20" s="191" cm="1">
        <f t="array" ref="O20">MAX(1,SQRT(ABS(K20)/VLOOKUP(F20,TRANSPOSE($B$7:$N$8),2,FALSE)))</f>
        <v>1.1624763874381927</v>
      </c>
      <c r="Q20" s="202">
        <v>2</v>
      </c>
      <c r="R20" s="226">
        <v>0.18</v>
      </c>
      <c r="S20" s="226">
        <v>1</v>
      </c>
      <c r="T20" s="226">
        <v>0.22</v>
      </c>
      <c r="U20" s="226">
        <v>0.21</v>
      </c>
      <c r="V20" s="226">
        <v>0.15</v>
      </c>
      <c r="W20" s="226">
        <v>0.18</v>
      </c>
      <c r="X20" s="226">
        <v>0.17</v>
      </c>
      <c r="Y20" s="226">
        <v>0.19</v>
      </c>
      <c r="Z20" s="226">
        <v>0.2</v>
      </c>
      <c r="AA20" s="226">
        <v>0.14000000000000001</v>
      </c>
      <c r="AB20" s="240">
        <v>0.21</v>
      </c>
      <c r="AC20" s="226">
        <v>0.21</v>
      </c>
    </row>
    <row r="21" spans="1:29">
      <c r="Q21" s="202">
        <v>3</v>
      </c>
      <c r="R21" s="226">
        <v>0.19</v>
      </c>
      <c r="S21" s="226">
        <v>0.22</v>
      </c>
      <c r="T21" s="226">
        <v>1</v>
      </c>
      <c r="U21" s="226">
        <v>0.22</v>
      </c>
      <c r="V21" s="226">
        <v>0.13</v>
      </c>
      <c r="W21" s="226">
        <v>0.16</v>
      </c>
      <c r="X21" s="226">
        <v>0.08</v>
      </c>
      <c r="Y21" s="226">
        <v>0.17</v>
      </c>
      <c r="Z21" s="226">
        <v>0.22</v>
      </c>
      <c r="AA21" s="226">
        <v>0.13</v>
      </c>
      <c r="AB21" s="226">
        <v>0.2</v>
      </c>
      <c r="AC21" s="226">
        <v>0.2</v>
      </c>
    </row>
    <row r="22" spans="1:29">
      <c r="A22" s="195" t="s">
        <v>1977</v>
      </c>
      <c r="Q22" s="202">
        <v>4</v>
      </c>
      <c r="R22" s="226">
        <v>0.19</v>
      </c>
      <c r="S22" s="226">
        <v>0.21</v>
      </c>
      <c r="T22" s="226">
        <v>0.22</v>
      </c>
      <c r="U22" s="226">
        <v>1</v>
      </c>
      <c r="V22" s="226">
        <v>0.17</v>
      </c>
      <c r="W22" s="226">
        <v>0.22</v>
      </c>
      <c r="X22" s="226">
        <v>0.22</v>
      </c>
      <c r="Y22" s="226">
        <v>0.23</v>
      </c>
      <c r="Z22" s="226">
        <v>0.22</v>
      </c>
      <c r="AA22" s="226">
        <v>0.17</v>
      </c>
      <c r="AB22" s="226">
        <v>0.26</v>
      </c>
      <c r="AC22" s="226">
        <v>0.26</v>
      </c>
    </row>
    <row r="23" spans="1:29">
      <c r="Q23" s="202">
        <v>5</v>
      </c>
      <c r="R23" s="226">
        <v>0.14000000000000001</v>
      </c>
      <c r="S23" s="226">
        <v>0.15</v>
      </c>
      <c r="T23" s="226">
        <v>0.13</v>
      </c>
      <c r="U23" s="226">
        <v>0.17</v>
      </c>
      <c r="V23" s="226">
        <v>1</v>
      </c>
      <c r="W23" s="226">
        <v>0.28999999999999998</v>
      </c>
      <c r="X23" s="226">
        <v>0.26</v>
      </c>
      <c r="Y23" s="226">
        <v>0.28999999999999998</v>
      </c>
      <c r="Z23" s="226">
        <v>0.14000000000000001</v>
      </c>
      <c r="AA23" s="226">
        <v>0.24</v>
      </c>
      <c r="AB23" s="226">
        <v>0.32</v>
      </c>
      <c r="AC23" s="226">
        <v>0.32</v>
      </c>
    </row>
    <row r="24" spans="1:29">
      <c r="A24" s="201" t="s">
        <v>1984</v>
      </c>
      <c r="B24" s="201"/>
      <c r="C24" s="201"/>
      <c r="Q24" s="202">
        <v>6</v>
      </c>
      <c r="R24" s="226">
        <v>0.16</v>
      </c>
      <c r="S24" s="226">
        <v>0.18</v>
      </c>
      <c r="T24" s="226">
        <v>0.16</v>
      </c>
      <c r="U24" s="226">
        <v>0.22</v>
      </c>
      <c r="V24" s="226">
        <v>0.28999999999999998</v>
      </c>
      <c r="W24" s="226">
        <v>1</v>
      </c>
      <c r="X24" s="226">
        <v>0.34</v>
      </c>
      <c r="Y24" s="226">
        <v>0.36</v>
      </c>
      <c r="Z24" s="226">
        <v>0.17</v>
      </c>
      <c r="AA24" s="226">
        <v>0.3</v>
      </c>
      <c r="AB24" s="226">
        <v>0.39</v>
      </c>
      <c r="AC24" s="226">
        <v>0.39</v>
      </c>
    </row>
    <row r="25" spans="1:29">
      <c r="A25" s="145" t="s">
        <v>41</v>
      </c>
      <c r="B25" s="145" t="s">
        <v>2</v>
      </c>
      <c r="C25" s="144" t="s">
        <v>1979</v>
      </c>
      <c r="D25" s="144" t="s">
        <v>1980</v>
      </c>
      <c r="E25" s="145" t="s">
        <v>1920</v>
      </c>
      <c r="F25" s="145" t="s">
        <v>1921</v>
      </c>
      <c r="G25" s="144" t="s">
        <v>1957</v>
      </c>
      <c r="H25" s="144" t="s">
        <v>1958</v>
      </c>
      <c r="I25" s="144" t="s">
        <v>1922</v>
      </c>
      <c r="J25" s="144" t="s">
        <v>1972</v>
      </c>
      <c r="K25" s="146" t="s">
        <v>1932</v>
      </c>
      <c r="Q25" s="202">
        <v>7</v>
      </c>
      <c r="R25" s="226">
        <v>0.15</v>
      </c>
      <c r="S25" s="226">
        <v>0.17</v>
      </c>
      <c r="T25" s="226">
        <v>0.08</v>
      </c>
      <c r="U25" s="226">
        <v>0.22</v>
      </c>
      <c r="V25" s="226">
        <v>0.26</v>
      </c>
      <c r="W25" s="226">
        <v>0.34</v>
      </c>
      <c r="X25" s="226">
        <v>1</v>
      </c>
      <c r="Y25" s="226">
        <v>0.33</v>
      </c>
      <c r="Z25" s="226">
        <v>0.16</v>
      </c>
      <c r="AA25" s="226">
        <v>0.28000000000000003</v>
      </c>
      <c r="AB25" s="226">
        <v>0.36</v>
      </c>
      <c r="AC25" s="226">
        <v>0.36</v>
      </c>
    </row>
    <row r="26" spans="1:29">
      <c r="A26" s="193" t="s">
        <v>235</v>
      </c>
      <c r="B26" s="193">
        <v>1</v>
      </c>
      <c r="C26" s="191" t="s">
        <v>2018</v>
      </c>
      <c r="D26" s="191" t="s">
        <v>2018</v>
      </c>
      <c r="E26" s="192">
        <f>VLOOKUP(C26,($L$17:$N$20),3,FALSE)</f>
        <v>254558441.22715712</v>
      </c>
      <c r="F26" s="192">
        <f>VLOOKUP(D26,($L$17:$N$20),3,FALSE)</f>
        <v>254558441.22715712</v>
      </c>
      <c r="G26" s="221">
        <f>VLOOKUP(C26,($L$17:$O$20),4,FALSE)</f>
        <v>1.4142135623730951</v>
      </c>
      <c r="H26" s="221">
        <f>VLOOKUP(D26,($L$17:$O$20),4,FALSE)</f>
        <v>1.4142135623730951</v>
      </c>
      <c r="I26" s="203" cm="1">
        <f t="array" ref="I26">IF(C26=D26,1,VLOOKUP(B26,TRANSPOSE($Q$11:$AC$12),2,FALSE))</f>
        <v>1</v>
      </c>
      <c r="J26" s="217">
        <f>MIN(G26:H26)/MAX(G26:H26)</f>
        <v>1</v>
      </c>
      <c r="K26" s="210">
        <f>E26*F26*I26*J26</f>
        <v>6.48E+16</v>
      </c>
      <c r="Q26" s="202">
        <v>8</v>
      </c>
      <c r="R26" s="226">
        <v>0.16</v>
      </c>
      <c r="S26" s="226">
        <v>0.19</v>
      </c>
      <c r="T26" s="226">
        <v>0.17</v>
      </c>
      <c r="U26" s="226">
        <v>0.23</v>
      </c>
      <c r="V26" s="226">
        <v>0.28999999999999998</v>
      </c>
      <c r="W26" s="226">
        <v>0.36</v>
      </c>
      <c r="X26" s="226">
        <v>0.33</v>
      </c>
      <c r="Y26" s="226">
        <v>1</v>
      </c>
      <c r="Z26" s="226">
        <v>0.17</v>
      </c>
      <c r="AA26" s="226">
        <v>0.28999999999999998</v>
      </c>
      <c r="AB26" s="226">
        <v>0.4</v>
      </c>
      <c r="AC26" s="226">
        <v>0.4</v>
      </c>
    </row>
    <row r="27" spans="1:29">
      <c r="A27" s="201"/>
      <c r="B27" s="201"/>
      <c r="C27" s="201"/>
      <c r="J27" s="204" t="s">
        <v>1983</v>
      </c>
      <c r="K27" s="204">
        <f>SQRT(SUM(K26:K26))</f>
        <v>254558441.22715712</v>
      </c>
      <c r="Q27" s="202">
        <v>9</v>
      </c>
      <c r="R27" s="226">
        <v>0.18</v>
      </c>
      <c r="S27" s="226">
        <v>0.2</v>
      </c>
      <c r="T27" s="226">
        <v>0.22</v>
      </c>
      <c r="U27" s="226">
        <v>0.22</v>
      </c>
      <c r="V27" s="226">
        <v>0.14000000000000001</v>
      </c>
      <c r="W27" s="226">
        <v>0.17</v>
      </c>
      <c r="X27" s="226">
        <v>0.16</v>
      </c>
      <c r="Y27" s="226">
        <v>0.17</v>
      </c>
      <c r="Z27" s="226">
        <v>1</v>
      </c>
      <c r="AA27" s="226">
        <v>0.13</v>
      </c>
      <c r="AB27" s="226">
        <v>0.21</v>
      </c>
      <c r="AC27" s="226">
        <v>0.21</v>
      </c>
    </row>
    <row r="28" spans="1:29">
      <c r="A28" s="145" t="s">
        <v>41</v>
      </c>
      <c r="B28" s="145" t="s">
        <v>2</v>
      </c>
      <c r="C28" s="144" t="s">
        <v>1979</v>
      </c>
      <c r="D28" s="144" t="s">
        <v>1980</v>
      </c>
      <c r="E28" s="145" t="s">
        <v>1920</v>
      </c>
      <c r="F28" s="145" t="s">
        <v>1921</v>
      </c>
      <c r="G28" s="144" t="s">
        <v>1957</v>
      </c>
      <c r="H28" s="144" t="s">
        <v>1958</v>
      </c>
      <c r="I28" s="144" t="s">
        <v>1922</v>
      </c>
      <c r="J28" s="144" t="s">
        <v>1972</v>
      </c>
      <c r="K28" s="146" t="s">
        <v>1932</v>
      </c>
      <c r="Q28" s="202">
        <v>10</v>
      </c>
      <c r="R28" s="226">
        <v>0.12</v>
      </c>
      <c r="S28" s="226">
        <v>0.14000000000000001</v>
      </c>
      <c r="T28" s="226">
        <v>0.13</v>
      </c>
      <c r="U28" s="226">
        <v>0.17</v>
      </c>
      <c r="V28" s="226">
        <v>0.24</v>
      </c>
      <c r="W28" s="226">
        <v>0.3</v>
      </c>
      <c r="X28" s="226">
        <v>0.28000000000000003</v>
      </c>
      <c r="Y28" s="226">
        <v>0.28999999999999998</v>
      </c>
      <c r="Z28" s="226">
        <v>0.13</v>
      </c>
      <c r="AA28" s="226">
        <v>1</v>
      </c>
      <c r="AB28" s="226">
        <v>0.3</v>
      </c>
      <c r="AC28" s="226">
        <v>0.3</v>
      </c>
    </row>
    <row r="29" spans="1:29">
      <c r="A29" s="193" t="s">
        <v>235</v>
      </c>
      <c r="B29" s="215">
        <v>2</v>
      </c>
      <c r="C29" s="191" t="s">
        <v>2020</v>
      </c>
      <c r="D29" s="191" t="s">
        <v>2020</v>
      </c>
      <c r="E29" s="192">
        <f>VLOOKUP(C29,($L$17:$N$20),3,FALSE)</f>
        <v>-66000000</v>
      </c>
      <c r="F29" s="192">
        <f>VLOOKUP(D29,($L$17:$N$20),3,FALSE)</f>
        <v>-66000000</v>
      </c>
      <c r="G29" s="221">
        <f>VLOOKUP(C29,($L$17:$O$20),4,FALSE)</f>
        <v>1</v>
      </c>
      <c r="H29" s="221">
        <f>VLOOKUP(D29,($L$17:$O$20),4,FALSE)</f>
        <v>1</v>
      </c>
      <c r="I29" s="203" cm="1">
        <f t="array" ref="I29">IF(C29=D29,1,VLOOKUP(B29,TRANSPOSE($Q$11:$AC$12),2,FALSE))</f>
        <v>1</v>
      </c>
      <c r="J29" s="217">
        <f>MIN(G29:H29)/MAX(G29:H29)</f>
        <v>1</v>
      </c>
      <c r="K29" s="210">
        <f>E29*F29*I29*J29</f>
        <v>4356000000000000</v>
      </c>
      <c r="Q29" s="202">
        <v>11</v>
      </c>
      <c r="R29" s="226">
        <v>0.19</v>
      </c>
      <c r="S29" s="240">
        <v>0.21</v>
      </c>
      <c r="T29" s="226">
        <v>0.2</v>
      </c>
      <c r="U29" s="226">
        <v>0.26</v>
      </c>
      <c r="V29" s="226">
        <v>0.32</v>
      </c>
      <c r="W29" s="226">
        <v>0.39</v>
      </c>
      <c r="X29" s="226">
        <v>0.36</v>
      </c>
      <c r="Y29" s="226">
        <v>0.4</v>
      </c>
      <c r="Z29" s="226">
        <v>0.21</v>
      </c>
      <c r="AA29" s="226">
        <v>0.3</v>
      </c>
      <c r="AB29" s="226">
        <v>1</v>
      </c>
      <c r="AC29" s="226">
        <v>0.45</v>
      </c>
    </row>
    <row r="30" spans="1:29">
      <c r="A30" s="201"/>
      <c r="B30" s="201"/>
      <c r="C30" s="201"/>
      <c r="J30" s="204" t="s">
        <v>1997</v>
      </c>
      <c r="K30" s="204">
        <f>SQRT(SUM(K29:K29))</f>
        <v>66000000</v>
      </c>
      <c r="Q30" s="202">
        <v>12</v>
      </c>
      <c r="R30" s="226">
        <v>0.19</v>
      </c>
      <c r="S30" s="226">
        <v>0.21</v>
      </c>
      <c r="T30" s="226">
        <v>0.2</v>
      </c>
      <c r="U30" s="226">
        <v>0.26</v>
      </c>
      <c r="V30" s="226">
        <v>0.32</v>
      </c>
      <c r="W30" s="226">
        <v>0.39</v>
      </c>
      <c r="X30" s="226">
        <v>0.36</v>
      </c>
      <c r="Y30" s="226">
        <v>0.4</v>
      </c>
      <c r="Z30" s="226">
        <v>0.21</v>
      </c>
      <c r="AA30" s="226">
        <v>0.3</v>
      </c>
      <c r="AB30" s="226">
        <v>0.45</v>
      </c>
      <c r="AC30" s="226">
        <v>1</v>
      </c>
    </row>
    <row r="31" spans="1:29">
      <c r="A31" s="145" t="s">
        <v>41</v>
      </c>
      <c r="B31" s="145" t="s">
        <v>2</v>
      </c>
      <c r="C31" s="144" t="s">
        <v>1979</v>
      </c>
      <c r="D31" s="144" t="s">
        <v>1980</v>
      </c>
      <c r="E31" s="145" t="s">
        <v>1920</v>
      </c>
      <c r="F31" s="145" t="s">
        <v>1921</v>
      </c>
      <c r="G31" s="144" t="s">
        <v>1957</v>
      </c>
      <c r="H31" s="144" t="s">
        <v>1958</v>
      </c>
      <c r="I31" s="144" t="s">
        <v>1922</v>
      </c>
      <c r="J31" s="144" t="s">
        <v>1972</v>
      </c>
      <c r="K31" s="146" t="s">
        <v>1932</v>
      </c>
      <c r="L31" s="1" t="s">
        <v>2109</v>
      </c>
    </row>
    <row r="32" spans="1:29">
      <c r="A32" s="193" t="s">
        <v>235</v>
      </c>
      <c r="B32" s="193" t="s">
        <v>201</v>
      </c>
      <c r="C32" s="191" t="s">
        <v>2017</v>
      </c>
      <c r="D32" s="191" t="s">
        <v>2017</v>
      </c>
      <c r="E32" s="192">
        <f>VLOOKUP(C32,($L$17:$N$20),3,FALSE)</f>
        <v>29061909.685954817</v>
      </c>
      <c r="F32" s="192">
        <f>VLOOKUP(D32,($L$17:$N$20),3,FALSE)</f>
        <v>29061909.685954817</v>
      </c>
      <c r="G32" s="221">
        <f>VLOOKUP(C32,($L$17:$O$20),4,FALSE)</f>
        <v>1.1624763874381927</v>
      </c>
      <c r="H32" s="221">
        <f>VLOOKUP(D32,($L$17:$O$20),4,FALSE)</f>
        <v>1.1624763874381927</v>
      </c>
      <c r="I32" s="203" cm="1">
        <f t="array" ref="I32">IF(C32=D32,1,VLOOKUP(B32,TRANSPOSE($Q$11:$AC$12),2,FALSE))</f>
        <v>1</v>
      </c>
      <c r="J32" s="217">
        <f>MIN(G32:H32)/MAX(G32:H32)</f>
        <v>1</v>
      </c>
      <c r="K32" s="210">
        <f>E32*F32*I32*J32</f>
        <v>844594594594594.38</v>
      </c>
    </row>
    <row r="33" spans="1:11">
      <c r="A33" s="201"/>
      <c r="B33" s="201"/>
      <c r="C33" s="201"/>
      <c r="J33" s="204" t="s">
        <v>1995</v>
      </c>
      <c r="K33" s="204">
        <f>SQRT(SUM(K32:K32))</f>
        <v>29061909.685954817</v>
      </c>
    </row>
    <row r="34" spans="1:11">
      <c r="A34" s="201" t="s">
        <v>1930</v>
      </c>
      <c r="B34" s="201"/>
      <c r="C34" s="201"/>
    </row>
    <row r="35" spans="1:11">
      <c r="A35" s="145" t="s">
        <v>41</v>
      </c>
      <c r="B35" s="145" t="s">
        <v>2</v>
      </c>
      <c r="C35" s="144" t="s">
        <v>1911</v>
      </c>
      <c r="D35" s="144" t="s">
        <v>1912</v>
      </c>
      <c r="E35" s="145" t="s">
        <v>1913</v>
      </c>
      <c r="F35" s="145" t="s">
        <v>1914</v>
      </c>
    </row>
    <row r="36" spans="1:11">
      <c r="A36" s="193" t="s">
        <v>235</v>
      </c>
      <c r="B36" s="193">
        <v>1</v>
      </c>
      <c r="C36" s="151">
        <f>K27</f>
        <v>254558441.22715712</v>
      </c>
      <c r="D36" s="151">
        <f>C36^2</f>
        <v>6.48E+16</v>
      </c>
      <c r="E36" s="151">
        <f>SUM(N18)</f>
        <v>254558441.22715712</v>
      </c>
      <c r="F36" s="151">
        <f>MAX(MIN(E36,C36),-C36)</f>
        <v>254558441.22715712</v>
      </c>
    </row>
    <row r="37" spans="1:11">
      <c r="A37" s="193" t="s">
        <v>235</v>
      </c>
      <c r="B37" s="193">
        <v>2</v>
      </c>
      <c r="C37" s="151">
        <f>K30</f>
        <v>66000000</v>
      </c>
      <c r="D37" s="151">
        <f t="shared" ref="D37" si="3">C37^2</f>
        <v>4356000000000000</v>
      </c>
      <c r="E37" s="151">
        <f>SUM(N19)</f>
        <v>-66000000</v>
      </c>
      <c r="F37" s="151">
        <f t="shared" ref="F37" si="4">MAX(MIN(E37,C37),-C37)</f>
        <v>-66000000</v>
      </c>
    </row>
    <row r="38" spans="1:11">
      <c r="A38" s="193"/>
      <c r="B38" s="193"/>
      <c r="C38" s="151"/>
      <c r="D38" s="151"/>
      <c r="E38" s="151"/>
      <c r="F38" s="151"/>
    </row>
    <row r="39" spans="1:11">
      <c r="A39" s="151"/>
      <c r="B39" s="151"/>
      <c r="C39" s="151"/>
      <c r="D39" s="151"/>
      <c r="E39" s="151"/>
      <c r="F39" s="151"/>
    </row>
    <row r="40" spans="1:11">
      <c r="A40" s="201"/>
      <c r="B40" s="201"/>
      <c r="C40" s="201"/>
    </row>
    <row r="41" spans="1:11">
      <c r="A41" s="201"/>
      <c r="B41" s="201"/>
      <c r="C41" s="201"/>
    </row>
    <row r="42" spans="1:11">
      <c r="A42" s="195" t="s">
        <v>1915</v>
      </c>
    </row>
    <row r="44" spans="1:11">
      <c r="A44" s="316" t="s">
        <v>2</v>
      </c>
      <c r="B44" s="317"/>
      <c r="C44" s="144" t="s">
        <v>1916</v>
      </c>
      <c r="D44" s="144" t="s">
        <v>1917</v>
      </c>
      <c r="E44" s="145" t="s">
        <v>1918</v>
      </c>
      <c r="F44" s="145" t="s">
        <v>1932</v>
      </c>
    </row>
    <row r="45" spans="1:11">
      <c r="A45" s="193">
        <v>1</v>
      </c>
      <c r="B45" s="193">
        <v>1</v>
      </c>
      <c r="C45" s="151">
        <f>VLOOKUP(A45,$B$36:$F$38,5,FALSE)</f>
        <v>254558441.22715712</v>
      </c>
      <c r="D45" s="151">
        <f>VLOOKUP(B45,$B$36:$F$38,5,FALSE)</f>
        <v>254558441.22715712</v>
      </c>
      <c r="E45" s="211">
        <v>1</v>
      </c>
      <c r="F45" s="151">
        <f>IF(A45=B45,0,C45*D45*E45)</f>
        <v>0</v>
      </c>
    </row>
    <row r="46" spans="1:11">
      <c r="A46" s="193">
        <v>1</v>
      </c>
      <c r="B46" s="193">
        <v>2</v>
      </c>
      <c r="C46" s="151">
        <f t="shared" ref="C46:D48" si="5">VLOOKUP(A46,$B$36:$F$38,5,FALSE)</f>
        <v>254558441.22715712</v>
      </c>
      <c r="D46" s="151">
        <f t="shared" si="5"/>
        <v>-66000000</v>
      </c>
      <c r="E46" s="220">
        <v>0.18</v>
      </c>
      <c r="F46" s="151">
        <f t="shared" ref="F46:F48" si="6">IF(A46=B46,0,C46*D46*E46)</f>
        <v>-3024154281778626.5</v>
      </c>
    </row>
    <row r="47" spans="1:11">
      <c r="A47" s="193">
        <v>2</v>
      </c>
      <c r="B47" s="193">
        <v>1</v>
      </c>
      <c r="C47" s="151">
        <f t="shared" si="5"/>
        <v>-66000000</v>
      </c>
      <c r="D47" s="151">
        <f t="shared" si="5"/>
        <v>254558441.22715712</v>
      </c>
      <c r="E47" s="220">
        <v>0.18</v>
      </c>
      <c r="F47" s="151">
        <f t="shared" si="6"/>
        <v>-3024154281778626.5</v>
      </c>
    </row>
    <row r="48" spans="1:11">
      <c r="A48" s="193">
        <v>2</v>
      </c>
      <c r="B48" s="193">
        <v>2</v>
      </c>
      <c r="C48" s="151">
        <f t="shared" si="5"/>
        <v>-66000000</v>
      </c>
      <c r="D48" s="151">
        <f t="shared" si="5"/>
        <v>-66000000</v>
      </c>
      <c r="E48" s="211">
        <v>1</v>
      </c>
      <c r="F48" s="151">
        <f t="shared" si="6"/>
        <v>0</v>
      </c>
    </row>
    <row r="49" spans="1:18">
      <c r="A49" s="201"/>
      <c r="B49" s="201"/>
      <c r="C49" s="201"/>
      <c r="E49" s="1" t="s">
        <v>1931</v>
      </c>
      <c r="F49" s="1">
        <f>SUM(F45:F48)</f>
        <v>-6048308563557253</v>
      </c>
    </row>
    <row r="50" spans="1:18">
      <c r="A50" s="201"/>
      <c r="B50" s="201"/>
      <c r="C50" s="201"/>
      <c r="E50" s="1" t="s">
        <v>1933</v>
      </c>
      <c r="F50" s="1">
        <f>SUM(D36:D37)</f>
        <v>6.9156E+16</v>
      </c>
    </row>
    <row r="51" spans="1:18">
      <c r="A51" s="201"/>
      <c r="B51" s="201"/>
      <c r="C51" s="201"/>
      <c r="E51" s="1" t="s">
        <v>2021</v>
      </c>
      <c r="F51" s="1">
        <f>K33</f>
        <v>29061909.685954817</v>
      </c>
    </row>
    <row r="52" spans="1:18">
      <c r="A52" s="201"/>
      <c r="B52" s="201"/>
      <c r="C52" s="201"/>
      <c r="E52" s="204" t="s">
        <v>1934</v>
      </c>
      <c r="F52" s="204">
        <f>SQRT(SUM(F49:F50))+F51</f>
        <v>280274352.52357131</v>
      </c>
    </row>
    <row r="53" spans="1:18">
      <c r="A53" s="201"/>
      <c r="B53" s="201"/>
      <c r="C53" s="201"/>
    </row>
    <row r="55" spans="1:18">
      <c r="A55" s="205" t="s">
        <v>1935</v>
      </c>
    </row>
    <row r="57" spans="1:18">
      <c r="A57" s="227" t="s">
        <v>2043</v>
      </c>
      <c r="B57" s="227" t="s">
        <v>2044</v>
      </c>
      <c r="C57" s="227" t="s">
        <v>2045</v>
      </c>
      <c r="D57" s="227" t="s">
        <v>2046</v>
      </c>
      <c r="E57" s="227" t="s">
        <v>2047</v>
      </c>
      <c r="F57" s="227" t="s">
        <v>2048</v>
      </c>
      <c r="G57" s="227" t="s">
        <v>2049</v>
      </c>
      <c r="H57" s="227" t="s">
        <v>2050</v>
      </c>
      <c r="I57" s="227" t="s">
        <v>2051</v>
      </c>
      <c r="J57" s="227" t="s">
        <v>2052</v>
      </c>
      <c r="K57" s="227" t="s">
        <v>2053</v>
      </c>
      <c r="L57" s="227" t="s">
        <v>2054</v>
      </c>
      <c r="M57" s="227" t="s">
        <v>2055</v>
      </c>
      <c r="N57" s="227" t="s">
        <v>2056</v>
      </c>
      <c r="O57" s="227" t="s">
        <v>2057</v>
      </c>
      <c r="P57" s="227" t="s">
        <v>2058</v>
      </c>
      <c r="Q57" s="227" t="s">
        <v>2059</v>
      </c>
      <c r="R57" s="227"/>
    </row>
    <row r="58" spans="1:18">
      <c r="A58" s="228">
        <v>45169</v>
      </c>
      <c r="B58" s="227" t="s">
        <v>2093</v>
      </c>
      <c r="C58" s="227" t="s">
        <v>2061</v>
      </c>
      <c r="D58" s="227" t="s">
        <v>50</v>
      </c>
      <c r="E58" s="227">
        <v>280274352.52357101</v>
      </c>
      <c r="F58" s="227">
        <v>0</v>
      </c>
      <c r="G58" s="227">
        <v>280274352.52357101</v>
      </c>
      <c r="H58" s="227">
        <v>0</v>
      </c>
      <c r="I58" s="227">
        <v>0</v>
      </c>
      <c r="J58" s="227">
        <v>280274352.52357101</v>
      </c>
      <c r="K58" s="227">
        <v>0</v>
      </c>
      <c r="L58" s="227">
        <v>0</v>
      </c>
      <c r="M58" s="227">
        <v>0</v>
      </c>
      <c r="N58" s="227">
        <v>0</v>
      </c>
      <c r="O58" s="227">
        <v>0</v>
      </c>
      <c r="P58" s="227">
        <v>0</v>
      </c>
      <c r="Q58" s="227">
        <v>0</v>
      </c>
      <c r="R58" s="227"/>
    </row>
  </sheetData>
  <mergeCells count="1">
    <mergeCell ref="A44:B44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EA5C8-3182-40C0-9B45-55E76EE22F0C}">
  <dimension ref="A1:AC107"/>
  <sheetViews>
    <sheetView topLeftCell="K1" workbookViewId="0">
      <selection activeCell="Q6" sqref="Q6:AC8"/>
    </sheetView>
  </sheetViews>
  <sheetFormatPr defaultRowHeight="15"/>
  <cols>
    <col min="1" max="1" width="22.5703125" style="1" customWidth="1"/>
    <col min="2" max="2" width="13.7109375" style="1" customWidth="1"/>
    <col min="3" max="3" width="21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5" width="20" style="1" customWidth="1"/>
    <col min="16" max="16" width="9.140625" style="1"/>
    <col min="17" max="17" width="8.28515625" style="1" customWidth="1"/>
    <col min="18" max="18" width="9.28515625" style="1" customWidth="1"/>
    <col min="19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29">
      <c r="A2" s="187" t="s">
        <v>1170</v>
      </c>
      <c r="B2" s="187" t="s">
        <v>1023</v>
      </c>
      <c r="C2" s="187" t="s">
        <v>614</v>
      </c>
      <c r="D2" s="187" t="s">
        <v>1171</v>
      </c>
      <c r="E2" s="187" t="s">
        <v>1172</v>
      </c>
      <c r="F2" s="187" t="s">
        <v>1173</v>
      </c>
      <c r="G2" s="187" t="s">
        <v>617</v>
      </c>
      <c r="H2" s="188">
        <v>21156037372.199902</v>
      </c>
      <c r="I2" s="188">
        <v>0</v>
      </c>
      <c r="J2" s="188">
        <v>0</v>
      </c>
      <c r="K2" s="188">
        <v>0</v>
      </c>
      <c r="L2" s="188">
        <v>0</v>
      </c>
      <c r="M2" s="188">
        <v>21156037372.199902</v>
      </c>
    </row>
    <row r="4" spans="1:29">
      <c r="A4" s="195" t="s">
        <v>1906</v>
      </c>
      <c r="B4" s="195"/>
      <c r="C4" s="195"/>
    </row>
    <row r="5" spans="1:29">
      <c r="A5" s="195"/>
      <c r="B5" s="195"/>
      <c r="C5" s="195"/>
    </row>
    <row r="6" spans="1:29">
      <c r="A6" s="144" t="s">
        <v>1907</v>
      </c>
      <c r="Q6" s="190" t="s">
        <v>1961</v>
      </c>
      <c r="R6" s="190"/>
      <c r="S6" s="190"/>
      <c r="T6" s="190"/>
    </row>
    <row r="7" spans="1:29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 t="s">
        <v>201</v>
      </c>
      <c r="O7" s="224"/>
      <c r="Q7" s="202">
        <v>1</v>
      </c>
      <c r="R7" s="202">
        <v>2</v>
      </c>
      <c r="S7" s="202">
        <v>3</v>
      </c>
      <c r="T7" s="202">
        <v>4</v>
      </c>
      <c r="U7" s="202">
        <v>5</v>
      </c>
      <c r="V7" s="202">
        <v>6</v>
      </c>
      <c r="W7" s="202">
        <v>7</v>
      </c>
      <c r="X7" s="202">
        <v>8</v>
      </c>
      <c r="Y7" s="202">
        <v>9</v>
      </c>
      <c r="Z7" s="202">
        <v>10</v>
      </c>
      <c r="AA7" s="202">
        <v>11</v>
      </c>
      <c r="AB7" s="202">
        <v>12</v>
      </c>
      <c r="AC7" s="202" t="s">
        <v>201</v>
      </c>
    </row>
    <row r="8" spans="1:29">
      <c r="A8" s="198" t="s">
        <v>1908</v>
      </c>
      <c r="B8" s="199">
        <v>3000000</v>
      </c>
      <c r="C8" s="199">
        <v>3000000</v>
      </c>
      <c r="D8" s="199">
        <v>3000000</v>
      </c>
      <c r="E8" s="199">
        <v>3000000</v>
      </c>
      <c r="F8" s="208">
        <v>12000000</v>
      </c>
      <c r="G8" s="208">
        <v>12000000</v>
      </c>
      <c r="H8" s="208">
        <v>12000000</v>
      </c>
      <c r="I8" s="208">
        <v>12000000</v>
      </c>
      <c r="J8" s="199">
        <v>640000</v>
      </c>
      <c r="K8" s="199">
        <v>370000</v>
      </c>
      <c r="L8" s="199">
        <v>810000000</v>
      </c>
      <c r="M8" s="199">
        <v>810000000</v>
      </c>
      <c r="N8" s="199">
        <v>370000</v>
      </c>
      <c r="O8" s="43"/>
      <c r="Q8" s="191">
        <v>30</v>
      </c>
      <c r="R8" s="191">
        <v>33</v>
      </c>
      <c r="S8" s="191">
        <v>36</v>
      </c>
      <c r="T8" s="191">
        <v>29</v>
      </c>
      <c r="U8" s="191">
        <v>26</v>
      </c>
      <c r="V8" s="191">
        <v>25</v>
      </c>
      <c r="W8" s="191">
        <v>34</v>
      </c>
      <c r="X8" s="191">
        <v>28</v>
      </c>
      <c r="Y8" s="191">
        <v>36</v>
      </c>
      <c r="Z8" s="191">
        <v>50</v>
      </c>
      <c r="AA8" s="191">
        <v>19</v>
      </c>
      <c r="AB8" s="191">
        <v>19</v>
      </c>
      <c r="AC8" s="191">
        <v>50</v>
      </c>
    </row>
    <row r="9" spans="1:29">
      <c r="A9" s="198" t="s">
        <v>1976</v>
      </c>
      <c r="B9" s="200">
        <v>0</v>
      </c>
      <c r="C9" s="200">
        <v>0</v>
      </c>
      <c r="D9" s="200">
        <v>0</v>
      </c>
      <c r="E9" s="199">
        <f>SUM(M50:M53)</f>
        <v>0</v>
      </c>
      <c r="F9" s="200">
        <v>0</v>
      </c>
      <c r="G9" s="199">
        <f t="shared" ref="G9" si="0">SUM(P47:P50)</f>
        <v>0</v>
      </c>
      <c r="H9" s="199">
        <f t="shared" ref="H9:N9" si="1">SUM(Q35:Q38)</f>
        <v>0</v>
      </c>
      <c r="I9" s="199">
        <f t="shared" si="1"/>
        <v>0</v>
      </c>
      <c r="J9" s="199">
        <f t="shared" si="1"/>
        <v>0</v>
      </c>
      <c r="K9" s="199">
        <f t="shared" si="1"/>
        <v>0</v>
      </c>
      <c r="L9" s="199">
        <f t="shared" si="1"/>
        <v>0</v>
      </c>
      <c r="M9" s="199">
        <f t="shared" si="1"/>
        <v>0</v>
      </c>
      <c r="N9" s="199">
        <f t="shared" si="1"/>
        <v>0</v>
      </c>
      <c r="O9" s="43"/>
    </row>
    <row r="10" spans="1:29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N10" si="2">MAX(1,SQRT(ABS(D9)/D8))</f>
        <v>1</v>
      </c>
      <c r="E10" s="207">
        <f t="shared" si="2"/>
        <v>1</v>
      </c>
      <c r="F10" s="207">
        <f>MAX(1,SQRT(ABS(F9)/F8))</f>
        <v>1</v>
      </c>
      <c r="G10" s="207">
        <f t="shared" si="2"/>
        <v>1</v>
      </c>
      <c r="H10" s="207">
        <f t="shared" si="2"/>
        <v>1</v>
      </c>
      <c r="I10" s="207">
        <f t="shared" si="2"/>
        <v>1</v>
      </c>
      <c r="J10" s="207">
        <f t="shared" si="2"/>
        <v>1</v>
      </c>
      <c r="K10" s="207">
        <f t="shared" si="2"/>
        <v>1</v>
      </c>
      <c r="L10" s="207">
        <f t="shared" si="2"/>
        <v>1</v>
      </c>
      <c r="M10" s="207">
        <f t="shared" si="2"/>
        <v>1</v>
      </c>
      <c r="N10" s="207">
        <f t="shared" si="2"/>
        <v>1</v>
      </c>
      <c r="O10" s="225"/>
      <c r="Q10" s="190" t="s">
        <v>1994</v>
      </c>
    </row>
    <row r="11" spans="1:29" ht="15" customHeight="1">
      <c r="Q11" s="202">
        <v>1</v>
      </c>
      <c r="R11" s="202">
        <v>2</v>
      </c>
      <c r="S11" s="202">
        <v>3</v>
      </c>
      <c r="T11" s="202">
        <v>4</v>
      </c>
      <c r="U11" s="202">
        <v>5</v>
      </c>
      <c r="V11" s="202">
        <v>6</v>
      </c>
      <c r="W11" s="202">
        <v>7</v>
      </c>
      <c r="X11" s="202">
        <v>8</v>
      </c>
      <c r="Y11" s="202">
        <v>9</v>
      </c>
      <c r="Z11" s="202">
        <v>10</v>
      </c>
      <c r="AA11" s="202">
        <v>11</v>
      </c>
      <c r="AB11" s="202">
        <v>12</v>
      </c>
      <c r="AC11" s="202" t="s">
        <v>201</v>
      </c>
    </row>
    <row r="12" spans="1:29" ht="16.5" customHeight="1">
      <c r="Q12" s="245">
        <v>0.18</v>
      </c>
      <c r="R12" s="245">
        <v>0.2</v>
      </c>
      <c r="S12" s="245">
        <v>0.28000000000000003</v>
      </c>
      <c r="T12" s="245">
        <v>0.24</v>
      </c>
      <c r="U12" s="245">
        <v>0.25</v>
      </c>
      <c r="V12" s="245">
        <v>0.36</v>
      </c>
      <c r="W12" s="245">
        <v>0.35</v>
      </c>
      <c r="X12" s="245">
        <v>0.37</v>
      </c>
      <c r="Y12" s="245">
        <v>0.23</v>
      </c>
      <c r="Z12" s="245">
        <v>0.27</v>
      </c>
      <c r="AA12" s="245">
        <v>0.45</v>
      </c>
      <c r="AB12" s="245">
        <v>0.45</v>
      </c>
      <c r="AC12" s="245">
        <v>0</v>
      </c>
    </row>
    <row r="13" spans="1:29">
      <c r="A13" s="195" t="s">
        <v>1910</v>
      </c>
    </row>
    <row r="16" spans="1:29">
      <c r="A16" s="201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2015</v>
      </c>
      <c r="M17" s="144" t="s">
        <v>1901</v>
      </c>
      <c r="N17" s="144" t="s">
        <v>1905</v>
      </c>
      <c r="O17" s="224" t="s">
        <v>1909</v>
      </c>
      <c r="Q17" s="190" t="s">
        <v>1985</v>
      </c>
      <c r="R17" s="190"/>
      <c r="S17" s="190"/>
      <c r="T17" s="190"/>
      <c r="U17" s="190"/>
    </row>
    <row r="18" spans="1:29">
      <c r="A18" s="193" t="s">
        <v>235</v>
      </c>
      <c r="B18" s="189" t="s">
        <v>260</v>
      </c>
      <c r="C18" s="189" t="s">
        <v>49</v>
      </c>
      <c r="D18" s="193" t="s">
        <v>23</v>
      </c>
      <c r="E18" s="193" t="s">
        <v>261</v>
      </c>
      <c r="F18" s="193">
        <v>7</v>
      </c>
      <c r="G18" s="193"/>
      <c r="H18" s="193"/>
      <c r="I18" s="193">
        <v>4000000</v>
      </c>
      <c r="J18" s="189" t="s">
        <v>50</v>
      </c>
      <c r="K18" s="193">
        <v>4000000</v>
      </c>
      <c r="L18" s="191" t="str">
        <f>E18&amp;"-"&amp;F18</f>
        <v>ISIN:DE000BASF111-7</v>
      </c>
      <c r="M18" s="191" cm="1">
        <f t="array" ref="M18">VLOOKUP(F18,TRANSPOSE($Q$7:$AC$8),2,FALSE)</f>
        <v>34</v>
      </c>
      <c r="N18" s="191">
        <f>K18*M18*O18</f>
        <v>136000000</v>
      </c>
      <c r="O18" s="191" cm="1">
        <f t="array" ref="O18">MAX(1,SQRT(ABS(K18)/VLOOKUP(F18,TRANSPOSE($B$7:$N$8),2,FALSE)))</f>
        <v>1</v>
      </c>
      <c r="Q18" s="202"/>
      <c r="R18" s="202">
        <v>1</v>
      </c>
      <c r="S18" s="202">
        <v>2</v>
      </c>
      <c r="T18" s="202">
        <v>3</v>
      </c>
      <c r="U18" s="202">
        <v>4</v>
      </c>
      <c r="V18" s="202">
        <v>5</v>
      </c>
      <c r="W18" s="202">
        <v>6</v>
      </c>
      <c r="X18" s="202">
        <v>7</v>
      </c>
      <c r="Y18" s="202">
        <v>8</v>
      </c>
      <c r="Z18" s="202">
        <v>9</v>
      </c>
      <c r="AA18" s="202">
        <v>10</v>
      </c>
      <c r="AB18" s="202">
        <v>11</v>
      </c>
      <c r="AC18" s="202">
        <v>12</v>
      </c>
    </row>
    <row r="19" spans="1:29">
      <c r="A19" s="215" t="s">
        <v>235</v>
      </c>
      <c r="B19" s="216" t="s">
        <v>264</v>
      </c>
      <c r="C19" s="216" t="s">
        <v>49</v>
      </c>
      <c r="D19" s="215" t="s">
        <v>23</v>
      </c>
      <c r="E19" s="215" t="s">
        <v>265</v>
      </c>
      <c r="F19" s="215">
        <v>8</v>
      </c>
      <c r="G19" s="215"/>
      <c r="H19" s="215"/>
      <c r="I19" s="215">
        <v>-4000000</v>
      </c>
      <c r="J19" s="216" t="s">
        <v>50</v>
      </c>
      <c r="K19" s="215">
        <v>-4000000</v>
      </c>
      <c r="L19" s="191" t="str">
        <f t="shared" ref="L19:L23" si="3">E19&amp;"-"&amp;F19</f>
        <v>ISIN:US67066G1040-8</v>
      </c>
      <c r="M19" s="191" cm="1">
        <f t="array" ref="M19">VLOOKUP(F19,TRANSPOSE($Q$7:$AC$8),2,FALSE)</f>
        <v>28</v>
      </c>
      <c r="N19" s="191">
        <f t="shared" ref="N19:N23" si="4">K19*M19*O19</f>
        <v>-112000000</v>
      </c>
      <c r="O19" s="191" cm="1">
        <f t="array" ref="O19">MAX(1,SQRT(ABS(K19)/VLOOKUP(F19,TRANSPOSE($B$7:$N$8),2,FALSE)))</f>
        <v>1</v>
      </c>
      <c r="Q19" s="202">
        <v>1</v>
      </c>
      <c r="R19" s="226">
        <v>1</v>
      </c>
      <c r="S19" s="226">
        <v>0.18</v>
      </c>
      <c r="T19" s="226">
        <v>0.19</v>
      </c>
      <c r="U19" s="226">
        <v>0.19</v>
      </c>
      <c r="V19" s="226">
        <v>0.14000000000000001</v>
      </c>
      <c r="W19" s="226">
        <v>0.16</v>
      </c>
      <c r="X19" s="226">
        <v>0.15</v>
      </c>
      <c r="Y19" s="226">
        <v>0.16</v>
      </c>
      <c r="Z19" s="226">
        <v>0.18</v>
      </c>
      <c r="AA19" s="226">
        <v>0.12</v>
      </c>
      <c r="AB19" s="226">
        <v>0.19</v>
      </c>
      <c r="AC19" s="226">
        <v>0.19</v>
      </c>
    </row>
    <row r="20" spans="1:29">
      <c r="A20" s="215" t="s">
        <v>235</v>
      </c>
      <c r="B20" s="216" t="s">
        <v>268</v>
      </c>
      <c r="C20" s="216" t="s">
        <v>49</v>
      </c>
      <c r="D20" s="215" t="s">
        <v>23</v>
      </c>
      <c r="E20" s="215" t="s">
        <v>269</v>
      </c>
      <c r="F20" s="215">
        <v>9</v>
      </c>
      <c r="G20" s="215"/>
      <c r="H20" s="215"/>
      <c r="I20" s="215">
        <v>400000</v>
      </c>
      <c r="J20" s="216" t="s">
        <v>50</v>
      </c>
      <c r="K20" s="215">
        <v>400000</v>
      </c>
      <c r="L20" s="191" t="str">
        <f t="shared" si="3"/>
        <v>ISIN:BRCESPACNPB4-9</v>
      </c>
      <c r="M20" s="191" cm="1">
        <f t="array" ref="M20">VLOOKUP(F20,TRANSPOSE($Q$7:$AC$8),2,FALSE)</f>
        <v>36</v>
      </c>
      <c r="N20" s="191">
        <f t="shared" si="4"/>
        <v>14400000</v>
      </c>
      <c r="O20" s="191" cm="1">
        <f t="array" ref="O20">MAX(1,SQRT(ABS(K20)/VLOOKUP(F20,TRANSPOSE($B$7:$N$8),2,FALSE)))</f>
        <v>1</v>
      </c>
      <c r="Q20" s="202">
        <v>2</v>
      </c>
      <c r="R20" s="226">
        <v>0.18</v>
      </c>
      <c r="S20" s="226">
        <v>1</v>
      </c>
      <c r="T20" s="226">
        <v>0.22</v>
      </c>
      <c r="U20" s="226">
        <v>0.21</v>
      </c>
      <c r="V20" s="226">
        <v>0.15</v>
      </c>
      <c r="W20" s="226">
        <v>0.18</v>
      </c>
      <c r="X20" s="226">
        <v>0.17</v>
      </c>
      <c r="Y20" s="226">
        <v>0.19</v>
      </c>
      <c r="Z20" s="226">
        <v>0.2</v>
      </c>
      <c r="AA20" s="226">
        <v>0.14000000000000001</v>
      </c>
      <c r="AB20" s="240">
        <v>0.21</v>
      </c>
      <c r="AC20" s="226">
        <v>0.21</v>
      </c>
    </row>
    <row r="21" spans="1:29">
      <c r="A21" s="215" t="s">
        <v>235</v>
      </c>
      <c r="B21" s="216" t="s">
        <v>272</v>
      </c>
      <c r="C21" s="216" t="s">
        <v>49</v>
      </c>
      <c r="D21" s="215" t="s">
        <v>23</v>
      </c>
      <c r="E21" s="215" t="s">
        <v>273</v>
      </c>
      <c r="F21" s="215">
        <v>10</v>
      </c>
      <c r="G21" s="215"/>
      <c r="H21" s="215"/>
      <c r="I21" s="215">
        <v>600000</v>
      </c>
      <c r="J21" s="216" t="s">
        <v>50</v>
      </c>
      <c r="K21" s="215">
        <v>600000</v>
      </c>
      <c r="L21" s="191" t="str">
        <f t="shared" si="3"/>
        <v>ISIN:AU000000API4-10</v>
      </c>
      <c r="M21" s="191" cm="1">
        <f t="array" ref="M21">VLOOKUP(F21,TRANSPOSE($Q$7:$AC$8),2,FALSE)</f>
        <v>50</v>
      </c>
      <c r="N21" s="191">
        <f t="shared" si="4"/>
        <v>38202872.398020796</v>
      </c>
      <c r="O21" s="191" cm="1">
        <f t="array" ref="O21">MAX(1,SQRT(ABS(K21)/VLOOKUP(F21,TRANSPOSE($B$7:$N$8),2,FALSE)))</f>
        <v>1.2734290799340267</v>
      </c>
      <c r="Q21" s="202">
        <v>3</v>
      </c>
      <c r="R21" s="226">
        <v>0.19</v>
      </c>
      <c r="S21" s="226">
        <v>0.22</v>
      </c>
      <c r="T21" s="226">
        <v>1</v>
      </c>
      <c r="U21" s="226">
        <v>0.22</v>
      </c>
      <c r="V21" s="226">
        <v>0.13</v>
      </c>
      <c r="W21" s="226">
        <v>0.16</v>
      </c>
      <c r="X21" s="226">
        <v>0.08</v>
      </c>
      <c r="Y21" s="226">
        <v>0.17</v>
      </c>
      <c r="Z21" s="226">
        <v>0.22</v>
      </c>
      <c r="AA21" s="226">
        <v>0.13</v>
      </c>
      <c r="AB21" s="226">
        <v>0.2</v>
      </c>
      <c r="AC21" s="226">
        <v>0.2</v>
      </c>
    </row>
    <row r="22" spans="1:29">
      <c r="A22" s="215" t="s">
        <v>235</v>
      </c>
      <c r="B22" s="216" t="s">
        <v>276</v>
      </c>
      <c r="C22" s="216" t="s">
        <v>49</v>
      </c>
      <c r="D22" s="215" t="s">
        <v>23</v>
      </c>
      <c r="E22" s="215" t="s">
        <v>277</v>
      </c>
      <c r="F22" s="215">
        <v>11</v>
      </c>
      <c r="G22" s="215"/>
      <c r="H22" s="215"/>
      <c r="I22" s="215">
        <v>1000000000</v>
      </c>
      <c r="J22" s="216" t="s">
        <v>50</v>
      </c>
      <c r="K22" s="215">
        <v>1000000000</v>
      </c>
      <c r="L22" s="191" t="str">
        <f t="shared" si="3"/>
        <v>SPX-11</v>
      </c>
      <c r="M22" s="191" cm="1">
        <f t="array" ref="M22">VLOOKUP(F22,TRANSPOSE($Q$7:$AC$8),2,FALSE)</f>
        <v>19</v>
      </c>
      <c r="N22" s="191">
        <f t="shared" si="4"/>
        <v>21111111111.111111</v>
      </c>
      <c r="O22" s="191" cm="1">
        <f t="array" ref="O22">MAX(1,SQRT(ABS(K22)/VLOOKUP(F22,TRANSPOSE($B$7:$N$8),2,FALSE)))</f>
        <v>1.1111111111111112</v>
      </c>
      <c r="Q22" s="202">
        <v>4</v>
      </c>
      <c r="R22" s="226">
        <v>0.19</v>
      </c>
      <c r="S22" s="226">
        <v>0.21</v>
      </c>
      <c r="T22" s="226">
        <v>0.22</v>
      </c>
      <c r="U22" s="226">
        <v>1</v>
      </c>
      <c r="V22" s="226">
        <v>0.17</v>
      </c>
      <c r="W22" s="226">
        <v>0.22</v>
      </c>
      <c r="X22" s="226">
        <v>0.22</v>
      </c>
      <c r="Y22" s="226">
        <v>0.23</v>
      </c>
      <c r="Z22" s="226">
        <v>0.22</v>
      </c>
      <c r="AA22" s="226">
        <v>0.17</v>
      </c>
      <c r="AB22" s="226">
        <v>0.26</v>
      </c>
      <c r="AC22" s="226">
        <v>0.26</v>
      </c>
    </row>
    <row r="23" spans="1:29">
      <c r="A23" s="215" t="s">
        <v>235</v>
      </c>
      <c r="B23" s="216" t="s">
        <v>282</v>
      </c>
      <c r="C23" s="216" t="s">
        <v>49</v>
      </c>
      <c r="D23" s="215" t="s">
        <v>23</v>
      </c>
      <c r="E23" s="215" t="s">
        <v>283</v>
      </c>
      <c r="F23" s="215">
        <v>12</v>
      </c>
      <c r="G23" s="215"/>
      <c r="H23" s="215"/>
      <c r="I23" s="215">
        <v>3000000</v>
      </c>
      <c r="J23" s="216" t="s">
        <v>50</v>
      </c>
      <c r="K23" s="215">
        <v>3000000</v>
      </c>
      <c r="L23" s="191" t="str">
        <f t="shared" si="3"/>
        <v>VIX-12</v>
      </c>
      <c r="M23" s="191" cm="1">
        <f t="array" ref="M23">VLOOKUP(F23,TRANSPOSE($Q$7:$AC$8),2,FALSE)</f>
        <v>19</v>
      </c>
      <c r="N23" s="191">
        <f t="shared" si="4"/>
        <v>57000000</v>
      </c>
      <c r="O23" s="191" cm="1">
        <f t="array" ref="O23">MAX(1,SQRT(ABS(K23)/VLOOKUP(F23,TRANSPOSE($B$7:$N$8),2,FALSE)))</f>
        <v>1</v>
      </c>
      <c r="Q23" s="202">
        <v>5</v>
      </c>
      <c r="R23" s="226">
        <v>0.14000000000000001</v>
      </c>
      <c r="S23" s="226">
        <v>0.15</v>
      </c>
      <c r="T23" s="226">
        <v>0.13</v>
      </c>
      <c r="U23" s="226">
        <v>0.17</v>
      </c>
      <c r="V23" s="226">
        <v>1</v>
      </c>
      <c r="W23" s="226">
        <v>0.28999999999999998</v>
      </c>
      <c r="X23" s="226">
        <v>0.26</v>
      </c>
      <c r="Y23" s="226">
        <v>0.28999999999999998</v>
      </c>
      <c r="Z23" s="226">
        <v>0.14000000000000001</v>
      </c>
      <c r="AA23" s="226">
        <v>0.24</v>
      </c>
      <c r="AB23" s="226">
        <v>0.32</v>
      </c>
      <c r="AC23" s="226">
        <v>0.32</v>
      </c>
    </row>
    <row r="24" spans="1:29">
      <c r="A24" s="193"/>
      <c r="B24" s="189"/>
      <c r="C24" s="189"/>
      <c r="D24" s="193"/>
      <c r="E24" s="193"/>
      <c r="F24" s="193"/>
      <c r="G24" s="193"/>
      <c r="H24" s="193"/>
      <c r="I24" s="193"/>
      <c r="J24" s="189"/>
      <c r="K24" s="193"/>
      <c r="L24" s="191"/>
      <c r="M24" s="191"/>
      <c r="N24" s="191"/>
      <c r="O24" s="191"/>
      <c r="Q24" s="202">
        <v>6</v>
      </c>
      <c r="R24" s="226">
        <v>0.16</v>
      </c>
      <c r="S24" s="226">
        <v>0.18</v>
      </c>
      <c r="T24" s="226">
        <v>0.16</v>
      </c>
      <c r="U24" s="226">
        <v>0.22</v>
      </c>
      <c r="V24" s="226">
        <v>0.28999999999999998</v>
      </c>
      <c r="W24" s="226">
        <v>1</v>
      </c>
      <c r="X24" s="226">
        <v>0.34</v>
      </c>
      <c r="Y24" s="226">
        <v>0.36</v>
      </c>
      <c r="Z24" s="226">
        <v>0.17</v>
      </c>
      <c r="AA24" s="226">
        <v>0.3</v>
      </c>
      <c r="AB24" s="226">
        <v>0.39</v>
      </c>
      <c r="AC24" s="226">
        <v>0.39</v>
      </c>
    </row>
    <row r="25" spans="1:29">
      <c r="Q25" s="202">
        <v>7</v>
      </c>
      <c r="R25" s="226">
        <v>0.15</v>
      </c>
      <c r="S25" s="226">
        <v>0.17</v>
      </c>
      <c r="T25" s="226">
        <v>0.08</v>
      </c>
      <c r="U25" s="226">
        <v>0.22</v>
      </c>
      <c r="V25" s="226">
        <v>0.26</v>
      </c>
      <c r="W25" s="226">
        <v>0.34</v>
      </c>
      <c r="X25" s="226">
        <v>1</v>
      </c>
      <c r="Y25" s="226">
        <v>0.33</v>
      </c>
      <c r="Z25" s="226">
        <v>0.16</v>
      </c>
      <c r="AA25" s="226">
        <v>0.28000000000000003</v>
      </c>
      <c r="AB25" s="226">
        <v>0.36</v>
      </c>
      <c r="AC25" s="226">
        <v>0.36</v>
      </c>
    </row>
    <row r="26" spans="1:29">
      <c r="A26" s="195" t="s">
        <v>1977</v>
      </c>
      <c r="Q26" s="202">
        <v>8</v>
      </c>
      <c r="R26" s="226">
        <v>0.16</v>
      </c>
      <c r="S26" s="226">
        <v>0.19</v>
      </c>
      <c r="T26" s="226">
        <v>0.17</v>
      </c>
      <c r="U26" s="226">
        <v>0.23</v>
      </c>
      <c r="V26" s="226">
        <v>0.28999999999999998</v>
      </c>
      <c r="W26" s="226">
        <v>0.36</v>
      </c>
      <c r="X26" s="226">
        <v>0.33</v>
      </c>
      <c r="Y26" s="226">
        <v>1</v>
      </c>
      <c r="Z26" s="226">
        <v>0.17</v>
      </c>
      <c r="AA26" s="226">
        <v>0.28999999999999998</v>
      </c>
      <c r="AB26" s="226">
        <v>0.4</v>
      </c>
      <c r="AC26" s="226">
        <v>0.4</v>
      </c>
    </row>
    <row r="27" spans="1:29">
      <c r="Q27" s="202">
        <v>9</v>
      </c>
      <c r="R27" s="226">
        <v>0.18</v>
      </c>
      <c r="S27" s="226">
        <v>0.2</v>
      </c>
      <c r="T27" s="226">
        <v>0.22</v>
      </c>
      <c r="U27" s="226">
        <v>0.22</v>
      </c>
      <c r="V27" s="226">
        <v>0.14000000000000001</v>
      </c>
      <c r="W27" s="226">
        <v>0.17</v>
      </c>
      <c r="X27" s="226">
        <v>0.16</v>
      </c>
      <c r="Y27" s="226">
        <v>0.17</v>
      </c>
      <c r="Z27" s="226">
        <v>1</v>
      </c>
      <c r="AA27" s="226">
        <v>0.13</v>
      </c>
      <c r="AB27" s="226">
        <v>0.21</v>
      </c>
      <c r="AC27" s="226">
        <v>0.21</v>
      </c>
    </row>
    <row r="28" spans="1:29">
      <c r="A28" s="201" t="s">
        <v>1984</v>
      </c>
      <c r="B28" s="201"/>
      <c r="C28" s="201"/>
      <c r="Q28" s="202">
        <v>10</v>
      </c>
      <c r="R28" s="226">
        <v>0.12</v>
      </c>
      <c r="S28" s="226">
        <v>0.14000000000000001</v>
      </c>
      <c r="T28" s="226">
        <v>0.13</v>
      </c>
      <c r="U28" s="226">
        <v>0.17</v>
      </c>
      <c r="V28" s="226">
        <v>0.24</v>
      </c>
      <c r="W28" s="226">
        <v>0.3</v>
      </c>
      <c r="X28" s="226">
        <v>0.28000000000000003</v>
      </c>
      <c r="Y28" s="226">
        <v>0.28999999999999998</v>
      </c>
      <c r="Z28" s="226">
        <v>0.13</v>
      </c>
      <c r="AA28" s="226">
        <v>1</v>
      </c>
      <c r="AB28" s="226">
        <v>0.3</v>
      </c>
      <c r="AC28" s="226">
        <v>0.3</v>
      </c>
    </row>
    <row r="29" spans="1:29">
      <c r="A29" s="145" t="s">
        <v>41</v>
      </c>
      <c r="B29" s="145" t="s">
        <v>2</v>
      </c>
      <c r="C29" s="144" t="s">
        <v>1979</v>
      </c>
      <c r="D29" s="144" t="s">
        <v>1980</v>
      </c>
      <c r="E29" s="145" t="s">
        <v>1920</v>
      </c>
      <c r="F29" s="145" t="s">
        <v>1921</v>
      </c>
      <c r="G29" s="144" t="s">
        <v>1957</v>
      </c>
      <c r="H29" s="144" t="s">
        <v>1958</v>
      </c>
      <c r="I29" s="144" t="s">
        <v>1922</v>
      </c>
      <c r="J29" s="144" t="s">
        <v>1972</v>
      </c>
      <c r="K29" s="146" t="s">
        <v>1932</v>
      </c>
      <c r="Q29" s="202">
        <v>11</v>
      </c>
      <c r="R29" s="226">
        <v>0.19</v>
      </c>
      <c r="S29" s="240">
        <v>0.21</v>
      </c>
      <c r="T29" s="226">
        <v>0.2</v>
      </c>
      <c r="U29" s="226">
        <v>0.26</v>
      </c>
      <c r="V29" s="226">
        <v>0.32</v>
      </c>
      <c r="W29" s="226">
        <v>0.39</v>
      </c>
      <c r="X29" s="226">
        <v>0.36</v>
      </c>
      <c r="Y29" s="226">
        <v>0.4</v>
      </c>
      <c r="Z29" s="226">
        <v>0.21</v>
      </c>
      <c r="AA29" s="226">
        <v>0.3</v>
      </c>
      <c r="AB29" s="226">
        <v>1</v>
      </c>
      <c r="AC29" s="226">
        <v>0.45</v>
      </c>
    </row>
    <row r="30" spans="1:29">
      <c r="A30" s="193" t="s">
        <v>235</v>
      </c>
      <c r="B30" s="193">
        <v>7</v>
      </c>
      <c r="C30" s="191" t="s">
        <v>2022</v>
      </c>
      <c r="D30" s="191" t="s">
        <v>2022</v>
      </c>
      <c r="E30" s="192">
        <f>VLOOKUP(C30,($L$17:$N$24),3,FALSE)</f>
        <v>136000000</v>
      </c>
      <c r="F30" s="192">
        <f>VLOOKUP(D30,($L$17:$N$24),3,FALSE)</f>
        <v>136000000</v>
      </c>
      <c r="G30" s="221">
        <f>VLOOKUP(C30,($L$17:$O$24),4,FALSE)</f>
        <v>1</v>
      </c>
      <c r="H30" s="221">
        <f>VLOOKUP(D30,($L$17:$O$24),4,FALSE)</f>
        <v>1</v>
      </c>
      <c r="I30" s="203" cm="1">
        <f t="array" ref="I30">IF(C30=D30,1,VLOOKUP(B30,TRANSPOSE($Q$11:$AC$12),2,FALSE))</f>
        <v>1</v>
      </c>
      <c r="J30" s="217">
        <f>MIN(G30:H30)/MAX(G30:H30)</f>
        <v>1</v>
      </c>
      <c r="K30" s="210">
        <f>E30*F30*I30*J30</f>
        <v>1.8496E+16</v>
      </c>
      <c r="Q30" s="202">
        <v>12</v>
      </c>
      <c r="R30" s="226">
        <v>0.19</v>
      </c>
      <c r="S30" s="226">
        <v>0.21</v>
      </c>
      <c r="T30" s="226">
        <v>0.2</v>
      </c>
      <c r="U30" s="226">
        <v>0.26</v>
      </c>
      <c r="V30" s="226">
        <v>0.32</v>
      </c>
      <c r="W30" s="226">
        <v>0.39</v>
      </c>
      <c r="X30" s="226">
        <v>0.36</v>
      </c>
      <c r="Y30" s="226">
        <v>0.4</v>
      </c>
      <c r="Z30" s="226">
        <v>0.21</v>
      </c>
      <c r="AA30" s="226">
        <v>0.3</v>
      </c>
      <c r="AB30" s="226">
        <v>0.45</v>
      </c>
      <c r="AC30" s="226">
        <v>1</v>
      </c>
    </row>
    <row r="31" spans="1:29">
      <c r="A31" s="201"/>
      <c r="B31" s="201"/>
      <c r="C31" s="201"/>
      <c r="J31" s="204" t="s">
        <v>2028</v>
      </c>
      <c r="K31" s="204">
        <f>SQRT(SUM(K30:K30))</f>
        <v>136000000</v>
      </c>
      <c r="L31" s="1" t="s">
        <v>2109</v>
      </c>
    </row>
    <row r="32" spans="1:29">
      <c r="A32" s="145" t="s">
        <v>41</v>
      </c>
      <c r="B32" s="145" t="s">
        <v>2</v>
      </c>
      <c r="C32" s="144" t="s">
        <v>1979</v>
      </c>
      <c r="D32" s="144" t="s">
        <v>1980</v>
      </c>
      <c r="E32" s="145" t="s">
        <v>1920</v>
      </c>
      <c r="F32" s="145" t="s">
        <v>1921</v>
      </c>
      <c r="G32" s="144" t="s">
        <v>1957</v>
      </c>
      <c r="H32" s="144" t="s">
        <v>1958</v>
      </c>
      <c r="I32" s="144" t="s">
        <v>1922</v>
      </c>
      <c r="J32" s="144" t="s">
        <v>1972</v>
      </c>
      <c r="K32" s="146" t="s">
        <v>1932</v>
      </c>
    </row>
    <row r="33" spans="1:11">
      <c r="A33" s="193" t="s">
        <v>235</v>
      </c>
      <c r="B33" s="215">
        <v>8</v>
      </c>
      <c r="C33" s="191" t="s">
        <v>2023</v>
      </c>
      <c r="D33" s="191" t="s">
        <v>2023</v>
      </c>
      <c r="E33" s="192">
        <f>VLOOKUP(C33,($L$17:$N$24),3,FALSE)</f>
        <v>-112000000</v>
      </c>
      <c r="F33" s="192">
        <f>VLOOKUP(D33,($L$17:$N$24),3,FALSE)</f>
        <v>-112000000</v>
      </c>
      <c r="G33" s="221">
        <f>VLOOKUP(C33,($L$17:$O$24),4,FALSE)</f>
        <v>1</v>
      </c>
      <c r="H33" s="221">
        <f>VLOOKUP(D33,($L$17:$O$24),4,FALSE)</f>
        <v>1</v>
      </c>
      <c r="I33" s="203" cm="1">
        <f t="array" ref="I33">IF(C33=D33,1,VLOOKUP(B33,TRANSPOSE($Q$11:$AC$12),2,FALSE))</f>
        <v>1</v>
      </c>
      <c r="J33" s="217">
        <f>MIN(G33:H33)/MAX(G33:H33)</f>
        <v>1</v>
      </c>
      <c r="K33" s="210">
        <f>E33*F33*I33*J33</f>
        <v>1.2544E+16</v>
      </c>
    </row>
    <row r="34" spans="1:11">
      <c r="A34" s="201"/>
      <c r="B34" s="201"/>
      <c r="C34" s="201"/>
      <c r="J34" s="204" t="s">
        <v>2029</v>
      </c>
      <c r="K34" s="204">
        <f>SQRT(SUM(K33:K33))</f>
        <v>112000000</v>
      </c>
    </row>
    <row r="35" spans="1:11">
      <c r="A35" s="145" t="s">
        <v>41</v>
      </c>
      <c r="B35" s="145" t="s">
        <v>2</v>
      </c>
      <c r="C35" s="144" t="s">
        <v>1979</v>
      </c>
      <c r="D35" s="144" t="s">
        <v>1980</v>
      </c>
      <c r="E35" s="145" t="s">
        <v>1920</v>
      </c>
      <c r="F35" s="145" t="s">
        <v>1921</v>
      </c>
      <c r="G35" s="144" t="s">
        <v>1957</v>
      </c>
      <c r="H35" s="144" t="s">
        <v>1958</v>
      </c>
      <c r="I35" s="144" t="s">
        <v>1922</v>
      </c>
      <c r="J35" s="144" t="s">
        <v>1972</v>
      </c>
      <c r="K35" s="146" t="s">
        <v>1932</v>
      </c>
    </row>
    <row r="36" spans="1:11">
      <c r="A36" s="193" t="s">
        <v>235</v>
      </c>
      <c r="B36" s="193">
        <v>9</v>
      </c>
      <c r="C36" s="191" t="s">
        <v>2024</v>
      </c>
      <c r="D36" s="191" t="s">
        <v>2024</v>
      </c>
      <c r="E36" s="192">
        <f>VLOOKUP(C36,($L$17:$N$24),3,FALSE)</f>
        <v>14400000</v>
      </c>
      <c r="F36" s="192">
        <f>VLOOKUP(D36,($L$17:$N$24),3,FALSE)</f>
        <v>14400000</v>
      </c>
      <c r="G36" s="221">
        <f>VLOOKUP(C36,($L$17:$O$24),4,FALSE)</f>
        <v>1</v>
      </c>
      <c r="H36" s="221">
        <f>VLOOKUP(D36,($L$17:$O$24),4,FALSE)</f>
        <v>1</v>
      </c>
      <c r="I36" s="203" cm="1">
        <f t="array" ref="I36">IF(C36=D36,1,VLOOKUP(B36,TRANSPOSE($Q$11:$AC$12),2,FALSE))</f>
        <v>1</v>
      </c>
      <c r="J36" s="217">
        <f>MIN(G36:H36)/MAX(G36:H36)</f>
        <v>1</v>
      </c>
      <c r="K36" s="210">
        <f>E36*F36*I36*J36</f>
        <v>207360000000000</v>
      </c>
    </row>
    <row r="37" spans="1:11">
      <c r="A37" s="201"/>
      <c r="B37" s="201"/>
      <c r="C37" s="201"/>
      <c r="J37" s="204" t="s">
        <v>2030</v>
      </c>
      <c r="K37" s="204">
        <f>SQRT(SUM(K36:K36))</f>
        <v>14400000</v>
      </c>
    </row>
    <row r="38" spans="1:11">
      <c r="A38" s="145" t="s">
        <v>41</v>
      </c>
      <c r="B38" s="145" t="s">
        <v>2</v>
      </c>
      <c r="C38" s="144" t="s">
        <v>1979</v>
      </c>
      <c r="D38" s="144" t="s">
        <v>1980</v>
      </c>
      <c r="E38" s="145" t="s">
        <v>1920</v>
      </c>
      <c r="F38" s="145" t="s">
        <v>1921</v>
      </c>
      <c r="G38" s="144" t="s">
        <v>1957</v>
      </c>
      <c r="H38" s="144" t="s">
        <v>1958</v>
      </c>
      <c r="I38" s="144" t="s">
        <v>1922</v>
      </c>
      <c r="J38" s="144" t="s">
        <v>1972</v>
      </c>
      <c r="K38" s="146" t="s">
        <v>1932</v>
      </c>
    </row>
    <row r="39" spans="1:11">
      <c r="A39" s="193" t="s">
        <v>235</v>
      </c>
      <c r="B39" s="193">
        <v>10</v>
      </c>
      <c r="C39" s="191" t="s">
        <v>2025</v>
      </c>
      <c r="D39" s="191" t="s">
        <v>2025</v>
      </c>
      <c r="E39" s="192">
        <f>VLOOKUP(C39,($L$17:$N$24),3,FALSE)</f>
        <v>38202872.398020796</v>
      </c>
      <c r="F39" s="192">
        <f>VLOOKUP(D39,($L$17:$N$24),3,FALSE)</f>
        <v>38202872.398020796</v>
      </c>
      <c r="G39" s="221">
        <f>VLOOKUP(C39,($L$17:$O$24),4,FALSE)</f>
        <v>1.2734290799340267</v>
      </c>
      <c r="H39" s="221">
        <f>VLOOKUP(D39,($L$17:$O$24),4,FALSE)</f>
        <v>1.2734290799340267</v>
      </c>
      <c r="I39" s="203" cm="1">
        <f t="array" ref="I39">IF(C39=D39,1,VLOOKUP(B39,TRANSPOSE($Q$11:$AC$12),2,FALSE))</f>
        <v>1</v>
      </c>
      <c r="J39" s="217">
        <f>MIN(G39:H39)/MAX(G39:H39)</f>
        <v>1</v>
      </c>
      <c r="K39" s="210">
        <f>E39*F39*I39*J39</f>
        <v>1459459459459459.3</v>
      </c>
    </row>
    <row r="40" spans="1:11">
      <c r="A40" s="201"/>
      <c r="B40" s="201"/>
      <c r="C40" s="201"/>
      <c r="J40" s="204" t="s">
        <v>2031</v>
      </c>
      <c r="K40" s="204">
        <f>SQRT(SUM(K39:K39))</f>
        <v>38202872.398020796</v>
      </c>
    </row>
    <row r="41" spans="1:11">
      <c r="A41" s="145" t="s">
        <v>41</v>
      </c>
      <c r="B41" s="145" t="s">
        <v>2</v>
      </c>
      <c r="C41" s="144" t="s">
        <v>1979</v>
      </c>
      <c r="D41" s="144" t="s">
        <v>1980</v>
      </c>
      <c r="E41" s="145" t="s">
        <v>1920</v>
      </c>
      <c r="F41" s="145" t="s">
        <v>1921</v>
      </c>
      <c r="G41" s="144" t="s">
        <v>1957</v>
      </c>
      <c r="H41" s="144" t="s">
        <v>1958</v>
      </c>
      <c r="I41" s="144" t="s">
        <v>1922</v>
      </c>
      <c r="J41" s="144" t="s">
        <v>1972</v>
      </c>
      <c r="K41" s="146" t="s">
        <v>1932</v>
      </c>
    </row>
    <row r="42" spans="1:11">
      <c r="A42" s="193" t="s">
        <v>235</v>
      </c>
      <c r="B42" s="215">
        <v>11</v>
      </c>
      <c r="C42" s="191" t="s">
        <v>2026</v>
      </c>
      <c r="D42" s="191" t="s">
        <v>2026</v>
      </c>
      <c r="E42" s="192">
        <f>VLOOKUP(C42,($L$17:$N$24),3,FALSE)</f>
        <v>21111111111.111111</v>
      </c>
      <c r="F42" s="192">
        <f>VLOOKUP(D42,($L$17:$N$24),3,FALSE)</f>
        <v>21111111111.111111</v>
      </c>
      <c r="G42" s="221">
        <f>VLOOKUP(C42,($L$17:$O$24),4,FALSE)</f>
        <v>1.1111111111111112</v>
      </c>
      <c r="H42" s="221">
        <f>VLOOKUP(D42,($L$17:$O$24),4,FALSE)</f>
        <v>1.1111111111111112</v>
      </c>
      <c r="I42" s="203" cm="1">
        <f t="array" ref="I42">IF(C42=D42,1,VLOOKUP(B42,TRANSPOSE($Q$11:$AC$12),2,FALSE))</f>
        <v>1</v>
      </c>
      <c r="J42" s="217">
        <f>MIN(G42:H42)/MAX(G42:H42)</f>
        <v>1</v>
      </c>
      <c r="K42" s="210">
        <f>E42*F42*I42*J42</f>
        <v>4.4567901234567899E+20</v>
      </c>
    </row>
    <row r="43" spans="1:11">
      <c r="A43" s="201"/>
      <c r="B43" s="201"/>
      <c r="C43" s="201"/>
      <c r="J43" s="204" t="s">
        <v>2032</v>
      </c>
      <c r="K43" s="204">
        <f>SQRT(SUM(K42:K42))</f>
        <v>21111111111.111111</v>
      </c>
    </row>
    <row r="44" spans="1:11">
      <c r="A44" s="145" t="s">
        <v>41</v>
      </c>
      <c r="B44" s="145" t="s">
        <v>2</v>
      </c>
      <c r="C44" s="144" t="s">
        <v>1979</v>
      </c>
      <c r="D44" s="144" t="s">
        <v>1980</v>
      </c>
      <c r="E44" s="145" t="s">
        <v>1920</v>
      </c>
      <c r="F44" s="145" t="s">
        <v>1921</v>
      </c>
      <c r="G44" s="144" t="s">
        <v>1957</v>
      </c>
      <c r="H44" s="144" t="s">
        <v>1958</v>
      </c>
      <c r="I44" s="144" t="s">
        <v>1922</v>
      </c>
      <c r="J44" s="144" t="s">
        <v>1972</v>
      </c>
      <c r="K44" s="146" t="s">
        <v>1932</v>
      </c>
    </row>
    <row r="45" spans="1:11">
      <c r="A45" s="193" t="s">
        <v>235</v>
      </c>
      <c r="B45" s="193">
        <v>12</v>
      </c>
      <c r="C45" s="191" t="s">
        <v>2027</v>
      </c>
      <c r="D45" s="191" t="s">
        <v>2027</v>
      </c>
      <c r="E45" s="192">
        <f>VLOOKUP(C45,($L$17:$N$24),3,FALSE)</f>
        <v>57000000</v>
      </c>
      <c r="F45" s="192">
        <f>VLOOKUP(D45,($L$17:$N$24),3,FALSE)</f>
        <v>57000000</v>
      </c>
      <c r="G45" s="221">
        <f>VLOOKUP(C45,($L$17:$O$24),4,FALSE)</f>
        <v>1</v>
      </c>
      <c r="H45" s="221">
        <f>VLOOKUP(D45,($L$17:$O$24),4,FALSE)</f>
        <v>1</v>
      </c>
      <c r="I45" s="203" cm="1">
        <f t="array" ref="I45">IF(C45=D45,1,VLOOKUP(B45,TRANSPOSE($Q$11:$AC$12),2,FALSE))</f>
        <v>1</v>
      </c>
      <c r="J45" s="217">
        <f>MIN(G45:H45)/MAX(G45:H45)</f>
        <v>1</v>
      </c>
      <c r="K45" s="210">
        <f>E45*F45*I45*J45</f>
        <v>3249000000000000</v>
      </c>
    </row>
    <row r="46" spans="1:11">
      <c r="A46" s="201"/>
      <c r="B46" s="201"/>
      <c r="C46" s="201"/>
      <c r="J46" s="204" t="s">
        <v>2033</v>
      </c>
      <c r="K46" s="204">
        <f>SQRT(SUM(K45:K45))</f>
        <v>57000000</v>
      </c>
    </row>
    <row r="47" spans="1:11">
      <c r="A47" s="201" t="s">
        <v>1930</v>
      </c>
      <c r="B47" s="201"/>
      <c r="C47" s="201"/>
    </row>
    <row r="48" spans="1:11">
      <c r="A48" s="145" t="s">
        <v>41</v>
      </c>
      <c r="B48" s="145" t="s">
        <v>2</v>
      </c>
      <c r="C48" s="144" t="s">
        <v>1911</v>
      </c>
      <c r="D48" s="144" t="s">
        <v>1912</v>
      </c>
      <c r="E48" s="145" t="s">
        <v>1913</v>
      </c>
      <c r="F48" s="145" t="s">
        <v>1914</v>
      </c>
    </row>
    <row r="49" spans="1:14">
      <c r="A49" s="193" t="s">
        <v>235</v>
      </c>
      <c r="B49" s="193">
        <v>7</v>
      </c>
      <c r="C49" s="151">
        <f>K31</f>
        <v>136000000</v>
      </c>
      <c r="D49" s="151">
        <f>C49^2</f>
        <v>1.8496E+16</v>
      </c>
      <c r="E49" s="151">
        <f t="shared" ref="E49:E54" si="5">SUM(N18)</f>
        <v>136000000</v>
      </c>
      <c r="F49" s="151">
        <f>MAX(MIN(E49,C49),-C49)</f>
        <v>136000000</v>
      </c>
    </row>
    <row r="50" spans="1:14">
      <c r="A50" s="193" t="s">
        <v>235</v>
      </c>
      <c r="B50" s="193">
        <v>8</v>
      </c>
      <c r="C50" s="151">
        <f>K34</f>
        <v>112000000</v>
      </c>
      <c r="D50" s="151">
        <f t="shared" ref="D50:D54" si="6">C50^2</f>
        <v>1.2544E+16</v>
      </c>
      <c r="E50" s="151">
        <f t="shared" si="5"/>
        <v>-112000000</v>
      </c>
      <c r="F50" s="151">
        <f t="shared" ref="F50" si="7">MAX(MIN(E50,C50),-C50)</f>
        <v>-112000000</v>
      </c>
    </row>
    <row r="51" spans="1:14">
      <c r="A51" s="193" t="s">
        <v>235</v>
      </c>
      <c r="B51" s="193">
        <v>9</v>
      </c>
      <c r="C51" s="151">
        <f>K37</f>
        <v>14400000</v>
      </c>
      <c r="D51" s="151">
        <f>C51^2</f>
        <v>207360000000000</v>
      </c>
      <c r="E51" s="151">
        <f t="shared" si="5"/>
        <v>14400000</v>
      </c>
      <c r="F51" s="151">
        <f>MAX(MIN(E51,C51),-C51)</f>
        <v>14400000</v>
      </c>
    </row>
    <row r="52" spans="1:14">
      <c r="A52" s="193" t="s">
        <v>235</v>
      </c>
      <c r="B52" s="193">
        <v>10</v>
      </c>
      <c r="C52" s="151">
        <f>K40</f>
        <v>38202872.398020796</v>
      </c>
      <c r="D52" s="151">
        <f t="shared" si="6"/>
        <v>1459459459459459.3</v>
      </c>
      <c r="E52" s="151">
        <f t="shared" si="5"/>
        <v>38202872.398020796</v>
      </c>
      <c r="F52" s="151">
        <f t="shared" ref="F52" si="8">MAX(MIN(E52,C52),-C52)</f>
        <v>38202872.398020796</v>
      </c>
    </row>
    <row r="53" spans="1:14">
      <c r="A53" s="193" t="s">
        <v>235</v>
      </c>
      <c r="B53" s="193">
        <v>11</v>
      </c>
      <c r="C53" s="151">
        <f>K43</f>
        <v>21111111111.111111</v>
      </c>
      <c r="D53" s="151">
        <f>C53^2</f>
        <v>4.4567901234567899E+20</v>
      </c>
      <c r="E53" s="151">
        <f t="shared" si="5"/>
        <v>21111111111.111111</v>
      </c>
      <c r="F53" s="151">
        <f>MAX(MIN(E53,C53),-C53)</f>
        <v>21111111111.111111</v>
      </c>
    </row>
    <row r="54" spans="1:14">
      <c r="A54" s="193" t="s">
        <v>235</v>
      </c>
      <c r="B54" s="193">
        <v>12</v>
      </c>
      <c r="C54" s="151">
        <f>K46</f>
        <v>57000000</v>
      </c>
      <c r="D54" s="151">
        <f t="shared" si="6"/>
        <v>3249000000000000</v>
      </c>
      <c r="E54" s="151">
        <f t="shared" si="5"/>
        <v>57000000</v>
      </c>
      <c r="F54" s="151">
        <f t="shared" ref="F54" si="9">MAX(MIN(E54,C54),-C54)</f>
        <v>57000000</v>
      </c>
    </row>
    <row r="55" spans="1:14">
      <c r="A55" s="193"/>
      <c r="B55" s="193"/>
      <c r="C55" s="151"/>
      <c r="D55" s="151"/>
      <c r="E55" s="151"/>
      <c r="F55" s="151"/>
    </row>
    <row r="56" spans="1:14">
      <c r="A56" s="151"/>
      <c r="B56" s="151"/>
      <c r="C56" s="151"/>
      <c r="D56" s="151"/>
      <c r="E56" s="151"/>
      <c r="F56" s="151"/>
    </row>
    <row r="57" spans="1:14">
      <c r="A57" s="201"/>
      <c r="B57" s="201"/>
      <c r="C57" s="201"/>
    </row>
    <row r="58" spans="1:14">
      <c r="A58" s="201"/>
      <c r="B58" s="201"/>
      <c r="C58" s="201"/>
    </row>
    <row r="59" spans="1:14">
      <c r="A59" s="195" t="s">
        <v>1915</v>
      </c>
    </row>
    <row r="61" spans="1:14">
      <c r="A61" s="316" t="s">
        <v>2</v>
      </c>
      <c r="B61" s="317"/>
      <c r="C61" s="144" t="s">
        <v>1916</v>
      </c>
      <c r="D61" s="144" t="s">
        <v>1917</v>
      </c>
      <c r="E61" s="145" t="s">
        <v>1918</v>
      </c>
      <c r="F61" s="145" t="s">
        <v>1932</v>
      </c>
    </row>
    <row r="62" spans="1:14">
      <c r="A62" s="193">
        <v>7</v>
      </c>
      <c r="B62" s="193">
        <v>7</v>
      </c>
      <c r="C62" s="151">
        <f>VLOOKUP(A62,$B$49:$F$55,5,FALSE)</f>
        <v>136000000</v>
      </c>
      <c r="D62" s="151">
        <f>VLOOKUP(B62,$B$49:$F$55,5,FALSE)</f>
        <v>136000000</v>
      </c>
      <c r="E62" s="211">
        <v>1</v>
      </c>
      <c r="F62" s="151">
        <f>IF(A62=B62,0,C62*D62*E62)</f>
        <v>0</v>
      </c>
      <c r="H62" s="190" t="s">
        <v>1985</v>
      </c>
      <c r="I62" s="190"/>
      <c r="J62" s="190"/>
      <c r="K62" s="190"/>
      <c r="L62" s="190"/>
    </row>
    <row r="63" spans="1:14">
      <c r="A63" s="193">
        <v>7</v>
      </c>
      <c r="B63" s="193">
        <v>8</v>
      </c>
      <c r="C63" s="151">
        <f t="shared" ref="C63:C97" si="10">VLOOKUP(A63,$B$49:$F$55,5,FALSE)</f>
        <v>136000000</v>
      </c>
      <c r="D63" s="151">
        <f t="shared" ref="D63:D97" si="11">VLOOKUP(B63,$B$49:$F$55,5,FALSE)</f>
        <v>-112000000</v>
      </c>
      <c r="E63" s="220">
        <v>0.33</v>
      </c>
      <c r="F63" s="151">
        <f t="shared" ref="F63:F97" si="12">IF(A63=B63,0,C63*D63*E63)</f>
        <v>-5026560000000000</v>
      </c>
      <c r="H63" s="202"/>
      <c r="I63" s="202">
        <v>7</v>
      </c>
      <c r="J63" s="202">
        <v>8</v>
      </c>
      <c r="K63" s="202">
        <v>9</v>
      </c>
      <c r="L63" s="202">
        <v>10</v>
      </c>
      <c r="M63" s="202">
        <v>11</v>
      </c>
      <c r="N63" s="202">
        <v>12</v>
      </c>
    </row>
    <row r="64" spans="1:14">
      <c r="A64" s="193">
        <v>7</v>
      </c>
      <c r="B64" s="193">
        <v>9</v>
      </c>
      <c r="C64" s="151">
        <f t="shared" si="10"/>
        <v>136000000</v>
      </c>
      <c r="D64" s="151">
        <f t="shared" si="11"/>
        <v>14400000</v>
      </c>
      <c r="E64" s="220">
        <v>0.16</v>
      </c>
      <c r="F64" s="151">
        <f t="shared" si="12"/>
        <v>313344000000000</v>
      </c>
      <c r="H64" s="202">
        <v>7</v>
      </c>
      <c r="I64" s="226">
        <v>1</v>
      </c>
      <c r="J64" s="226">
        <v>0.33</v>
      </c>
      <c r="K64" s="226">
        <v>0.16</v>
      </c>
      <c r="L64" s="226">
        <v>0.28000000000000003</v>
      </c>
      <c r="M64" s="226">
        <v>0.36</v>
      </c>
      <c r="N64" s="226">
        <v>0.36</v>
      </c>
    </row>
    <row r="65" spans="1:14">
      <c r="A65" s="193">
        <v>7</v>
      </c>
      <c r="B65" s="193">
        <v>10</v>
      </c>
      <c r="C65" s="151">
        <f t="shared" si="10"/>
        <v>136000000</v>
      </c>
      <c r="D65" s="151">
        <f t="shared" si="11"/>
        <v>38202872.398020796</v>
      </c>
      <c r="E65" s="220">
        <v>0.28000000000000003</v>
      </c>
      <c r="F65" s="151">
        <f t="shared" si="12"/>
        <v>1454765380916632</v>
      </c>
      <c r="H65" s="202">
        <v>8</v>
      </c>
      <c r="I65" s="226">
        <v>0.33</v>
      </c>
      <c r="J65" s="226">
        <v>1</v>
      </c>
      <c r="K65" s="226">
        <v>0.17</v>
      </c>
      <c r="L65" s="226">
        <v>0.28999999999999998</v>
      </c>
      <c r="M65" s="226">
        <v>0.4</v>
      </c>
      <c r="N65" s="226">
        <v>0.4</v>
      </c>
    </row>
    <row r="66" spans="1:14">
      <c r="A66" s="193">
        <v>7</v>
      </c>
      <c r="B66" s="193">
        <v>11</v>
      </c>
      <c r="C66" s="151">
        <f t="shared" si="10"/>
        <v>136000000</v>
      </c>
      <c r="D66" s="151">
        <f t="shared" si="11"/>
        <v>21111111111.111111</v>
      </c>
      <c r="E66" s="220">
        <v>0.36</v>
      </c>
      <c r="F66" s="151">
        <f t="shared" si="12"/>
        <v>1.0336E+18</v>
      </c>
      <c r="H66" s="202">
        <v>9</v>
      </c>
      <c r="I66" s="226">
        <v>0.16</v>
      </c>
      <c r="J66" s="226">
        <v>0.17</v>
      </c>
      <c r="K66" s="226">
        <v>1</v>
      </c>
      <c r="L66" s="226">
        <v>0.13</v>
      </c>
      <c r="M66" s="226">
        <v>0.21</v>
      </c>
      <c r="N66" s="226">
        <v>0.21</v>
      </c>
    </row>
    <row r="67" spans="1:14">
      <c r="A67" s="193">
        <v>7</v>
      </c>
      <c r="B67" s="193">
        <v>12</v>
      </c>
      <c r="C67" s="151">
        <f t="shared" si="10"/>
        <v>136000000</v>
      </c>
      <c r="D67" s="151">
        <f t="shared" si="11"/>
        <v>57000000</v>
      </c>
      <c r="E67" s="220">
        <v>0.36</v>
      </c>
      <c r="F67" s="151">
        <f t="shared" si="12"/>
        <v>2790720000000000</v>
      </c>
      <c r="H67" s="202">
        <v>10</v>
      </c>
      <c r="I67" s="226">
        <v>0.28000000000000003</v>
      </c>
      <c r="J67" s="226">
        <v>0.28999999999999998</v>
      </c>
      <c r="K67" s="226">
        <v>0.13</v>
      </c>
      <c r="L67" s="226">
        <v>1</v>
      </c>
      <c r="M67" s="226">
        <v>0.3</v>
      </c>
      <c r="N67" s="226">
        <v>0.3</v>
      </c>
    </row>
    <row r="68" spans="1:14">
      <c r="A68" s="193">
        <v>8</v>
      </c>
      <c r="B68" s="193">
        <v>7</v>
      </c>
      <c r="C68" s="151">
        <f t="shared" si="10"/>
        <v>-112000000</v>
      </c>
      <c r="D68" s="151">
        <f t="shared" si="11"/>
        <v>136000000</v>
      </c>
      <c r="E68" s="220">
        <v>0.33</v>
      </c>
      <c r="F68" s="151">
        <f t="shared" si="12"/>
        <v>-5026560000000000</v>
      </c>
      <c r="H68" s="202">
        <v>11</v>
      </c>
      <c r="I68" s="226">
        <v>0.36</v>
      </c>
      <c r="J68" s="226">
        <v>0.4</v>
      </c>
      <c r="K68" s="226">
        <v>0.21</v>
      </c>
      <c r="L68" s="226">
        <v>0.3</v>
      </c>
      <c r="M68" s="226">
        <v>1</v>
      </c>
      <c r="N68" s="226">
        <v>0.45</v>
      </c>
    </row>
    <row r="69" spans="1:14">
      <c r="A69" s="193">
        <v>8</v>
      </c>
      <c r="B69" s="193">
        <v>8</v>
      </c>
      <c r="C69" s="151">
        <f t="shared" si="10"/>
        <v>-112000000</v>
      </c>
      <c r="D69" s="151">
        <f t="shared" si="11"/>
        <v>-112000000</v>
      </c>
      <c r="E69" s="211">
        <v>1</v>
      </c>
      <c r="F69" s="151">
        <f t="shared" si="12"/>
        <v>0</v>
      </c>
      <c r="H69" s="202">
        <v>12</v>
      </c>
      <c r="I69" s="226">
        <v>0.36</v>
      </c>
      <c r="J69" s="226">
        <v>0.4</v>
      </c>
      <c r="K69" s="226">
        <v>0.21</v>
      </c>
      <c r="L69" s="226">
        <v>0.3</v>
      </c>
      <c r="M69" s="226">
        <v>0.45</v>
      </c>
      <c r="N69" s="226">
        <v>1</v>
      </c>
    </row>
    <row r="70" spans="1:14">
      <c r="A70" s="193">
        <v>8</v>
      </c>
      <c r="B70" s="193">
        <v>9</v>
      </c>
      <c r="C70" s="151">
        <f t="shared" si="10"/>
        <v>-112000000</v>
      </c>
      <c r="D70" s="151">
        <f t="shared" si="11"/>
        <v>14400000</v>
      </c>
      <c r="E70" s="220">
        <v>0.17</v>
      </c>
      <c r="F70" s="151">
        <f t="shared" si="12"/>
        <v>-274176000000000.03</v>
      </c>
    </row>
    <row r="71" spans="1:14">
      <c r="A71" s="193">
        <v>8</v>
      </c>
      <c r="B71" s="193">
        <v>10</v>
      </c>
      <c r="C71" s="151">
        <f t="shared" si="10"/>
        <v>-112000000</v>
      </c>
      <c r="D71" s="151">
        <f t="shared" si="11"/>
        <v>38202872.398020796</v>
      </c>
      <c r="E71" s="220">
        <v>0.28999999999999998</v>
      </c>
      <c r="F71" s="151">
        <f t="shared" si="12"/>
        <v>-1240829295487715.3</v>
      </c>
    </row>
    <row r="72" spans="1:14">
      <c r="A72" s="193">
        <v>8</v>
      </c>
      <c r="B72" s="193">
        <v>11</v>
      </c>
      <c r="C72" s="151">
        <f t="shared" si="10"/>
        <v>-112000000</v>
      </c>
      <c r="D72" s="151">
        <f t="shared" si="11"/>
        <v>21111111111.111111</v>
      </c>
      <c r="E72" s="220">
        <v>0.4</v>
      </c>
      <c r="F72" s="151">
        <f t="shared" si="12"/>
        <v>-9.4577777777777766E+17</v>
      </c>
    </row>
    <row r="73" spans="1:14">
      <c r="A73" s="193">
        <v>8</v>
      </c>
      <c r="B73" s="193">
        <v>12</v>
      </c>
      <c r="C73" s="151">
        <f t="shared" si="10"/>
        <v>-112000000</v>
      </c>
      <c r="D73" s="151">
        <f t="shared" si="11"/>
        <v>57000000</v>
      </c>
      <c r="E73" s="220">
        <v>0.4</v>
      </c>
      <c r="F73" s="151">
        <f t="shared" si="12"/>
        <v>-2553600000000000</v>
      </c>
    </row>
    <row r="74" spans="1:14">
      <c r="A74" s="193">
        <v>9</v>
      </c>
      <c r="B74" s="193">
        <v>7</v>
      </c>
      <c r="C74" s="151">
        <f t="shared" si="10"/>
        <v>14400000</v>
      </c>
      <c r="D74" s="151">
        <f t="shared" si="11"/>
        <v>136000000</v>
      </c>
      <c r="E74" s="220">
        <v>0.16</v>
      </c>
      <c r="F74" s="151">
        <f t="shared" si="12"/>
        <v>313344000000000</v>
      </c>
    </row>
    <row r="75" spans="1:14">
      <c r="A75" s="193">
        <v>9</v>
      </c>
      <c r="B75" s="193">
        <v>8</v>
      </c>
      <c r="C75" s="151">
        <f t="shared" si="10"/>
        <v>14400000</v>
      </c>
      <c r="D75" s="151">
        <f t="shared" si="11"/>
        <v>-112000000</v>
      </c>
      <c r="E75" s="220">
        <v>0.17</v>
      </c>
      <c r="F75" s="151">
        <f t="shared" si="12"/>
        <v>-274176000000000.03</v>
      </c>
    </row>
    <row r="76" spans="1:14">
      <c r="A76" s="193">
        <v>9</v>
      </c>
      <c r="B76" s="193">
        <v>9</v>
      </c>
      <c r="C76" s="151">
        <f t="shared" si="10"/>
        <v>14400000</v>
      </c>
      <c r="D76" s="151">
        <f t="shared" si="11"/>
        <v>14400000</v>
      </c>
      <c r="E76" s="211">
        <v>1</v>
      </c>
      <c r="F76" s="151">
        <f t="shared" si="12"/>
        <v>0</v>
      </c>
    </row>
    <row r="77" spans="1:14">
      <c r="A77" s="193">
        <v>9</v>
      </c>
      <c r="B77" s="193">
        <v>10</v>
      </c>
      <c r="C77" s="151">
        <f t="shared" si="10"/>
        <v>14400000</v>
      </c>
      <c r="D77" s="151">
        <f t="shared" si="11"/>
        <v>38202872.398020796</v>
      </c>
      <c r="E77" s="220">
        <v>0.13</v>
      </c>
      <c r="F77" s="151">
        <f t="shared" si="12"/>
        <v>71515777129094.938</v>
      </c>
    </row>
    <row r="78" spans="1:14">
      <c r="A78" s="193">
        <v>9</v>
      </c>
      <c r="B78" s="193">
        <v>11</v>
      </c>
      <c r="C78" s="151">
        <f t="shared" si="10"/>
        <v>14400000</v>
      </c>
      <c r="D78" s="151">
        <f t="shared" si="11"/>
        <v>21111111111.111111</v>
      </c>
      <c r="E78" s="220">
        <v>0.21</v>
      </c>
      <c r="F78" s="151">
        <f t="shared" si="12"/>
        <v>6.384E+16</v>
      </c>
    </row>
    <row r="79" spans="1:14">
      <c r="A79" s="193">
        <v>9</v>
      </c>
      <c r="B79" s="193">
        <v>12</v>
      </c>
      <c r="C79" s="151">
        <f t="shared" si="10"/>
        <v>14400000</v>
      </c>
      <c r="D79" s="151">
        <f t="shared" si="11"/>
        <v>57000000</v>
      </c>
      <c r="E79" s="220">
        <v>0.21</v>
      </c>
      <c r="F79" s="151">
        <f t="shared" si="12"/>
        <v>172368000000000</v>
      </c>
    </row>
    <row r="80" spans="1:14">
      <c r="A80" s="193">
        <v>10</v>
      </c>
      <c r="B80" s="193">
        <v>7</v>
      </c>
      <c r="C80" s="151">
        <f t="shared" si="10"/>
        <v>38202872.398020796</v>
      </c>
      <c r="D80" s="151">
        <f t="shared" si="11"/>
        <v>136000000</v>
      </c>
      <c r="E80" s="220">
        <v>0.28000000000000003</v>
      </c>
      <c r="F80" s="151">
        <f t="shared" si="12"/>
        <v>1454765380916632</v>
      </c>
    </row>
    <row r="81" spans="1:6">
      <c r="A81" s="193">
        <v>10</v>
      </c>
      <c r="B81" s="193">
        <v>8</v>
      </c>
      <c r="C81" s="151">
        <f t="shared" si="10"/>
        <v>38202872.398020796</v>
      </c>
      <c r="D81" s="151">
        <f t="shared" si="11"/>
        <v>-112000000</v>
      </c>
      <c r="E81" s="220">
        <v>0.28999999999999998</v>
      </c>
      <c r="F81" s="151">
        <f t="shared" si="12"/>
        <v>-1240829295487715.3</v>
      </c>
    </row>
    <row r="82" spans="1:6">
      <c r="A82" s="193">
        <v>10</v>
      </c>
      <c r="B82" s="193">
        <v>9</v>
      </c>
      <c r="C82" s="151">
        <f t="shared" si="10"/>
        <v>38202872.398020796</v>
      </c>
      <c r="D82" s="151">
        <f t="shared" si="11"/>
        <v>14400000</v>
      </c>
      <c r="E82" s="220">
        <v>0.13</v>
      </c>
      <c r="F82" s="151">
        <f t="shared" si="12"/>
        <v>71515777129094.938</v>
      </c>
    </row>
    <row r="83" spans="1:6">
      <c r="A83" s="193">
        <v>10</v>
      </c>
      <c r="B83" s="193">
        <v>10</v>
      </c>
      <c r="C83" s="151">
        <f t="shared" si="10"/>
        <v>38202872.398020796</v>
      </c>
      <c r="D83" s="151">
        <f t="shared" si="11"/>
        <v>38202872.398020796</v>
      </c>
      <c r="E83" s="211">
        <v>1</v>
      </c>
      <c r="F83" s="151">
        <f t="shared" si="12"/>
        <v>0</v>
      </c>
    </row>
    <row r="84" spans="1:6">
      <c r="A84" s="193">
        <v>10</v>
      </c>
      <c r="B84" s="193">
        <v>11</v>
      </c>
      <c r="C84" s="151">
        <f t="shared" si="10"/>
        <v>38202872.398020796</v>
      </c>
      <c r="D84" s="151">
        <f t="shared" si="11"/>
        <v>21111111111.111111</v>
      </c>
      <c r="E84" s="220">
        <v>0.3</v>
      </c>
      <c r="F84" s="151">
        <f t="shared" si="12"/>
        <v>2.4195152518746506E+17</v>
      </c>
    </row>
    <row r="85" spans="1:6">
      <c r="A85" s="193">
        <v>10</v>
      </c>
      <c r="B85" s="193">
        <v>12</v>
      </c>
      <c r="C85" s="151">
        <f t="shared" si="10"/>
        <v>38202872.398020796</v>
      </c>
      <c r="D85" s="151">
        <f t="shared" si="11"/>
        <v>57000000</v>
      </c>
      <c r="E85" s="220">
        <v>0.3</v>
      </c>
      <c r="F85" s="151">
        <f t="shared" si="12"/>
        <v>653269118006155.63</v>
      </c>
    </row>
    <row r="86" spans="1:6">
      <c r="A86" s="193">
        <v>11</v>
      </c>
      <c r="B86" s="193">
        <v>7</v>
      </c>
      <c r="C86" s="151">
        <f t="shared" si="10"/>
        <v>21111111111.111111</v>
      </c>
      <c r="D86" s="151">
        <f t="shared" si="11"/>
        <v>136000000</v>
      </c>
      <c r="E86" s="220">
        <v>0.36</v>
      </c>
      <c r="F86" s="151">
        <f t="shared" si="12"/>
        <v>1.0336E+18</v>
      </c>
    </row>
    <row r="87" spans="1:6">
      <c r="A87" s="193">
        <v>11</v>
      </c>
      <c r="B87" s="193">
        <v>8</v>
      </c>
      <c r="C87" s="151">
        <f t="shared" si="10"/>
        <v>21111111111.111111</v>
      </c>
      <c r="D87" s="151">
        <f t="shared" si="11"/>
        <v>-112000000</v>
      </c>
      <c r="E87" s="220">
        <v>0.4</v>
      </c>
      <c r="F87" s="151">
        <f t="shared" si="12"/>
        <v>-9.4577777777777766E+17</v>
      </c>
    </row>
    <row r="88" spans="1:6">
      <c r="A88" s="193">
        <v>11</v>
      </c>
      <c r="B88" s="193">
        <v>9</v>
      </c>
      <c r="C88" s="151">
        <f t="shared" si="10"/>
        <v>21111111111.111111</v>
      </c>
      <c r="D88" s="151">
        <f t="shared" si="11"/>
        <v>14400000</v>
      </c>
      <c r="E88" s="220">
        <v>0.21</v>
      </c>
      <c r="F88" s="151">
        <f t="shared" si="12"/>
        <v>6.384E+16</v>
      </c>
    </row>
    <row r="89" spans="1:6">
      <c r="A89" s="193">
        <v>11</v>
      </c>
      <c r="B89" s="193">
        <v>10</v>
      </c>
      <c r="C89" s="151">
        <f t="shared" si="10"/>
        <v>21111111111.111111</v>
      </c>
      <c r="D89" s="151">
        <f t="shared" si="11"/>
        <v>38202872.398020796</v>
      </c>
      <c r="E89" s="220">
        <v>0.3</v>
      </c>
      <c r="F89" s="151">
        <f t="shared" si="12"/>
        <v>2.4195152518746506E+17</v>
      </c>
    </row>
    <row r="90" spans="1:6">
      <c r="A90" s="193">
        <v>11</v>
      </c>
      <c r="B90" s="193">
        <v>11</v>
      </c>
      <c r="C90" s="151">
        <f t="shared" si="10"/>
        <v>21111111111.111111</v>
      </c>
      <c r="D90" s="151">
        <f t="shared" si="11"/>
        <v>21111111111.111111</v>
      </c>
      <c r="E90" s="211">
        <v>1</v>
      </c>
      <c r="F90" s="151">
        <f t="shared" si="12"/>
        <v>0</v>
      </c>
    </row>
    <row r="91" spans="1:6">
      <c r="A91" s="193">
        <v>11</v>
      </c>
      <c r="B91" s="193">
        <v>12</v>
      </c>
      <c r="C91" s="151">
        <f t="shared" si="10"/>
        <v>21111111111.111111</v>
      </c>
      <c r="D91" s="151">
        <f t="shared" si="11"/>
        <v>57000000</v>
      </c>
      <c r="E91" s="220">
        <v>0.45</v>
      </c>
      <c r="F91" s="151">
        <f t="shared" si="12"/>
        <v>5.415E+17</v>
      </c>
    </row>
    <row r="92" spans="1:6">
      <c r="A92" s="193">
        <v>12</v>
      </c>
      <c r="B92" s="193">
        <v>7</v>
      </c>
      <c r="C92" s="151">
        <f t="shared" si="10"/>
        <v>57000000</v>
      </c>
      <c r="D92" s="151">
        <f t="shared" si="11"/>
        <v>136000000</v>
      </c>
      <c r="E92" s="220">
        <v>0.36</v>
      </c>
      <c r="F92" s="151">
        <f t="shared" si="12"/>
        <v>2790720000000000</v>
      </c>
    </row>
    <row r="93" spans="1:6">
      <c r="A93" s="193">
        <v>12</v>
      </c>
      <c r="B93" s="193">
        <v>8</v>
      </c>
      <c r="C93" s="151">
        <f t="shared" si="10"/>
        <v>57000000</v>
      </c>
      <c r="D93" s="151">
        <f t="shared" si="11"/>
        <v>-112000000</v>
      </c>
      <c r="E93" s="220">
        <v>0.4</v>
      </c>
      <c r="F93" s="151">
        <f t="shared" si="12"/>
        <v>-2553600000000000</v>
      </c>
    </row>
    <row r="94" spans="1:6">
      <c r="A94" s="193">
        <v>12</v>
      </c>
      <c r="B94" s="193">
        <v>9</v>
      </c>
      <c r="C94" s="151">
        <f t="shared" si="10"/>
        <v>57000000</v>
      </c>
      <c r="D94" s="151">
        <f t="shared" si="11"/>
        <v>14400000</v>
      </c>
      <c r="E94" s="220">
        <v>0.21</v>
      </c>
      <c r="F94" s="151">
        <f t="shared" si="12"/>
        <v>172368000000000</v>
      </c>
    </row>
    <row r="95" spans="1:6">
      <c r="A95" s="193">
        <v>12</v>
      </c>
      <c r="B95" s="193">
        <v>10</v>
      </c>
      <c r="C95" s="151">
        <f t="shared" si="10"/>
        <v>57000000</v>
      </c>
      <c r="D95" s="151">
        <f t="shared" si="11"/>
        <v>38202872.398020796</v>
      </c>
      <c r="E95" s="220">
        <v>0.3</v>
      </c>
      <c r="F95" s="151">
        <f t="shared" si="12"/>
        <v>653269118006155.63</v>
      </c>
    </row>
    <row r="96" spans="1:6">
      <c r="A96" s="193">
        <v>12</v>
      </c>
      <c r="B96" s="193">
        <v>11</v>
      </c>
      <c r="C96" s="151">
        <f t="shared" si="10"/>
        <v>57000000</v>
      </c>
      <c r="D96" s="151">
        <f t="shared" si="11"/>
        <v>21111111111.111111</v>
      </c>
      <c r="E96" s="220">
        <v>0.45</v>
      </c>
      <c r="F96" s="151">
        <f t="shared" si="12"/>
        <v>5.415E+17</v>
      </c>
    </row>
    <row r="97" spans="1:18">
      <c r="A97" s="193">
        <v>12</v>
      </c>
      <c r="B97" s="193">
        <v>12</v>
      </c>
      <c r="C97" s="151">
        <f t="shared" si="10"/>
        <v>57000000</v>
      </c>
      <c r="D97" s="151">
        <f t="shared" si="11"/>
        <v>57000000</v>
      </c>
      <c r="E97" s="211">
        <v>1</v>
      </c>
      <c r="F97" s="151">
        <f t="shared" si="12"/>
        <v>0</v>
      </c>
    </row>
    <row r="98" spans="1:18">
      <c r="A98" s="201"/>
      <c r="B98" s="201"/>
      <c r="C98" s="201"/>
      <c r="E98" s="1" t="s">
        <v>1931</v>
      </c>
      <c r="F98" s="1">
        <f>SUM(F62:F97)</f>
        <v>1.862949128780503E+18</v>
      </c>
    </row>
    <row r="99" spans="1:18">
      <c r="A99" s="201"/>
      <c r="B99" s="201"/>
      <c r="C99" s="201"/>
      <c r="E99" s="1" t="s">
        <v>1933</v>
      </c>
      <c r="F99" s="1">
        <f>SUM(D49:D54)</f>
        <v>4.4571496816513843E+20</v>
      </c>
    </row>
    <row r="100" spans="1:18">
      <c r="A100" s="201"/>
      <c r="B100" s="201"/>
      <c r="C100" s="201"/>
      <c r="E100" s="1" t="s">
        <v>2021</v>
      </c>
      <c r="F100" s="1">
        <v>0</v>
      </c>
    </row>
    <row r="101" spans="1:18">
      <c r="A101" s="201"/>
      <c r="B101" s="201"/>
      <c r="C101" s="201"/>
      <c r="E101" s="204" t="s">
        <v>1934</v>
      </c>
      <c r="F101" s="204">
        <f>SQRT(SUM(F98:F99))+F100</f>
        <v>21156037372.199902</v>
      </c>
    </row>
    <row r="102" spans="1:18">
      <c r="A102" s="201"/>
      <c r="B102" s="201"/>
      <c r="C102" s="201"/>
    </row>
    <row r="104" spans="1:18">
      <c r="A104" s="205" t="s">
        <v>1935</v>
      </c>
    </row>
    <row r="106" spans="1:18">
      <c r="A106" s="227" t="s">
        <v>2043</v>
      </c>
      <c r="B106" s="227" t="s">
        <v>2044</v>
      </c>
      <c r="C106" s="227" t="s">
        <v>2045</v>
      </c>
      <c r="D106" s="227" t="s">
        <v>2046</v>
      </c>
      <c r="E106" s="227" t="s">
        <v>2047</v>
      </c>
      <c r="F106" s="227" t="s">
        <v>2048</v>
      </c>
      <c r="G106" s="227" t="s">
        <v>2049</v>
      </c>
      <c r="H106" s="227" t="s">
        <v>2050</v>
      </c>
      <c r="I106" s="227" t="s">
        <v>2051</v>
      </c>
      <c r="J106" s="227" t="s">
        <v>2052</v>
      </c>
      <c r="K106" s="227" t="s">
        <v>2053</v>
      </c>
      <c r="L106" s="227" t="s">
        <v>2054</v>
      </c>
      <c r="M106" s="227" t="s">
        <v>2055</v>
      </c>
      <c r="N106" s="227" t="s">
        <v>2056</v>
      </c>
      <c r="O106" s="227" t="s">
        <v>2057</v>
      </c>
      <c r="P106" s="227" t="s">
        <v>2058</v>
      </c>
      <c r="Q106" s="227" t="s">
        <v>2059</v>
      </c>
      <c r="R106" s="227"/>
    </row>
    <row r="107" spans="1:18">
      <c r="A107" s="228">
        <v>45169</v>
      </c>
      <c r="B107" s="227" t="s">
        <v>2094</v>
      </c>
      <c r="C107" s="227" t="s">
        <v>2061</v>
      </c>
      <c r="D107" s="227" t="s">
        <v>50</v>
      </c>
      <c r="E107" s="227">
        <v>21156037372.199902</v>
      </c>
      <c r="F107" s="227">
        <v>0</v>
      </c>
      <c r="G107" s="227">
        <v>21156037372.199902</v>
      </c>
      <c r="H107" s="227">
        <v>0</v>
      </c>
      <c r="I107" s="227">
        <v>0</v>
      </c>
      <c r="J107" s="227">
        <v>21156037372.199902</v>
      </c>
      <c r="K107" s="227">
        <v>0</v>
      </c>
      <c r="L107" s="227">
        <v>0</v>
      </c>
      <c r="M107" s="227">
        <v>0</v>
      </c>
      <c r="N107" s="227">
        <v>0</v>
      </c>
      <c r="O107" s="227">
        <v>0</v>
      </c>
      <c r="P107" s="227">
        <v>0</v>
      </c>
      <c r="Q107" s="227">
        <v>0</v>
      </c>
      <c r="R107" s="227"/>
    </row>
  </sheetData>
  <mergeCells count="1">
    <mergeCell ref="A61:B61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C50A0-E203-439D-9D02-F3C66EB89313}">
  <dimension ref="A1:AK66"/>
  <sheetViews>
    <sheetView topLeftCell="A6"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21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7" width="9.140625" style="1"/>
    <col min="18" max="18" width="11" style="1" bestFit="1" customWidth="1"/>
    <col min="19" max="19" width="9.140625" style="1"/>
    <col min="20" max="20" width="8.28515625" style="1" customWidth="1"/>
    <col min="21" max="21" width="9.28515625" style="1" customWidth="1"/>
    <col min="22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36">
      <c r="A2" s="187" t="s">
        <v>1233</v>
      </c>
      <c r="B2" s="187" t="s">
        <v>1183</v>
      </c>
      <c r="C2" s="187" t="s">
        <v>614</v>
      </c>
      <c r="D2" s="187" t="s">
        <v>1234</v>
      </c>
      <c r="E2" s="187" t="s">
        <v>1235</v>
      </c>
      <c r="F2" s="187" t="s">
        <v>1182</v>
      </c>
      <c r="G2" s="187" t="s">
        <v>617</v>
      </c>
      <c r="H2" s="188">
        <v>158378884223.06155</v>
      </c>
      <c r="I2" s="188">
        <v>0</v>
      </c>
      <c r="J2" s="188">
        <v>0</v>
      </c>
      <c r="K2" s="188">
        <v>0</v>
      </c>
      <c r="L2" s="188">
        <v>0</v>
      </c>
      <c r="M2" s="188">
        <v>158378884223.06155</v>
      </c>
    </row>
    <row r="4" spans="1:36">
      <c r="A4" s="195" t="s">
        <v>2096</v>
      </c>
      <c r="B4" s="195"/>
      <c r="C4" s="195"/>
    </row>
    <row r="5" spans="1:36">
      <c r="A5" s="195"/>
      <c r="B5" s="195"/>
      <c r="C5" s="195"/>
    </row>
    <row r="6" spans="1:36">
      <c r="A6" s="144" t="s">
        <v>1907</v>
      </c>
      <c r="T6" s="190" t="s">
        <v>1961</v>
      </c>
      <c r="U6" s="190"/>
      <c r="V6" s="190"/>
      <c r="W6" s="190"/>
    </row>
    <row r="7" spans="1:36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>
        <v>13</v>
      </c>
      <c r="O7" s="144">
        <v>14</v>
      </c>
      <c r="P7" s="144">
        <v>15</v>
      </c>
      <c r="Q7" s="144">
        <v>16</v>
      </c>
      <c r="R7" s="144">
        <v>17</v>
      </c>
      <c r="T7" s="202">
        <v>1</v>
      </c>
      <c r="U7" s="202">
        <v>2</v>
      </c>
      <c r="V7" s="202">
        <v>3</v>
      </c>
      <c r="W7" s="202">
        <v>4</v>
      </c>
      <c r="X7" s="202">
        <v>5</v>
      </c>
      <c r="Y7" s="202">
        <v>6</v>
      </c>
      <c r="Z7" s="202">
        <v>7</v>
      </c>
      <c r="AA7" s="202">
        <v>8</v>
      </c>
      <c r="AB7" s="202">
        <v>9</v>
      </c>
      <c r="AC7" s="202">
        <v>10</v>
      </c>
      <c r="AD7" s="202">
        <v>11</v>
      </c>
      <c r="AE7" s="202">
        <v>12</v>
      </c>
      <c r="AF7" s="202">
        <v>13</v>
      </c>
      <c r="AG7" s="202">
        <v>14</v>
      </c>
      <c r="AH7" s="202">
        <v>15</v>
      </c>
      <c r="AI7" s="202">
        <v>16</v>
      </c>
      <c r="AJ7" s="202">
        <v>17</v>
      </c>
    </row>
    <row r="8" spans="1:36">
      <c r="A8" s="198" t="s">
        <v>1908</v>
      </c>
      <c r="B8" s="199">
        <v>310000000</v>
      </c>
      <c r="C8" s="199">
        <v>2100000000</v>
      </c>
      <c r="D8" s="199">
        <v>1700000000</v>
      </c>
      <c r="E8" s="199">
        <v>1700000000</v>
      </c>
      <c r="F8" s="199">
        <v>1700000000</v>
      </c>
      <c r="G8" s="199">
        <v>2800000000</v>
      </c>
      <c r="H8" s="199">
        <v>2800000000</v>
      </c>
      <c r="I8" s="208">
        <v>2700000000</v>
      </c>
      <c r="J8" s="208">
        <v>2700000000</v>
      </c>
      <c r="K8" s="199">
        <v>52000000</v>
      </c>
      <c r="L8" s="199">
        <v>530000000</v>
      </c>
      <c r="M8" s="199">
        <v>1300000000</v>
      </c>
      <c r="N8" s="199">
        <v>100000000</v>
      </c>
      <c r="O8" s="199">
        <v>100000000</v>
      </c>
      <c r="P8" s="199">
        <v>100000000</v>
      </c>
      <c r="Q8" s="199">
        <v>52000000</v>
      </c>
      <c r="R8" s="199">
        <v>4000000000</v>
      </c>
      <c r="T8" s="191">
        <v>48</v>
      </c>
      <c r="U8" s="191">
        <v>29</v>
      </c>
      <c r="V8" s="191">
        <v>33</v>
      </c>
      <c r="W8" s="191">
        <v>25</v>
      </c>
      <c r="X8" s="191">
        <v>35</v>
      </c>
      <c r="Y8" s="191">
        <v>30</v>
      </c>
      <c r="Z8" s="191">
        <v>60</v>
      </c>
      <c r="AA8" s="191">
        <v>52</v>
      </c>
      <c r="AB8" s="191">
        <v>68</v>
      </c>
      <c r="AC8" s="191">
        <v>63</v>
      </c>
      <c r="AD8" s="191">
        <v>21</v>
      </c>
      <c r="AE8" s="191">
        <v>21</v>
      </c>
      <c r="AF8" s="191">
        <v>15</v>
      </c>
      <c r="AG8" s="191">
        <v>16</v>
      </c>
      <c r="AH8" s="191">
        <v>13</v>
      </c>
      <c r="AI8" s="191">
        <v>68</v>
      </c>
      <c r="AJ8" s="191">
        <v>17</v>
      </c>
    </row>
    <row r="9" spans="1:36">
      <c r="A9" s="198" t="s">
        <v>1976</v>
      </c>
      <c r="B9" s="200">
        <f>SUM(K16:K25)</f>
        <v>1500000000</v>
      </c>
      <c r="C9" s="200">
        <v>0</v>
      </c>
      <c r="D9" s="200">
        <v>0</v>
      </c>
      <c r="E9" s="199">
        <f>SUM(M56:M59)</f>
        <v>0</v>
      </c>
      <c r="F9" s="200">
        <f>SUM(K29:K29)</f>
        <v>1500000000</v>
      </c>
      <c r="G9" s="199">
        <f t="shared" ref="G9" si="0">SUM(O47:O50)</f>
        <v>0</v>
      </c>
      <c r="H9" s="199">
        <f t="shared" ref="H9:R9" si="1">SUM(T35:T35)</f>
        <v>17</v>
      </c>
      <c r="I9" s="199">
        <f t="shared" si="1"/>
        <v>0.17</v>
      </c>
      <c r="J9" s="199">
        <f t="shared" si="1"/>
        <v>0.64</v>
      </c>
      <c r="K9" s="199">
        <f t="shared" si="1"/>
        <v>0.54</v>
      </c>
      <c r="L9" s="199">
        <f t="shared" si="1"/>
        <v>0.57999999999999996</v>
      </c>
      <c r="M9" s="199">
        <f t="shared" si="1"/>
        <v>0.59</v>
      </c>
      <c r="N9" s="199">
        <f t="shared" si="1"/>
        <v>0.28000000000000003</v>
      </c>
      <c r="O9" s="199">
        <f t="shared" si="1"/>
        <v>0.13</v>
      </c>
      <c r="P9" s="199">
        <f t="shared" si="1"/>
        <v>0.19</v>
      </c>
      <c r="Q9" s="199">
        <f t="shared" si="1"/>
        <v>0.16</v>
      </c>
      <c r="R9" s="199">
        <f t="shared" si="1"/>
        <v>0.11</v>
      </c>
    </row>
    <row r="10" spans="1:36">
      <c r="A10" s="206" t="s">
        <v>1909</v>
      </c>
      <c r="B10" s="207">
        <f>MAX(1,SQRT(ABS(B9)/B8))</f>
        <v>2.1997067253202993</v>
      </c>
      <c r="C10" s="207">
        <f>MAX(1,SQRT(ABS(C9)/C8))</f>
        <v>1</v>
      </c>
      <c r="D10" s="207">
        <f t="shared" ref="D10:M10" si="2">MAX(1,SQRT(ABS(D9)/D8))</f>
        <v>1</v>
      </c>
      <c r="E10" s="207">
        <f t="shared" si="2"/>
        <v>1</v>
      </c>
      <c r="F10" s="207">
        <f>MAX(1,SQRT(ABS(F9)/F8))</f>
        <v>1</v>
      </c>
      <c r="G10" s="207">
        <f t="shared" si="2"/>
        <v>1</v>
      </c>
      <c r="H10" s="207">
        <f t="shared" si="2"/>
        <v>1</v>
      </c>
      <c r="I10" s="207">
        <f t="shared" si="2"/>
        <v>1</v>
      </c>
      <c r="J10" s="207">
        <f t="shared" si="2"/>
        <v>1</v>
      </c>
      <c r="K10" s="207">
        <f t="shared" si="2"/>
        <v>1</v>
      </c>
      <c r="L10" s="207">
        <f t="shared" si="2"/>
        <v>1</v>
      </c>
      <c r="M10" s="207">
        <f t="shared" si="2"/>
        <v>1</v>
      </c>
      <c r="N10" s="207">
        <f t="shared" ref="N10:Q10" si="3">MAX(1,SQRT(ABS(N9)/N8))</f>
        <v>1</v>
      </c>
      <c r="O10" s="207">
        <f t="shared" si="3"/>
        <v>1</v>
      </c>
      <c r="P10" s="207">
        <f t="shared" si="3"/>
        <v>1</v>
      </c>
      <c r="Q10" s="207">
        <f t="shared" si="3"/>
        <v>1</v>
      </c>
      <c r="R10" s="207">
        <f t="shared" ref="R10" si="4">MAX(1,SQRT(ABS(R9)/R8))</f>
        <v>1</v>
      </c>
      <c r="T10" s="190" t="s">
        <v>1994</v>
      </c>
    </row>
    <row r="11" spans="1:36" ht="15" customHeight="1">
      <c r="T11" s="202">
        <v>1</v>
      </c>
      <c r="U11" s="202">
        <v>2</v>
      </c>
      <c r="V11" s="202">
        <v>3</v>
      </c>
      <c r="W11" s="202">
        <v>4</v>
      </c>
      <c r="X11" s="202">
        <v>5</v>
      </c>
      <c r="Y11" s="202">
        <v>6</v>
      </c>
      <c r="Z11" s="202">
        <v>7</v>
      </c>
      <c r="AA11" s="202">
        <v>8</v>
      </c>
      <c r="AB11" s="202">
        <v>9</v>
      </c>
      <c r="AC11" s="202">
        <v>10</v>
      </c>
      <c r="AD11" s="202">
        <v>11</v>
      </c>
      <c r="AE11" s="202">
        <v>12</v>
      </c>
      <c r="AF11" s="202">
        <v>13</v>
      </c>
      <c r="AG11" s="202">
        <v>14</v>
      </c>
      <c r="AH11" s="202">
        <v>15</v>
      </c>
      <c r="AI11" s="202">
        <v>16</v>
      </c>
      <c r="AJ11" s="202">
        <v>17</v>
      </c>
    </row>
    <row r="12" spans="1:36" ht="16.5" customHeight="1">
      <c r="T12" s="245">
        <v>0.83</v>
      </c>
      <c r="U12" s="245">
        <v>0.97</v>
      </c>
      <c r="V12" s="245">
        <v>0.93</v>
      </c>
      <c r="W12" s="245">
        <v>0.97</v>
      </c>
      <c r="X12" s="245">
        <v>0.98</v>
      </c>
      <c r="Y12" s="245">
        <v>0.9</v>
      </c>
      <c r="Z12" s="245">
        <v>0.98</v>
      </c>
      <c r="AA12" s="245">
        <v>0.49</v>
      </c>
      <c r="AB12" s="245">
        <v>0.8</v>
      </c>
      <c r="AC12" s="245">
        <v>0.46</v>
      </c>
      <c r="AD12" s="245">
        <v>0.57999999999999996</v>
      </c>
      <c r="AE12" s="245">
        <v>0.53</v>
      </c>
      <c r="AF12" s="245">
        <v>0.62</v>
      </c>
      <c r="AG12" s="245">
        <v>0.16</v>
      </c>
      <c r="AH12" s="245">
        <v>0.18</v>
      </c>
      <c r="AI12" s="245">
        <v>0</v>
      </c>
      <c r="AJ12" s="245">
        <v>0.38</v>
      </c>
    </row>
    <row r="13" spans="1:36">
      <c r="A13" s="195" t="s">
        <v>1910</v>
      </c>
    </row>
    <row r="15" spans="1:36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</row>
    <row r="16" spans="1:36">
      <c r="A16" s="193" t="s">
        <v>290</v>
      </c>
      <c r="B16" s="189" t="s">
        <v>291</v>
      </c>
      <c r="C16" s="189" t="s">
        <v>49</v>
      </c>
      <c r="D16" s="193" t="s">
        <v>29</v>
      </c>
      <c r="E16" s="193" t="s">
        <v>292</v>
      </c>
      <c r="F16" s="193">
        <v>1</v>
      </c>
      <c r="G16" s="193"/>
      <c r="H16" s="193"/>
      <c r="I16" s="193">
        <v>150000000</v>
      </c>
      <c r="J16" s="189" t="s">
        <v>50</v>
      </c>
      <c r="K16" s="193">
        <v>150000000</v>
      </c>
      <c r="L16" s="191"/>
      <c r="M16" s="193"/>
      <c r="N16" s="189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7">
      <c r="A17" s="193" t="s">
        <v>290</v>
      </c>
      <c r="B17" s="189" t="s">
        <v>291</v>
      </c>
      <c r="C17" s="189" t="s">
        <v>49</v>
      </c>
      <c r="D17" s="193" t="s">
        <v>29</v>
      </c>
      <c r="E17" s="193" t="s">
        <v>292</v>
      </c>
      <c r="F17" s="193">
        <v>1</v>
      </c>
      <c r="G17" s="193"/>
      <c r="H17" s="193"/>
      <c r="I17" s="193">
        <v>150000000</v>
      </c>
      <c r="J17" s="189" t="s">
        <v>50</v>
      </c>
      <c r="K17" s="193">
        <v>150000000</v>
      </c>
      <c r="L17" s="191"/>
      <c r="M17" s="193"/>
      <c r="N17" s="189"/>
      <c r="T17" s="190" t="s">
        <v>1985</v>
      </c>
      <c r="U17" s="190"/>
      <c r="V17" s="190"/>
      <c r="W17" s="190"/>
      <c r="X17" s="190"/>
    </row>
    <row r="18" spans="1:37">
      <c r="A18" s="193" t="s">
        <v>290</v>
      </c>
      <c r="B18" s="189" t="s">
        <v>291</v>
      </c>
      <c r="C18" s="189" t="s">
        <v>49</v>
      </c>
      <c r="D18" s="193" t="s">
        <v>29</v>
      </c>
      <c r="E18" s="193" t="s">
        <v>292</v>
      </c>
      <c r="F18" s="193">
        <v>1</v>
      </c>
      <c r="G18" s="193"/>
      <c r="H18" s="193"/>
      <c r="I18" s="193">
        <v>150000000</v>
      </c>
      <c r="J18" s="189" t="s">
        <v>50</v>
      </c>
      <c r="K18" s="193">
        <v>150000000</v>
      </c>
      <c r="L18" s="191"/>
      <c r="M18" s="193"/>
      <c r="N18" s="189"/>
      <c r="T18" s="202"/>
      <c r="U18" s="202">
        <v>1</v>
      </c>
      <c r="V18" s="202">
        <v>2</v>
      </c>
      <c r="W18" s="202">
        <v>3</v>
      </c>
      <c r="X18" s="202">
        <v>4</v>
      </c>
      <c r="Y18" s="202">
        <v>5</v>
      </c>
      <c r="Z18" s="202">
        <v>6</v>
      </c>
      <c r="AA18" s="202">
        <v>7</v>
      </c>
      <c r="AB18" s="202">
        <v>8</v>
      </c>
      <c r="AC18" s="202">
        <v>9</v>
      </c>
      <c r="AD18" s="202">
        <v>10</v>
      </c>
      <c r="AE18" s="202">
        <v>11</v>
      </c>
      <c r="AF18" s="202">
        <v>12</v>
      </c>
      <c r="AG18" s="202">
        <v>13</v>
      </c>
      <c r="AH18" s="202">
        <v>14</v>
      </c>
      <c r="AI18" s="202">
        <v>15</v>
      </c>
      <c r="AJ18" s="202">
        <v>16</v>
      </c>
      <c r="AK18" s="202">
        <v>17</v>
      </c>
    </row>
    <row r="19" spans="1:37">
      <c r="A19" s="193" t="s">
        <v>290</v>
      </c>
      <c r="B19" s="189" t="s">
        <v>291</v>
      </c>
      <c r="C19" s="189" t="s">
        <v>49</v>
      </c>
      <c r="D19" s="193" t="s">
        <v>29</v>
      </c>
      <c r="E19" s="193" t="s">
        <v>292</v>
      </c>
      <c r="F19" s="193">
        <v>1</v>
      </c>
      <c r="G19" s="193"/>
      <c r="H19" s="193"/>
      <c r="I19" s="193">
        <v>150000000</v>
      </c>
      <c r="J19" s="189" t="s">
        <v>50</v>
      </c>
      <c r="K19" s="193">
        <v>150000000</v>
      </c>
      <c r="L19" s="191"/>
      <c r="M19" s="193"/>
      <c r="N19" s="189"/>
      <c r="T19" s="202">
        <v>1</v>
      </c>
      <c r="U19" s="226">
        <v>1</v>
      </c>
      <c r="V19" s="226">
        <v>0.22</v>
      </c>
      <c r="W19" s="226">
        <v>0.18</v>
      </c>
      <c r="X19" s="226">
        <v>0.21</v>
      </c>
      <c r="Y19" s="226">
        <v>0.2</v>
      </c>
      <c r="Z19" s="226">
        <v>0.24</v>
      </c>
      <c r="AA19" s="226">
        <v>0.49</v>
      </c>
      <c r="AB19" s="226">
        <v>0.16</v>
      </c>
      <c r="AC19" s="226">
        <v>0.38</v>
      </c>
      <c r="AD19" s="226">
        <v>0.14000000000000001</v>
      </c>
      <c r="AE19" s="226">
        <v>0.1</v>
      </c>
      <c r="AF19" s="226">
        <v>0.02</v>
      </c>
      <c r="AG19" s="226">
        <v>0.12</v>
      </c>
      <c r="AH19" s="226">
        <v>0.11</v>
      </c>
      <c r="AI19" s="226">
        <v>0.02</v>
      </c>
      <c r="AJ19" s="226">
        <v>0</v>
      </c>
      <c r="AK19" s="226">
        <v>0.17</v>
      </c>
    </row>
    <row r="20" spans="1:37">
      <c r="A20" s="193" t="s">
        <v>290</v>
      </c>
      <c r="B20" s="189" t="s">
        <v>291</v>
      </c>
      <c r="C20" s="189" t="s">
        <v>49</v>
      </c>
      <c r="D20" s="193" t="s">
        <v>29</v>
      </c>
      <c r="E20" s="193" t="s">
        <v>292</v>
      </c>
      <c r="F20" s="193">
        <v>1</v>
      </c>
      <c r="G20" s="193"/>
      <c r="H20" s="193"/>
      <c r="I20" s="193">
        <v>150000000</v>
      </c>
      <c r="J20" s="189" t="s">
        <v>50</v>
      </c>
      <c r="K20" s="193">
        <v>150000000</v>
      </c>
      <c r="L20" s="191"/>
      <c r="M20" s="193"/>
      <c r="N20" s="189"/>
      <c r="T20" s="202">
        <v>2</v>
      </c>
      <c r="U20" s="226">
        <v>0.22</v>
      </c>
      <c r="V20" s="226">
        <v>1</v>
      </c>
      <c r="W20" s="226">
        <v>0.92</v>
      </c>
      <c r="X20" s="226">
        <v>0.9</v>
      </c>
      <c r="Y20" s="226">
        <v>0.88</v>
      </c>
      <c r="Z20" s="226">
        <v>0.25</v>
      </c>
      <c r="AA20" s="226">
        <v>0.08</v>
      </c>
      <c r="AB20" s="226">
        <v>0.19</v>
      </c>
      <c r="AC20" s="226">
        <v>0.17</v>
      </c>
      <c r="AD20" s="226">
        <v>0.17</v>
      </c>
      <c r="AE20" s="240">
        <v>0.42</v>
      </c>
      <c r="AF20" s="226">
        <v>0.28000000000000003</v>
      </c>
      <c r="AG20" s="226">
        <v>0.36</v>
      </c>
      <c r="AH20" s="226">
        <v>0.27</v>
      </c>
      <c r="AI20" s="226">
        <v>0.2</v>
      </c>
      <c r="AJ20" s="226">
        <v>0</v>
      </c>
      <c r="AK20" s="226">
        <v>0.64</v>
      </c>
    </row>
    <row r="21" spans="1:37">
      <c r="A21" s="193" t="s">
        <v>290</v>
      </c>
      <c r="B21" s="189" t="s">
        <v>291</v>
      </c>
      <c r="C21" s="189" t="s">
        <v>49</v>
      </c>
      <c r="D21" s="193" t="s">
        <v>29</v>
      </c>
      <c r="E21" s="193" t="s">
        <v>292</v>
      </c>
      <c r="F21" s="193">
        <v>1</v>
      </c>
      <c r="G21" s="193"/>
      <c r="H21" s="193"/>
      <c r="I21" s="193">
        <v>150000000</v>
      </c>
      <c r="J21" s="189" t="s">
        <v>50</v>
      </c>
      <c r="K21" s="193">
        <v>150000000</v>
      </c>
      <c r="L21" s="191"/>
      <c r="M21" s="193"/>
      <c r="N21" s="189"/>
      <c r="T21" s="202">
        <v>3</v>
      </c>
      <c r="U21" s="226">
        <v>0.18</v>
      </c>
      <c r="V21" s="226">
        <v>0.92</v>
      </c>
      <c r="W21" s="226">
        <v>1</v>
      </c>
      <c r="X21" s="226">
        <v>0.87</v>
      </c>
      <c r="Y21" s="226">
        <v>0.84</v>
      </c>
      <c r="Z21" s="226">
        <v>0.16</v>
      </c>
      <c r="AA21" s="226">
        <v>7.0000000000000007E-2</v>
      </c>
      <c r="AB21" s="226">
        <v>0.15</v>
      </c>
      <c r="AC21" s="226">
        <v>0.1</v>
      </c>
      <c r="AD21" s="226">
        <v>0.18</v>
      </c>
      <c r="AE21" s="226">
        <v>0.33</v>
      </c>
      <c r="AF21" s="226">
        <v>0.22</v>
      </c>
      <c r="AG21" s="226">
        <v>0.27</v>
      </c>
      <c r="AH21" s="226">
        <v>0.23</v>
      </c>
      <c r="AI21" s="226">
        <v>0.16</v>
      </c>
      <c r="AJ21" s="226">
        <v>0</v>
      </c>
      <c r="AK21" s="226">
        <v>0.54</v>
      </c>
    </row>
    <row r="22" spans="1:37">
      <c r="A22" s="193" t="s">
        <v>290</v>
      </c>
      <c r="B22" s="189" t="s">
        <v>291</v>
      </c>
      <c r="C22" s="189" t="s">
        <v>49</v>
      </c>
      <c r="D22" s="193" t="s">
        <v>29</v>
      </c>
      <c r="E22" s="193" t="s">
        <v>292</v>
      </c>
      <c r="F22" s="193">
        <v>1</v>
      </c>
      <c r="G22" s="193"/>
      <c r="H22" s="193"/>
      <c r="I22" s="193">
        <v>150000000</v>
      </c>
      <c r="J22" s="189" t="s">
        <v>50</v>
      </c>
      <c r="K22" s="193">
        <v>150000000</v>
      </c>
      <c r="L22" s="191"/>
      <c r="M22" s="191"/>
      <c r="N22" s="191"/>
      <c r="T22" s="202">
        <v>4</v>
      </c>
      <c r="U22" s="226">
        <v>0.21</v>
      </c>
      <c r="V22" s="226">
        <v>0.9</v>
      </c>
      <c r="W22" s="226">
        <v>0.87</v>
      </c>
      <c r="X22" s="226">
        <v>1</v>
      </c>
      <c r="Y22" s="226">
        <v>0.77</v>
      </c>
      <c r="Z22" s="226">
        <v>0.19</v>
      </c>
      <c r="AA22" s="226">
        <v>0.11</v>
      </c>
      <c r="AB22" s="226">
        <v>0.18</v>
      </c>
      <c r="AC22" s="226">
        <v>0.16</v>
      </c>
      <c r="AD22" s="226">
        <v>0.14000000000000001</v>
      </c>
      <c r="AE22" s="226">
        <v>0.32</v>
      </c>
      <c r="AF22" s="226">
        <v>0.22</v>
      </c>
      <c r="AG22" s="226">
        <v>0.28000000000000003</v>
      </c>
      <c r="AH22" s="226">
        <v>0.22</v>
      </c>
      <c r="AI22" s="226">
        <v>0.11</v>
      </c>
      <c r="AJ22" s="226">
        <v>0</v>
      </c>
      <c r="AK22" s="226">
        <v>0.57999999999999996</v>
      </c>
    </row>
    <row r="23" spans="1:37">
      <c r="A23" s="193" t="s">
        <v>290</v>
      </c>
      <c r="B23" s="189" t="s">
        <v>291</v>
      </c>
      <c r="C23" s="189" t="s">
        <v>49</v>
      </c>
      <c r="D23" s="193" t="s">
        <v>29</v>
      </c>
      <c r="E23" s="193" t="s">
        <v>292</v>
      </c>
      <c r="F23" s="193">
        <v>1</v>
      </c>
      <c r="G23" s="193"/>
      <c r="H23" s="193"/>
      <c r="I23" s="193">
        <v>150000000</v>
      </c>
      <c r="J23" s="189" t="s">
        <v>50</v>
      </c>
      <c r="K23" s="193">
        <v>150000000</v>
      </c>
      <c r="L23" s="191"/>
      <c r="M23" s="191"/>
      <c r="N23" s="191"/>
      <c r="T23" s="202">
        <v>5</v>
      </c>
      <c r="U23" s="226">
        <v>0.2</v>
      </c>
      <c r="V23" s="226">
        <v>0.88</v>
      </c>
      <c r="W23" s="226">
        <v>0.84</v>
      </c>
      <c r="X23" s="226">
        <v>0.77</v>
      </c>
      <c r="Y23" s="226">
        <v>1</v>
      </c>
      <c r="Z23" s="226">
        <v>0.19</v>
      </c>
      <c r="AA23" s="226">
        <v>0.09</v>
      </c>
      <c r="AB23" s="226">
        <v>0.12</v>
      </c>
      <c r="AC23" s="226">
        <v>0.13</v>
      </c>
      <c r="AD23" s="226">
        <v>0.18</v>
      </c>
      <c r="AE23" s="226">
        <v>0.42</v>
      </c>
      <c r="AF23" s="226">
        <v>0.34</v>
      </c>
      <c r="AG23" s="226">
        <v>0.32</v>
      </c>
      <c r="AH23" s="226">
        <v>0.28999999999999998</v>
      </c>
      <c r="AI23" s="226">
        <v>0.13</v>
      </c>
      <c r="AJ23" s="226">
        <v>0</v>
      </c>
      <c r="AK23" s="226">
        <v>0.59</v>
      </c>
    </row>
    <row r="24" spans="1:37">
      <c r="A24" s="193" t="s">
        <v>290</v>
      </c>
      <c r="B24" s="189" t="s">
        <v>291</v>
      </c>
      <c r="C24" s="189" t="s">
        <v>49</v>
      </c>
      <c r="D24" s="193" t="s">
        <v>29</v>
      </c>
      <c r="E24" s="193" t="s">
        <v>292</v>
      </c>
      <c r="F24" s="193">
        <v>1</v>
      </c>
      <c r="G24" s="193"/>
      <c r="H24" s="193"/>
      <c r="I24" s="193">
        <v>150000000</v>
      </c>
      <c r="J24" s="189" t="s">
        <v>50</v>
      </c>
      <c r="K24" s="193">
        <v>150000000</v>
      </c>
      <c r="L24" s="223"/>
      <c r="M24" s="223"/>
      <c r="N24" s="223"/>
      <c r="T24" s="202">
        <v>6</v>
      </c>
      <c r="U24" s="226">
        <v>0.24</v>
      </c>
      <c r="V24" s="226">
        <v>0.25</v>
      </c>
      <c r="W24" s="226">
        <v>0.16</v>
      </c>
      <c r="X24" s="226">
        <v>0.19</v>
      </c>
      <c r="Y24" s="226">
        <v>0.19</v>
      </c>
      <c r="Z24" s="226">
        <v>1</v>
      </c>
      <c r="AA24" s="226">
        <v>0.31</v>
      </c>
      <c r="AB24" s="226">
        <v>0.62</v>
      </c>
      <c r="AC24" s="226">
        <v>0.23</v>
      </c>
      <c r="AD24" s="226">
        <v>0.1</v>
      </c>
      <c r="AE24" s="226">
        <v>0.21</v>
      </c>
      <c r="AF24" s="226">
        <v>0.05</v>
      </c>
      <c r="AG24" s="226">
        <v>0.18</v>
      </c>
      <c r="AH24" s="226">
        <v>0.1</v>
      </c>
      <c r="AI24" s="226">
        <v>0.08</v>
      </c>
      <c r="AJ24" s="226">
        <v>0</v>
      </c>
      <c r="AK24" s="226">
        <v>0.28000000000000003</v>
      </c>
    </row>
    <row r="25" spans="1:37">
      <c r="A25" s="193" t="s">
        <v>290</v>
      </c>
      <c r="B25" s="189" t="s">
        <v>291</v>
      </c>
      <c r="C25" s="189" t="s">
        <v>49</v>
      </c>
      <c r="D25" s="193" t="s">
        <v>29</v>
      </c>
      <c r="E25" s="193" t="s">
        <v>292</v>
      </c>
      <c r="F25" s="193">
        <v>1</v>
      </c>
      <c r="G25" s="193"/>
      <c r="H25" s="193"/>
      <c r="I25" s="193">
        <v>150000000</v>
      </c>
      <c r="J25" s="189" t="s">
        <v>50</v>
      </c>
      <c r="K25" s="193">
        <v>150000000</v>
      </c>
      <c r="L25" s="191"/>
      <c r="M25" s="191"/>
      <c r="N25" s="191"/>
      <c r="T25" s="202">
        <v>7</v>
      </c>
      <c r="U25" s="226">
        <v>0.49</v>
      </c>
      <c r="V25" s="226">
        <v>0.08</v>
      </c>
      <c r="W25" s="226">
        <v>7.0000000000000007E-2</v>
      </c>
      <c r="X25" s="226">
        <v>0.11</v>
      </c>
      <c r="Y25" s="226">
        <v>0.09</v>
      </c>
      <c r="Z25" s="226">
        <v>0.31</v>
      </c>
      <c r="AA25" s="226">
        <v>1</v>
      </c>
      <c r="AB25" s="226">
        <v>0.21</v>
      </c>
      <c r="AC25" s="226">
        <v>0.79</v>
      </c>
      <c r="AD25" s="226">
        <v>0.17</v>
      </c>
      <c r="AE25" s="226">
        <v>0.1</v>
      </c>
      <c r="AF25" s="226">
        <v>-0.08</v>
      </c>
      <c r="AG25" s="226">
        <v>0.1</v>
      </c>
      <c r="AH25" s="226">
        <v>7.0000000000000007E-2</v>
      </c>
      <c r="AI25" s="226">
        <v>-0.02</v>
      </c>
      <c r="AJ25" s="226">
        <v>0</v>
      </c>
      <c r="AK25" s="226">
        <v>0.13</v>
      </c>
    </row>
    <row r="26" spans="1:37">
      <c r="T26" s="202">
        <v>8</v>
      </c>
      <c r="U26" s="226">
        <v>0.16</v>
      </c>
      <c r="V26" s="226">
        <v>0.19</v>
      </c>
      <c r="W26" s="226">
        <v>0.15</v>
      </c>
      <c r="X26" s="226">
        <v>0.18</v>
      </c>
      <c r="Y26" s="226">
        <v>0.12</v>
      </c>
      <c r="Z26" s="226">
        <v>0.62</v>
      </c>
      <c r="AA26" s="226">
        <v>0.21</v>
      </c>
      <c r="AB26" s="226">
        <v>1</v>
      </c>
      <c r="AC26" s="226">
        <v>0.16</v>
      </c>
      <c r="AD26" s="226">
        <v>0.08</v>
      </c>
      <c r="AE26" s="226">
        <v>0.13</v>
      </c>
      <c r="AF26" s="226">
        <v>-7.0000000000000007E-2</v>
      </c>
      <c r="AG26" s="226">
        <v>7.0000000000000007E-2</v>
      </c>
      <c r="AH26" s="226">
        <v>0.05</v>
      </c>
      <c r="AI26" s="226">
        <v>0.02</v>
      </c>
      <c r="AJ26" s="226">
        <v>0</v>
      </c>
      <c r="AK26" s="226">
        <v>0.19</v>
      </c>
    </row>
    <row r="27" spans="1:37">
      <c r="A27" s="201" t="s">
        <v>1941</v>
      </c>
      <c r="T27" s="202">
        <v>9</v>
      </c>
      <c r="U27" s="226">
        <v>0.38</v>
      </c>
      <c r="V27" s="226">
        <v>0.17</v>
      </c>
      <c r="W27" s="226">
        <v>0.1</v>
      </c>
      <c r="X27" s="226">
        <v>0.16</v>
      </c>
      <c r="Y27" s="226">
        <v>0.13</v>
      </c>
      <c r="Z27" s="226">
        <v>0.23</v>
      </c>
      <c r="AA27" s="226">
        <v>0.79</v>
      </c>
      <c r="AB27" s="226">
        <v>0.16</v>
      </c>
      <c r="AC27" s="226">
        <v>1</v>
      </c>
      <c r="AD27" s="226">
        <v>0.15</v>
      </c>
      <c r="AE27" s="226">
        <v>0.09</v>
      </c>
      <c r="AF27" s="226">
        <v>-0.06</v>
      </c>
      <c r="AG27" s="226">
        <v>0.06</v>
      </c>
      <c r="AH27" s="226">
        <v>0.06</v>
      </c>
      <c r="AI27" s="226">
        <v>0.01</v>
      </c>
      <c r="AJ27" s="226">
        <v>0</v>
      </c>
      <c r="AK27" s="226">
        <v>0.16</v>
      </c>
    </row>
    <row r="28" spans="1:37">
      <c r="A28" s="144" t="s">
        <v>41</v>
      </c>
      <c r="B28" s="144" t="s">
        <v>42</v>
      </c>
      <c r="C28" s="144" t="s">
        <v>43</v>
      </c>
      <c r="D28" s="144" t="s">
        <v>0</v>
      </c>
      <c r="E28" s="144" t="s">
        <v>1</v>
      </c>
      <c r="F28" s="144" t="s">
        <v>2</v>
      </c>
      <c r="G28" s="144" t="s">
        <v>3</v>
      </c>
      <c r="H28" s="144" t="s">
        <v>4</v>
      </c>
      <c r="I28" s="144" t="s">
        <v>44</v>
      </c>
      <c r="J28" s="144" t="s">
        <v>45</v>
      </c>
      <c r="K28" s="144" t="s">
        <v>46</v>
      </c>
      <c r="L28" s="144" t="s">
        <v>2015</v>
      </c>
      <c r="M28" s="144" t="s">
        <v>1901</v>
      </c>
      <c r="N28" s="144" t="s">
        <v>1905</v>
      </c>
      <c r="T28" s="202">
        <v>10</v>
      </c>
      <c r="U28" s="226">
        <v>0.14000000000000001</v>
      </c>
      <c r="V28" s="226">
        <v>0.17</v>
      </c>
      <c r="W28" s="226">
        <v>0.18</v>
      </c>
      <c r="X28" s="226">
        <v>0.14000000000000001</v>
      </c>
      <c r="Y28" s="226">
        <v>0.18</v>
      </c>
      <c r="Z28" s="226">
        <v>0.1</v>
      </c>
      <c r="AA28" s="226">
        <v>0.17</v>
      </c>
      <c r="AB28" s="226">
        <v>0.08</v>
      </c>
      <c r="AC28" s="226">
        <v>0.15</v>
      </c>
      <c r="AD28" s="226">
        <v>1</v>
      </c>
      <c r="AE28" s="226">
        <v>0.16</v>
      </c>
      <c r="AF28" s="226">
        <v>0.09</v>
      </c>
      <c r="AG28" s="226">
        <v>0.14000000000000001</v>
      </c>
      <c r="AH28" s="226">
        <v>0.09</v>
      </c>
      <c r="AI28" s="226">
        <v>0.03</v>
      </c>
      <c r="AJ28" s="226">
        <v>0</v>
      </c>
      <c r="AK28" s="226">
        <v>0.11</v>
      </c>
    </row>
    <row r="29" spans="1:37">
      <c r="A29" s="193" t="s">
        <v>290</v>
      </c>
      <c r="B29" s="189" t="s">
        <v>291</v>
      </c>
      <c r="C29" s="189" t="s">
        <v>49</v>
      </c>
      <c r="D29" s="193" t="s">
        <v>29</v>
      </c>
      <c r="E29" s="193" t="s">
        <v>292</v>
      </c>
      <c r="F29" s="193">
        <v>1</v>
      </c>
      <c r="G29" s="193"/>
      <c r="H29" s="193"/>
      <c r="I29" s="193">
        <f>SUM(I16:I25)</f>
        <v>1500000000</v>
      </c>
      <c r="J29" s="189" t="s">
        <v>50</v>
      </c>
      <c r="K29" s="193">
        <f>SUM(K16:K25)</f>
        <v>1500000000</v>
      </c>
      <c r="L29" s="191" t="str">
        <f>E29&amp;"-"&amp;F29</f>
        <v>Coal Americas-1</v>
      </c>
      <c r="M29" s="191" cm="1">
        <f t="array" ref="M29">VLOOKUP(F29,TRANSPOSE($T$7:$AF$8),2,FALSE)</f>
        <v>48</v>
      </c>
      <c r="N29" s="191">
        <f>K29*M29*B10</f>
        <v>158378884223.06155</v>
      </c>
      <c r="T29" s="202">
        <v>11</v>
      </c>
      <c r="U29" s="226">
        <v>0.1</v>
      </c>
      <c r="V29" s="240">
        <v>0.42</v>
      </c>
      <c r="W29" s="226">
        <v>0.33</v>
      </c>
      <c r="X29" s="226">
        <v>0.32</v>
      </c>
      <c r="Y29" s="226">
        <v>0.42</v>
      </c>
      <c r="Z29" s="226">
        <v>0.21</v>
      </c>
      <c r="AA29" s="226">
        <v>0.1</v>
      </c>
      <c r="AB29" s="226">
        <v>0.13</v>
      </c>
      <c r="AC29" s="226">
        <v>0.09</v>
      </c>
      <c r="AD29" s="226">
        <v>0.16</v>
      </c>
      <c r="AE29" s="226">
        <v>1</v>
      </c>
      <c r="AF29" s="226">
        <v>0.36</v>
      </c>
      <c r="AG29" s="226">
        <v>0.3</v>
      </c>
      <c r="AH29" s="226">
        <v>0.25</v>
      </c>
      <c r="AI29" s="226">
        <v>0.18</v>
      </c>
      <c r="AJ29" s="226">
        <v>0</v>
      </c>
      <c r="AK29" s="226">
        <v>0.37</v>
      </c>
    </row>
    <row r="30" spans="1:37">
      <c r="T30" s="202">
        <v>12</v>
      </c>
      <c r="U30" s="226">
        <v>0.02</v>
      </c>
      <c r="V30" s="226">
        <v>0.28000000000000003</v>
      </c>
      <c r="W30" s="226">
        <v>0.22</v>
      </c>
      <c r="X30" s="226">
        <v>0.22</v>
      </c>
      <c r="Y30" s="226">
        <v>0.34</v>
      </c>
      <c r="Z30" s="226">
        <v>0.05</v>
      </c>
      <c r="AA30" s="226">
        <v>-0.08</v>
      </c>
      <c r="AB30" s="226">
        <v>-7.0000000000000007E-2</v>
      </c>
      <c r="AC30" s="226">
        <v>-0.06</v>
      </c>
      <c r="AD30" s="226">
        <v>0.09</v>
      </c>
      <c r="AE30" s="226">
        <v>0.36</v>
      </c>
      <c r="AF30" s="226">
        <v>1</v>
      </c>
      <c r="AG30" s="226">
        <v>0.2</v>
      </c>
      <c r="AH30" s="226">
        <v>0.18</v>
      </c>
      <c r="AI30" s="226">
        <v>0.11</v>
      </c>
      <c r="AJ30" s="226">
        <v>0</v>
      </c>
      <c r="AK30" s="226">
        <v>0.26</v>
      </c>
    </row>
    <row r="31" spans="1:37">
      <c r="T31" s="202">
        <v>13</v>
      </c>
      <c r="U31" s="226">
        <v>0.12</v>
      </c>
      <c r="V31" s="226">
        <v>0.36</v>
      </c>
      <c r="W31" s="226">
        <v>0.27</v>
      </c>
      <c r="X31" s="226">
        <v>0.28000000000000003</v>
      </c>
      <c r="Y31" s="226">
        <v>0.32</v>
      </c>
      <c r="Z31" s="226">
        <v>0.18</v>
      </c>
      <c r="AA31" s="226">
        <v>0.1</v>
      </c>
      <c r="AB31" s="226">
        <v>7.0000000000000007E-2</v>
      </c>
      <c r="AC31" s="226">
        <v>0.06</v>
      </c>
      <c r="AD31" s="226">
        <v>0.14000000000000001</v>
      </c>
      <c r="AE31" s="226">
        <v>0.3</v>
      </c>
      <c r="AF31" s="226">
        <v>0.2</v>
      </c>
      <c r="AG31" s="226">
        <v>1</v>
      </c>
      <c r="AH31" s="226">
        <v>0.28000000000000003</v>
      </c>
      <c r="AI31" s="226">
        <v>0.19</v>
      </c>
      <c r="AJ31" s="226">
        <v>0</v>
      </c>
      <c r="AK31" s="226">
        <v>0.39</v>
      </c>
    </row>
    <row r="32" spans="1:37">
      <c r="A32" s="195" t="s">
        <v>1977</v>
      </c>
      <c r="T32" s="202">
        <v>14</v>
      </c>
      <c r="U32" s="226">
        <v>0.11</v>
      </c>
      <c r="V32" s="226">
        <v>0.27</v>
      </c>
      <c r="W32" s="226">
        <v>0.23</v>
      </c>
      <c r="X32" s="226">
        <v>0.22</v>
      </c>
      <c r="Y32" s="226">
        <v>0.28999999999999998</v>
      </c>
      <c r="Z32" s="226">
        <v>0.1</v>
      </c>
      <c r="AA32" s="226">
        <v>7.0000000000000007E-2</v>
      </c>
      <c r="AB32" s="226">
        <v>0.05</v>
      </c>
      <c r="AC32" s="226">
        <v>0.06</v>
      </c>
      <c r="AD32" s="226">
        <v>0.09</v>
      </c>
      <c r="AE32" s="226">
        <v>0.25</v>
      </c>
      <c r="AF32" s="226">
        <v>0.18</v>
      </c>
      <c r="AG32" s="226">
        <v>0.28000000000000003</v>
      </c>
      <c r="AH32" s="226">
        <v>1</v>
      </c>
      <c r="AI32" s="226">
        <v>0.13</v>
      </c>
      <c r="AJ32" s="226">
        <v>0</v>
      </c>
      <c r="AK32" s="226">
        <v>0.26</v>
      </c>
    </row>
    <row r="33" spans="1:37">
      <c r="T33" s="202">
        <v>15</v>
      </c>
      <c r="U33" s="226">
        <v>0.02</v>
      </c>
      <c r="V33" s="226">
        <v>0.2</v>
      </c>
      <c r="W33" s="226">
        <v>0.16</v>
      </c>
      <c r="X33" s="226">
        <v>0.11</v>
      </c>
      <c r="Y33" s="226">
        <v>0.13</v>
      </c>
      <c r="Z33" s="226">
        <v>0.08</v>
      </c>
      <c r="AA33" s="226">
        <v>-0.02</v>
      </c>
      <c r="AB33" s="226">
        <v>0.02</v>
      </c>
      <c r="AC33" s="226">
        <v>0.01</v>
      </c>
      <c r="AD33" s="226">
        <v>0.03</v>
      </c>
      <c r="AE33" s="226">
        <v>0.18</v>
      </c>
      <c r="AF33" s="226">
        <v>0.11</v>
      </c>
      <c r="AG33" s="226">
        <v>0.19</v>
      </c>
      <c r="AH33" s="226">
        <v>0.13</v>
      </c>
      <c r="AI33" s="226">
        <v>1</v>
      </c>
      <c r="AJ33" s="226">
        <v>0</v>
      </c>
      <c r="AK33" s="226">
        <v>0.21</v>
      </c>
    </row>
    <row r="34" spans="1:37">
      <c r="A34" s="201" t="s">
        <v>1984</v>
      </c>
      <c r="B34" s="201"/>
      <c r="C34" s="201"/>
      <c r="T34" s="202">
        <v>16</v>
      </c>
      <c r="U34" s="226">
        <v>0</v>
      </c>
      <c r="V34" s="226">
        <v>0</v>
      </c>
      <c r="W34" s="226">
        <v>0</v>
      </c>
      <c r="X34" s="226">
        <v>0</v>
      </c>
      <c r="Y34" s="226">
        <v>0</v>
      </c>
      <c r="Z34" s="226">
        <v>0</v>
      </c>
      <c r="AA34" s="226">
        <v>0</v>
      </c>
      <c r="AB34" s="226">
        <v>0</v>
      </c>
      <c r="AC34" s="226">
        <v>0</v>
      </c>
      <c r="AD34" s="226">
        <v>0</v>
      </c>
      <c r="AE34" s="226">
        <v>0</v>
      </c>
      <c r="AF34" s="226">
        <v>0</v>
      </c>
      <c r="AG34" s="226">
        <v>0</v>
      </c>
      <c r="AH34" s="226">
        <v>0</v>
      </c>
      <c r="AI34" s="226">
        <v>0</v>
      </c>
      <c r="AJ34" s="226">
        <v>1</v>
      </c>
      <c r="AK34" s="226">
        <v>0</v>
      </c>
    </row>
    <row r="35" spans="1:37">
      <c r="A35" s="145" t="s">
        <v>41</v>
      </c>
      <c r="B35" s="145" t="s">
        <v>2</v>
      </c>
      <c r="C35" s="144" t="s">
        <v>1979</v>
      </c>
      <c r="D35" s="144" t="s">
        <v>1980</v>
      </c>
      <c r="E35" s="145" t="s">
        <v>1920</v>
      </c>
      <c r="F35" s="145" t="s">
        <v>1921</v>
      </c>
      <c r="G35" s="144" t="s">
        <v>1957</v>
      </c>
      <c r="H35" s="144" t="s">
        <v>1958</v>
      </c>
      <c r="I35" s="144" t="s">
        <v>1922</v>
      </c>
      <c r="J35" s="144" t="s">
        <v>1972</v>
      </c>
      <c r="K35" s="146" t="s">
        <v>1932</v>
      </c>
      <c r="T35" s="202">
        <v>17</v>
      </c>
      <c r="U35" s="226">
        <v>0.17</v>
      </c>
      <c r="V35" s="226">
        <v>0.64</v>
      </c>
      <c r="W35" s="226">
        <v>0.54</v>
      </c>
      <c r="X35" s="226">
        <v>0.57999999999999996</v>
      </c>
      <c r="Y35" s="226">
        <v>0.59</v>
      </c>
      <c r="Z35" s="226">
        <v>0.28000000000000003</v>
      </c>
      <c r="AA35" s="226">
        <v>0.13</v>
      </c>
      <c r="AB35" s="226">
        <v>0.19</v>
      </c>
      <c r="AC35" s="226">
        <v>0.16</v>
      </c>
      <c r="AD35" s="226">
        <v>0.11</v>
      </c>
      <c r="AE35" s="226">
        <v>0.37</v>
      </c>
      <c r="AF35" s="226">
        <v>0.26</v>
      </c>
      <c r="AG35" s="226">
        <v>0.39</v>
      </c>
      <c r="AH35" s="226">
        <v>0.26</v>
      </c>
      <c r="AI35" s="226">
        <v>0.21</v>
      </c>
      <c r="AJ35" s="226">
        <v>0</v>
      </c>
      <c r="AK35" s="226">
        <v>1</v>
      </c>
    </row>
    <row r="36" spans="1:37">
      <c r="A36" s="193" t="s">
        <v>290</v>
      </c>
      <c r="B36" s="193">
        <v>1</v>
      </c>
      <c r="C36" s="191" t="s">
        <v>2097</v>
      </c>
      <c r="D36" s="191" t="s">
        <v>2097</v>
      </c>
      <c r="E36" s="192">
        <f>VLOOKUP(C36,($L$28:$N$29),3,FALSE)</f>
        <v>158378884223.06155</v>
      </c>
      <c r="F36" s="192">
        <f>VLOOKUP(D36,($L$28:$N$29),3,FALSE)</f>
        <v>158378884223.06155</v>
      </c>
      <c r="G36" s="221">
        <v>1.1952286093343936</v>
      </c>
      <c r="H36" s="221">
        <v>1.1952286093343936</v>
      </c>
      <c r="I36" s="203">
        <v>1</v>
      </c>
      <c r="J36" s="217">
        <f>MIN(G36:H36)/MAX(G36:H36)</f>
        <v>1</v>
      </c>
      <c r="K36" s="210">
        <f>E36*F36*I36*J36</f>
        <v>2.5083870967741937E+22</v>
      </c>
    </row>
    <row r="37" spans="1:37">
      <c r="A37" s="192"/>
      <c r="B37" s="193"/>
      <c r="C37" s="154"/>
      <c r="D37" s="154"/>
      <c r="E37" s="192"/>
      <c r="F37" s="192"/>
      <c r="G37" s="221"/>
      <c r="H37" s="221"/>
      <c r="I37" s="203"/>
      <c r="J37" s="217"/>
      <c r="K37" s="210"/>
    </row>
    <row r="38" spans="1:37">
      <c r="A38" s="192"/>
      <c r="B38" s="193"/>
      <c r="C38" s="154"/>
      <c r="D38" s="154"/>
      <c r="E38" s="192"/>
      <c r="F38" s="192"/>
      <c r="G38" s="221"/>
      <c r="H38" s="221"/>
      <c r="I38" s="203"/>
      <c r="J38" s="217"/>
      <c r="K38" s="210"/>
    </row>
    <row r="39" spans="1:37">
      <c r="A39" s="192"/>
      <c r="B39" s="193"/>
      <c r="C39" s="154"/>
      <c r="D39" s="154"/>
      <c r="E39" s="192"/>
      <c r="F39" s="192"/>
      <c r="G39" s="221"/>
      <c r="H39" s="221"/>
      <c r="I39" s="203"/>
      <c r="J39" s="217"/>
      <c r="K39" s="210"/>
    </row>
    <row r="40" spans="1:37">
      <c r="A40" s="201"/>
      <c r="B40" s="201"/>
      <c r="C40" s="201"/>
      <c r="J40" s="204" t="s">
        <v>1983</v>
      </c>
      <c r="K40" s="204">
        <f>SQRT(SUM(K36:K39))</f>
        <v>158378884223.06155</v>
      </c>
    </row>
    <row r="41" spans="1:37">
      <c r="A41" s="201" t="s">
        <v>1930</v>
      </c>
      <c r="B41" s="201"/>
      <c r="C41" s="201"/>
    </row>
    <row r="42" spans="1:37">
      <c r="A42" s="145" t="s">
        <v>41</v>
      </c>
      <c r="B42" s="145" t="s">
        <v>2</v>
      </c>
      <c r="C42" s="144" t="s">
        <v>1911</v>
      </c>
      <c r="D42" s="144" t="s">
        <v>1912</v>
      </c>
      <c r="E42" s="145" t="s">
        <v>1913</v>
      </c>
      <c r="F42" s="145" t="s">
        <v>1914</v>
      </c>
    </row>
    <row r="43" spans="1:37">
      <c r="A43" s="193" t="s">
        <v>290</v>
      </c>
      <c r="B43" s="193">
        <v>1</v>
      </c>
      <c r="C43" s="151">
        <f>K40</f>
        <v>158378884223.06155</v>
      </c>
      <c r="D43" s="151">
        <f>C43^2</f>
        <v>2.5083870967741937E+22</v>
      </c>
      <c r="E43" s="151">
        <f>SUM(N29:N29)</f>
        <v>158378884223.06155</v>
      </c>
      <c r="F43" s="151">
        <f>MAX(MIN(E43,C43),-C43)</f>
        <v>158378884223.06155</v>
      </c>
    </row>
    <row r="44" spans="1:37">
      <c r="A44" s="151"/>
      <c r="B44" s="151"/>
      <c r="C44" s="151"/>
      <c r="D44" s="151"/>
      <c r="E44" s="151"/>
      <c r="F44" s="151"/>
    </row>
    <row r="45" spans="1:37">
      <c r="A45" s="151"/>
      <c r="B45" s="151"/>
      <c r="C45" s="151"/>
      <c r="D45" s="151"/>
      <c r="E45" s="151"/>
      <c r="F45" s="151"/>
    </row>
    <row r="46" spans="1:37">
      <c r="A46" s="151"/>
      <c r="B46" s="151"/>
      <c r="C46" s="151"/>
      <c r="D46" s="151"/>
      <c r="E46" s="151"/>
      <c r="F46" s="151"/>
    </row>
    <row r="47" spans="1:37">
      <c r="A47" s="201"/>
      <c r="B47" s="201"/>
      <c r="C47" s="201"/>
    </row>
    <row r="48" spans="1:37">
      <c r="A48" s="201"/>
      <c r="B48" s="201"/>
      <c r="C48" s="201"/>
    </row>
    <row r="49" spans="1:6">
      <c r="A49" s="195" t="s">
        <v>1915</v>
      </c>
    </row>
    <row r="51" spans="1:6">
      <c r="A51" s="316" t="s">
        <v>2</v>
      </c>
      <c r="B51" s="317"/>
      <c r="C51" s="144" t="s">
        <v>1916</v>
      </c>
      <c r="D51" s="144" t="s">
        <v>1917</v>
      </c>
      <c r="E51" s="145" t="s">
        <v>1918</v>
      </c>
      <c r="F51" s="145" t="s">
        <v>1932</v>
      </c>
    </row>
    <row r="52" spans="1:6">
      <c r="A52" s="193">
        <v>1</v>
      </c>
      <c r="B52" s="193">
        <v>1</v>
      </c>
      <c r="C52" s="151">
        <f>VLOOKUP(A52,$B$43:$F$43,5,FALSE)</f>
        <v>158378884223.06155</v>
      </c>
      <c r="D52" s="151">
        <f>VLOOKUP(B52,$B$43:$F$43,5,FALSE)</f>
        <v>158378884223.06155</v>
      </c>
      <c r="E52" s="151">
        <v>1</v>
      </c>
      <c r="F52" s="151">
        <f>IF(C52=D52,0,C52*D52*E52)</f>
        <v>0</v>
      </c>
    </row>
    <row r="53" spans="1:6">
      <c r="A53" s="151"/>
      <c r="B53" s="170"/>
      <c r="C53" s="151"/>
      <c r="D53" s="151"/>
      <c r="E53" s="151"/>
      <c r="F53" s="151"/>
    </row>
    <row r="54" spans="1:6">
      <c r="A54" s="151"/>
      <c r="B54" s="170"/>
      <c r="C54" s="151"/>
      <c r="D54" s="151"/>
      <c r="E54" s="151"/>
      <c r="F54" s="151"/>
    </row>
    <row r="55" spans="1:6">
      <c r="A55" s="151"/>
      <c r="B55" s="170"/>
      <c r="C55" s="151"/>
      <c r="D55" s="151"/>
      <c r="E55" s="151"/>
      <c r="F55" s="151"/>
    </row>
    <row r="56" spans="1:6">
      <c r="A56" s="151"/>
      <c r="B56" s="170"/>
      <c r="C56" s="151"/>
      <c r="D56" s="151"/>
      <c r="E56" s="151"/>
      <c r="F56" s="151"/>
    </row>
    <row r="57" spans="1:6">
      <c r="A57" s="201"/>
      <c r="B57" s="201"/>
      <c r="C57" s="201"/>
      <c r="E57" s="1" t="s">
        <v>1931</v>
      </c>
      <c r="F57" s="1">
        <f>SUM(F52:F56)</f>
        <v>0</v>
      </c>
    </row>
    <row r="58" spans="1:6">
      <c r="A58" s="201"/>
      <c r="B58" s="201"/>
      <c r="C58" s="201"/>
      <c r="E58" s="1" t="s">
        <v>1933</v>
      </c>
      <c r="F58" s="1">
        <f>SUM(D43)</f>
        <v>2.5083870967741937E+22</v>
      </c>
    </row>
    <row r="59" spans="1:6">
      <c r="A59" s="201"/>
      <c r="B59" s="201"/>
      <c r="C59" s="201"/>
      <c r="E59" s="204" t="s">
        <v>1934</v>
      </c>
      <c r="F59" s="204">
        <f>SQRT(SUM(F57:F58))</f>
        <v>158378884223.06155</v>
      </c>
    </row>
    <row r="60" spans="1:6">
      <c r="A60" s="201"/>
      <c r="B60" s="201"/>
      <c r="C60" s="201"/>
    </row>
    <row r="61" spans="1:6">
      <c r="A61" s="201"/>
      <c r="B61" s="201"/>
      <c r="C61" s="201"/>
    </row>
    <row r="63" spans="1:6">
      <c r="A63" s="205" t="s">
        <v>1935</v>
      </c>
    </row>
    <row r="65" spans="1:22">
      <c r="A65" s="227" t="s">
        <v>2043</v>
      </c>
      <c r="B65" s="227" t="s">
        <v>2044</v>
      </c>
      <c r="C65" s="227" t="s">
        <v>2045</v>
      </c>
      <c r="D65" s="227" t="s">
        <v>2046</v>
      </c>
      <c r="E65" s="227" t="s">
        <v>2047</v>
      </c>
      <c r="F65" s="227" t="s">
        <v>2048</v>
      </c>
      <c r="G65" s="227" t="s">
        <v>2049</v>
      </c>
      <c r="H65" s="227" t="s">
        <v>2050</v>
      </c>
      <c r="I65" s="227" t="s">
        <v>2051</v>
      </c>
      <c r="J65" s="227" t="s">
        <v>2052</v>
      </c>
      <c r="K65" s="227" t="s">
        <v>2053</v>
      </c>
      <c r="L65" s="227" t="s">
        <v>2054</v>
      </c>
      <c r="M65" s="227" t="s">
        <v>2055</v>
      </c>
      <c r="N65" s="227" t="s">
        <v>2056</v>
      </c>
      <c r="O65" s="227" t="s">
        <v>2057</v>
      </c>
      <c r="P65" s="227"/>
      <c r="Q65" s="227"/>
      <c r="R65" s="227"/>
      <c r="S65" s="227"/>
      <c r="T65" s="227" t="s">
        <v>2058</v>
      </c>
      <c r="U65" s="227" t="s">
        <v>2059</v>
      </c>
      <c r="V65" s="227"/>
    </row>
    <row r="66" spans="1:22">
      <c r="A66" s="228">
        <v>45169</v>
      </c>
      <c r="B66" s="227" t="s">
        <v>2095</v>
      </c>
      <c r="C66" s="227" t="s">
        <v>2061</v>
      </c>
      <c r="D66" s="227" t="s">
        <v>50</v>
      </c>
      <c r="E66" s="227">
        <v>158378884223.061</v>
      </c>
      <c r="F66" s="227">
        <v>0</v>
      </c>
      <c r="G66" s="227">
        <v>158378884223.061</v>
      </c>
      <c r="H66" s="227">
        <v>0</v>
      </c>
      <c r="I66" s="227">
        <v>0</v>
      </c>
      <c r="J66" s="227">
        <v>0</v>
      </c>
      <c r="K66" s="227">
        <v>158378884223.061</v>
      </c>
      <c r="L66" s="227">
        <v>0</v>
      </c>
      <c r="M66" s="227">
        <v>0</v>
      </c>
      <c r="N66" s="227">
        <v>0</v>
      </c>
      <c r="O66" s="227">
        <v>0</v>
      </c>
      <c r="P66" s="227"/>
      <c r="Q66" s="227"/>
      <c r="R66" s="227"/>
      <c r="S66" s="227"/>
      <c r="T66" s="227">
        <v>0</v>
      </c>
      <c r="U66" s="227">
        <v>0</v>
      </c>
      <c r="V66" s="227"/>
    </row>
  </sheetData>
  <mergeCells count="1">
    <mergeCell ref="A51:B51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3B75B-6E6D-490E-B74C-D977A46ECB01}">
  <dimension ref="A1:AK58"/>
  <sheetViews>
    <sheetView topLeftCell="N1" workbookViewId="0">
      <selection activeCell="T6" sqref="T6:AK35"/>
    </sheetView>
  </sheetViews>
  <sheetFormatPr defaultRowHeight="15"/>
  <cols>
    <col min="1" max="1" width="22.5703125" style="1" customWidth="1"/>
    <col min="2" max="2" width="13.7109375" style="1" customWidth="1"/>
    <col min="3" max="3" width="21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7" width="9.140625" style="1"/>
    <col min="18" max="18" width="11" style="1" bestFit="1" customWidth="1"/>
    <col min="19" max="19" width="9.140625" style="1"/>
    <col min="20" max="20" width="8.28515625" style="1" customWidth="1"/>
    <col min="21" max="21" width="9.28515625" style="1" customWidth="1"/>
    <col min="22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36">
      <c r="A2" s="187" t="s">
        <v>1266</v>
      </c>
      <c r="B2" s="187" t="s">
        <v>1183</v>
      </c>
      <c r="C2" s="187" t="s">
        <v>614</v>
      </c>
      <c r="D2" s="187" t="s">
        <v>1267</v>
      </c>
      <c r="E2" s="187" t="s">
        <v>1268</v>
      </c>
      <c r="F2" s="187" t="s">
        <v>1269</v>
      </c>
      <c r="G2" s="187" t="s">
        <v>617</v>
      </c>
      <c r="H2" s="188">
        <v>7239889501.9192114</v>
      </c>
      <c r="I2" s="188">
        <v>0</v>
      </c>
      <c r="J2" s="188">
        <v>0</v>
      </c>
      <c r="K2" s="188">
        <v>0</v>
      </c>
      <c r="L2" s="188">
        <v>0</v>
      </c>
      <c r="M2" s="188">
        <v>7239889501.9192114</v>
      </c>
    </row>
    <row r="4" spans="1:36">
      <c r="A4" s="195" t="s">
        <v>2096</v>
      </c>
      <c r="B4" s="195"/>
      <c r="C4" s="195"/>
    </row>
    <row r="5" spans="1:36">
      <c r="A5" s="195"/>
      <c r="B5" s="195"/>
      <c r="C5" s="195"/>
    </row>
    <row r="6" spans="1:36">
      <c r="A6" s="144" t="s">
        <v>1907</v>
      </c>
      <c r="T6" s="190" t="s">
        <v>1961</v>
      </c>
      <c r="U6" s="190"/>
      <c r="V6" s="190"/>
      <c r="W6" s="190"/>
    </row>
    <row r="7" spans="1:36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>
        <v>13</v>
      </c>
      <c r="O7" s="144">
        <v>14</v>
      </c>
      <c r="P7" s="144">
        <v>15</v>
      </c>
      <c r="Q7" s="144">
        <v>16</v>
      </c>
      <c r="R7" s="144">
        <v>17</v>
      </c>
      <c r="T7" s="202">
        <v>1</v>
      </c>
      <c r="U7" s="202">
        <v>2</v>
      </c>
      <c r="V7" s="202">
        <v>3</v>
      </c>
      <c r="W7" s="202">
        <v>4</v>
      </c>
      <c r="X7" s="202">
        <v>5</v>
      </c>
      <c r="Y7" s="202">
        <v>6</v>
      </c>
      <c r="Z7" s="202">
        <v>7</v>
      </c>
      <c r="AA7" s="202">
        <v>8</v>
      </c>
      <c r="AB7" s="202">
        <v>9</v>
      </c>
      <c r="AC7" s="202">
        <v>10</v>
      </c>
      <c r="AD7" s="202">
        <v>11</v>
      </c>
      <c r="AE7" s="202">
        <v>12</v>
      </c>
      <c r="AF7" s="202">
        <v>13</v>
      </c>
      <c r="AG7" s="202">
        <v>14</v>
      </c>
      <c r="AH7" s="202">
        <v>15</v>
      </c>
      <c r="AI7" s="202">
        <v>16</v>
      </c>
      <c r="AJ7" s="202">
        <v>17</v>
      </c>
    </row>
    <row r="8" spans="1:36">
      <c r="A8" s="198" t="s">
        <v>1908</v>
      </c>
      <c r="B8" s="199">
        <v>310000000</v>
      </c>
      <c r="C8" s="199">
        <v>2100000000</v>
      </c>
      <c r="D8" s="199">
        <v>1700000000</v>
      </c>
      <c r="E8" s="199">
        <v>1700000000</v>
      </c>
      <c r="F8" s="199">
        <v>1700000000</v>
      </c>
      <c r="G8" s="199">
        <v>2800000000</v>
      </c>
      <c r="H8" s="199">
        <v>2800000000</v>
      </c>
      <c r="I8" s="208">
        <v>2700000000</v>
      </c>
      <c r="J8" s="208">
        <v>2700000000</v>
      </c>
      <c r="K8" s="199">
        <v>52000000</v>
      </c>
      <c r="L8" s="199">
        <v>530000000</v>
      </c>
      <c r="M8" s="199">
        <v>1300000000</v>
      </c>
      <c r="N8" s="199">
        <v>100000000</v>
      </c>
      <c r="O8" s="199">
        <v>100000000</v>
      </c>
      <c r="P8" s="199">
        <v>100000000</v>
      </c>
      <c r="Q8" s="199">
        <v>52000000</v>
      </c>
      <c r="R8" s="199">
        <v>4000000000</v>
      </c>
      <c r="T8" s="191">
        <v>48</v>
      </c>
      <c r="U8" s="191">
        <v>29</v>
      </c>
      <c r="V8" s="191">
        <v>33</v>
      </c>
      <c r="W8" s="191">
        <v>25</v>
      </c>
      <c r="X8" s="191">
        <v>35</v>
      </c>
      <c r="Y8" s="191">
        <v>30</v>
      </c>
      <c r="Z8" s="191">
        <v>60</v>
      </c>
      <c r="AA8" s="191">
        <v>52</v>
      </c>
      <c r="AB8" s="191">
        <v>68</v>
      </c>
      <c r="AC8" s="191">
        <v>63</v>
      </c>
      <c r="AD8" s="191">
        <v>21</v>
      </c>
      <c r="AE8" s="191">
        <v>21</v>
      </c>
      <c r="AF8" s="191">
        <v>15</v>
      </c>
      <c r="AG8" s="191">
        <v>16</v>
      </c>
      <c r="AH8" s="191">
        <v>13</v>
      </c>
      <c r="AI8" s="191">
        <v>68</v>
      </c>
      <c r="AJ8" s="191">
        <v>17</v>
      </c>
    </row>
    <row r="9" spans="1:36">
      <c r="A9" s="198" t="s">
        <v>1976</v>
      </c>
      <c r="B9" s="200">
        <f>SUM(K16:K17)</f>
        <v>151000000</v>
      </c>
      <c r="C9" s="200">
        <v>0</v>
      </c>
      <c r="D9" s="200">
        <v>0</v>
      </c>
      <c r="E9" s="199">
        <f>SUM(M48:M51)</f>
        <v>0</v>
      </c>
      <c r="F9" s="200">
        <f>SUM(K21:K21)</f>
        <v>150000000</v>
      </c>
      <c r="G9" s="199">
        <f t="shared" ref="G9" si="0">SUM(O47:O50)</f>
        <v>0</v>
      </c>
      <c r="H9" s="199">
        <f t="shared" ref="H9:M9" si="1">SUM(T35:T38)</f>
        <v>17</v>
      </c>
      <c r="I9" s="199">
        <f t="shared" si="1"/>
        <v>0.17</v>
      </c>
      <c r="J9" s="199">
        <f t="shared" si="1"/>
        <v>0.64</v>
      </c>
      <c r="K9" s="199">
        <f t="shared" si="1"/>
        <v>0.54</v>
      </c>
      <c r="L9" s="199">
        <f t="shared" si="1"/>
        <v>0.57999999999999996</v>
      </c>
      <c r="M9" s="199">
        <f t="shared" si="1"/>
        <v>0.59</v>
      </c>
      <c r="N9" s="199">
        <f t="shared" ref="N9:R9" si="2">SUM(Z35:Z38)</f>
        <v>0.28000000000000003</v>
      </c>
      <c r="O9" s="199">
        <f t="shared" si="2"/>
        <v>0.13</v>
      </c>
      <c r="P9" s="199">
        <f t="shared" si="2"/>
        <v>0.19</v>
      </c>
      <c r="Q9" s="199">
        <f t="shared" si="2"/>
        <v>0.16</v>
      </c>
      <c r="R9" s="199">
        <f t="shared" si="2"/>
        <v>0.11</v>
      </c>
    </row>
    <row r="10" spans="1:36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R10" si="3">MAX(1,SQRT(ABS(D9)/D8))</f>
        <v>1</v>
      </c>
      <c r="E10" s="207">
        <f t="shared" si="3"/>
        <v>1</v>
      </c>
      <c r="F10" s="207">
        <f>MAX(1,SQRT(ABS(F9)/F8))</f>
        <v>1</v>
      </c>
      <c r="G10" s="207">
        <f t="shared" si="3"/>
        <v>1</v>
      </c>
      <c r="H10" s="207">
        <f t="shared" si="3"/>
        <v>1</v>
      </c>
      <c r="I10" s="207">
        <f t="shared" si="3"/>
        <v>1</v>
      </c>
      <c r="J10" s="207">
        <f t="shared" si="3"/>
        <v>1</v>
      </c>
      <c r="K10" s="207">
        <f t="shared" si="3"/>
        <v>1</v>
      </c>
      <c r="L10" s="207">
        <f t="shared" si="3"/>
        <v>1</v>
      </c>
      <c r="M10" s="207">
        <f t="shared" si="3"/>
        <v>1</v>
      </c>
      <c r="N10" s="207">
        <f t="shared" si="3"/>
        <v>1</v>
      </c>
      <c r="O10" s="207">
        <f t="shared" si="3"/>
        <v>1</v>
      </c>
      <c r="P10" s="207">
        <f t="shared" si="3"/>
        <v>1</v>
      </c>
      <c r="Q10" s="207">
        <f t="shared" si="3"/>
        <v>1</v>
      </c>
      <c r="R10" s="207">
        <f t="shared" si="3"/>
        <v>1</v>
      </c>
      <c r="T10" s="190" t="s">
        <v>1994</v>
      </c>
    </row>
    <row r="11" spans="1:36" ht="15" customHeight="1">
      <c r="T11" s="202">
        <v>1</v>
      </c>
      <c r="U11" s="202">
        <v>2</v>
      </c>
      <c r="V11" s="202">
        <v>3</v>
      </c>
      <c r="W11" s="202">
        <v>4</v>
      </c>
      <c r="X11" s="202">
        <v>5</v>
      </c>
      <c r="Y11" s="202">
        <v>6</v>
      </c>
      <c r="Z11" s="202">
        <v>7</v>
      </c>
      <c r="AA11" s="202">
        <v>8</v>
      </c>
      <c r="AB11" s="202">
        <v>9</v>
      </c>
      <c r="AC11" s="202">
        <v>10</v>
      </c>
      <c r="AD11" s="202">
        <v>11</v>
      </c>
      <c r="AE11" s="202">
        <v>12</v>
      </c>
      <c r="AF11" s="202">
        <v>13</v>
      </c>
      <c r="AG11" s="202">
        <v>14</v>
      </c>
      <c r="AH11" s="202">
        <v>15</v>
      </c>
      <c r="AI11" s="202">
        <v>16</v>
      </c>
      <c r="AJ11" s="202">
        <v>17</v>
      </c>
    </row>
    <row r="12" spans="1:36" ht="16.5" customHeight="1">
      <c r="T12" s="245">
        <v>0.83</v>
      </c>
      <c r="U12" s="245">
        <v>0.97</v>
      </c>
      <c r="V12" s="245">
        <v>0.93</v>
      </c>
      <c r="W12" s="245">
        <v>0.97</v>
      </c>
      <c r="X12" s="245">
        <v>0.98</v>
      </c>
      <c r="Y12" s="245">
        <v>0.9</v>
      </c>
      <c r="Z12" s="245">
        <v>0.98</v>
      </c>
      <c r="AA12" s="245">
        <v>0.49</v>
      </c>
      <c r="AB12" s="245">
        <v>0.8</v>
      </c>
      <c r="AC12" s="245">
        <v>0.46</v>
      </c>
      <c r="AD12" s="245">
        <v>0.57999999999999996</v>
      </c>
      <c r="AE12" s="245">
        <v>0.53</v>
      </c>
      <c r="AF12" s="245">
        <v>0.62</v>
      </c>
      <c r="AG12" s="245">
        <v>0.16</v>
      </c>
      <c r="AH12" s="245">
        <v>0.18</v>
      </c>
      <c r="AI12" s="245">
        <v>0</v>
      </c>
      <c r="AJ12" s="245">
        <v>0.38</v>
      </c>
    </row>
    <row r="13" spans="1:36">
      <c r="A13" s="195" t="s">
        <v>1910</v>
      </c>
    </row>
    <row r="15" spans="1:36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</row>
    <row r="16" spans="1:36">
      <c r="A16" s="193" t="s">
        <v>290</v>
      </c>
      <c r="B16" s="189" t="s">
        <v>291</v>
      </c>
      <c r="C16" s="189" t="s">
        <v>49</v>
      </c>
      <c r="D16" s="193" t="s">
        <v>29</v>
      </c>
      <c r="E16" s="193" t="s">
        <v>292</v>
      </c>
      <c r="F16" s="193">
        <v>1</v>
      </c>
      <c r="G16" s="193"/>
      <c r="H16" s="193"/>
      <c r="I16" s="193">
        <v>150000000</v>
      </c>
      <c r="J16" s="189" t="s">
        <v>50</v>
      </c>
      <c r="K16" s="193">
        <v>150000000</v>
      </c>
      <c r="L16" s="191"/>
      <c r="M16" s="193"/>
      <c r="N16" s="189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7">
      <c r="A17" s="193" t="s">
        <v>290</v>
      </c>
      <c r="B17" s="189" t="s">
        <v>293</v>
      </c>
      <c r="C17" s="189" t="s">
        <v>49</v>
      </c>
      <c r="D17" s="193" t="s">
        <v>29</v>
      </c>
      <c r="E17" s="193" t="s">
        <v>294</v>
      </c>
      <c r="F17" s="193">
        <v>1</v>
      </c>
      <c r="G17" s="193"/>
      <c r="H17" s="193"/>
      <c r="I17" s="193">
        <v>1000000</v>
      </c>
      <c r="J17" s="189" t="s">
        <v>50</v>
      </c>
      <c r="K17" s="193">
        <v>1000000</v>
      </c>
      <c r="L17" s="191"/>
      <c r="M17" s="193"/>
      <c r="N17" s="189"/>
      <c r="T17" s="190" t="s">
        <v>1985</v>
      </c>
      <c r="U17" s="190"/>
      <c r="V17" s="190"/>
      <c r="W17" s="190"/>
      <c r="X17" s="190"/>
    </row>
    <row r="18" spans="1:37">
      <c r="T18" s="202"/>
      <c r="U18" s="202">
        <v>1</v>
      </c>
      <c r="V18" s="202">
        <v>2</v>
      </c>
      <c r="W18" s="202">
        <v>3</v>
      </c>
      <c r="X18" s="202">
        <v>4</v>
      </c>
      <c r="Y18" s="202">
        <v>5</v>
      </c>
      <c r="Z18" s="202">
        <v>6</v>
      </c>
      <c r="AA18" s="202">
        <v>7</v>
      </c>
      <c r="AB18" s="202">
        <v>8</v>
      </c>
      <c r="AC18" s="202">
        <v>9</v>
      </c>
      <c r="AD18" s="202">
        <v>10</v>
      </c>
      <c r="AE18" s="202">
        <v>11</v>
      </c>
      <c r="AF18" s="202">
        <v>12</v>
      </c>
      <c r="AG18" s="202">
        <v>13</v>
      </c>
      <c r="AH18" s="202">
        <v>14</v>
      </c>
      <c r="AI18" s="202">
        <v>15</v>
      </c>
      <c r="AJ18" s="202">
        <v>16</v>
      </c>
      <c r="AK18" s="202">
        <v>17</v>
      </c>
    </row>
    <row r="19" spans="1:37">
      <c r="A19" s="201" t="s">
        <v>1941</v>
      </c>
      <c r="T19" s="202">
        <v>1</v>
      </c>
      <c r="U19" s="226">
        <v>1</v>
      </c>
      <c r="V19" s="226">
        <v>0.22</v>
      </c>
      <c r="W19" s="226">
        <v>0.18</v>
      </c>
      <c r="X19" s="226">
        <v>0.21</v>
      </c>
      <c r="Y19" s="226">
        <v>0.2</v>
      </c>
      <c r="Z19" s="226">
        <v>0.24</v>
      </c>
      <c r="AA19" s="226">
        <v>0.49</v>
      </c>
      <c r="AB19" s="226">
        <v>0.16</v>
      </c>
      <c r="AC19" s="226">
        <v>0.38</v>
      </c>
      <c r="AD19" s="226">
        <v>0.14000000000000001</v>
      </c>
      <c r="AE19" s="226">
        <v>0.1</v>
      </c>
      <c r="AF19" s="226">
        <v>0.02</v>
      </c>
      <c r="AG19" s="226">
        <v>0.12</v>
      </c>
      <c r="AH19" s="226">
        <v>0.11</v>
      </c>
      <c r="AI19" s="226">
        <v>0.02</v>
      </c>
      <c r="AJ19" s="226">
        <v>0</v>
      </c>
      <c r="AK19" s="226">
        <v>0.17</v>
      </c>
    </row>
    <row r="20" spans="1:37">
      <c r="A20" s="144" t="s">
        <v>41</v>
      </c>
      <c r="B20" s="144" t="s">
        <v>42</v>
      </c>
      <c r="C20" s="144" t="s">
        <v>43</v>
      </c>
      <c r="D20" s="144" t="s">
        <v>0</v>
      </c>
      <c r="E20" s="144" t="s">
        <v>1</v>
      </c>
      <c r="F20" s="144" t="s">
        <v>2</v>
      </c>
      <c r="G20" s="144" t="s">
        <v>3</v>
      </c>
      <c r="H20" s="144" t="s">
        <v>4</v>
      </c>
      <c r="I20" s="144" t="s">
        <v>44</v>
      </c>
      <c r="J20" s="144" t="s">
        <v>45</v>
      </c>
      <c r="K20" s="144" t="s">
        <v>46</v>
      </c>
      <c r="L20" s="144" t="s">
        <v>2015</v>
      </c>
      <c r="M20" s="144" t="s">
        <v>1901</v>
      </c>
      <c r="N20" s="144" t="s">
        <v>1905</v>
      </c>
      <c r="T20" s="202">
        <v>2</v>
      </c>
      <c r="U20" s="226">
        <v>0.22</v>
      </c>
      <c r="V20" s="226">
        <v>1</v>
      </c>
      <c r="W20" s="226">
        <v>0.92</v>
      </c>
      <c r="X20" s="226">
        <v>0.9</v>
      </c>
      <c r="Y20" s="226">
        <v>0.88</v>
      </c>
      <c r="Z20" s="226">
        <v>0.25</v>
      </c>
      <c r="AA20" s="226">
        <v>0.08</v>
      </c>
      <c r="AB20" s="226">
        <v>0.19</v>
      </c>
      <c r="AC20" s="226">
        <v>0.17</v>
      </c>
      <c r="AD20" s="226">
        <v>0.17</v>
      </c>
      <c r="AE20" s="240">
        <v>0.42</v>
      </c>
      <c r="AF20" s="226">
        <v>0.28000000000000003</v>
      </c>
      <c r="AG20" s="226">
        <v>0.36</v>
      </c>
      <c r="AH20" s="226">
        <v>0.27</v>
      </c>
      <c r="AI20" s="226">
        <v>0.2</v>
      </c>
      <c r="AJ20" s="226">
        <v>0</v>
      </c>
      <c r="AK20" s="226">
        <v>0.64</v>
      </c>
    </row>
    <row r="21" spans="1:37">
      <c r="A21" s="193" t="s">
        <v>290</v>
      </c>
      <c r="B21" s="189" t="s">
        <v>291</v>
      </c>
      <c r="C21" s="189" t="s">
        <v>49</v>
      </c>
      <c r="D21" s="193" t="s">
        <v>29</v>
      </c>
      <c r="E21" s="193" t="s">
        <v>292</v>
      </c>
      <c r="F21" s="193">
        <v>1</v>
      </c>
      <c r="G21" s="193"/>
      <c r="H21" s="193"/>
      <c r="I21" s="193">
        <f>SUM(I16)</f>
        <v>150000000</v>
      </c>
      <c r="J21" s="189" t="s">
        <v>50</v>
      </c>
      <c r="K21" s="193">
        <f>SUM(K16)</f>
        <v>150000000</v>
      </c>
      <c r="L21" s="191" t="str">
        <f>E21&amp;"-"&amp;F21</f>
        <v>Coal Americas-1</v>
      </c>
      <c r="M21" s="191" cm="1">
        <f t="array" ref="M21">VLOOKUP(F21,TRANSPOSE($T$7:$AF$8),2,FALSE)</f>
        <v>48</v>
      </c>
      <c r="N21" s="191">
        <f>K21*M21*$B$10</f>
        <v>7200000000</v>
      </c>
      <c r="T21" s="202">
        <v>3</v>
      </c>
      <c r="U21" s="226">
        <v>0.18</v>
      </c>
      <c r="V21" s="226">
        <v>0.92</v>
      </c>
      <c r="W21" s="226">
        <v>1</v>
      </c>
      <c r="X21" s="226">
        <v>0.87</v>
      </c>
      <c r="Y21" s="226">
        <v>0.84</v>
      </c>
      <c r="Z21" s="226">
        <v>0.16</v>
      </c>
      <c r="AA21" s="226">
        <v>7.0000000000000007E-2</v>
      </c>
      <c r="AB21" s="226">
        <v>0.15</v>
      </c>
      <c r="AC21" s="226">
        <v>0.1</v>
      </c>
      <c r="AD21" s="226">
        <v>0.18</v>
      </c>
      <c r="AE21" s="226">
        <v>0.33</v>
      </c>
      <c r="AF21" s="226">
        <v>0.22</v>
      </c>
      <c r="AG21" s="226">
        <v>0.27</v>
      </c>
      <c r="AH21" s="226">
        <v>0.23</v>
      </c>
      <c r="AI21" s="226">
        <v>0.16</v>
      </c>
      <c r="AJ21" s="226">
        <v>0</v>
      </c>
      <c r="AK21" s="226">
        <v>0.54</v>
      </c>
    </row>
    <row r="22" spans="1:37">
      <c r="A22" s="193" t="s">
        <v>290</v>
      </c>
      <c r="B22" s="189" t="s">
        <v>293</v>
      </c>
      <c r="C22" s="189" t="s">
        <v>49</v>
      </c>
      <c r="D22" s="193" t="s">
        <v>29</v>
      </c>
      <c r="E22" s="193" t="s">
        <v>294</v>
      </c>
      <c r="F22" s="193">
        <v>1</v>
      </c>
      <c r="G22" s="193"/>
      <c r="H22" s="193"/>
      <c r="I22" s="193">
        <v>1000000</v>
      </c>
      <c r="J22" s="189" t="s">
        <v>50</v>
      </c>
      <c r="K22" s="193">
        <v>1000000</v>
      </c>
      <c r="L22" s="191" t="str">
        <f>E22&amp;"-"&amp;F22</f>
        <v>Coal Europe-1</v>
      </c>
      <c r="M22" s="191" cm="1">
        <f t="array" ref="M22">VLOOKUP(F22,TRANSPOSE($T$7:$AF$8),2,FALSE)</f>
        <v>48</v>
      </c>
      <c r="N22" s="191">
        <f>K22*M22*$B$10</f>
        <v>48000000</v>
      </c>
      <c r="T22" s="202">
        <v>4</v>
      </c>
      <c r="U22" s="226">
        <v>0.21</v>
      </c>
      <c r="V22" s="226">
        <v>0.9</v>
      </c>
      <c r="W22" s="226">
        <v>0.87</v>
      </c>
      <c r="X22" s="226">
        <v>1</v>
      </c>
      <c r="Y22" s="226">
        <v>0.77</v>
      </c>
      <c r="Z22" s="226">
        <v>0.19</v>
      </c>
      <c r="AA22" s="226">
        <v>0.11</v>
      </c>
      <c r="AB22" s="226">
        <v>0.18</v>
      </c>
      <c r="AC22" s="226">
        <v>0.16</v>
      </c>
      <c r="AD22" s="226">
        <v>0.14000000000000001</v>
      </c>
      <c r="AE22" s="226">
        <v>0.32</v>
      </c>
      <c r="AF22" s="226">
        <v>0.22</v>
      </c>
      <c r="AG22" s="226">
        <v>0.28000000000000003</v>
      </c>
      <c r="AH22" s="226">
        <v>0.22</v>
      </c>
      <c r="AI22" s="226">
        <v>0.11</v>
      </c>
      <c r="AJ22" s="226">
        <v>0</v>
      </c>
      <c r="AK22" s="226">
        <v>0.57999999999999996</v>
      </c>
    </row>
    <row r="23" spans="1:37">
      <c r="T23" s="202">
        <v>5</v>
      </c>
      <c r="U23" s="226">
        <v>0.2</v>
      </c>
      <c r="V23" s="226">
        <v>0.88</v>
      </c>
      <c r="W23" s="226">
        <v>0.84</v>
      </c>
      <c r="X23" s="226">
        <v>0.77</v>
      </c>
      <c r="Y23" s="226">
        <v>1</v>
      </c>
      <c r="Z23" s="226">
        <v>0.19</v>
      </c>
      <c r="AA23" s="226">
        <v>0.09</v>
      </c>
      <c r="AB23" s="226">
        <v>0.12</v>
      </c>
      <c r="AC23" s="226">
        <v>0.13</v>
      </c>
      <c r="AD23" s="226">
        <v>0.18</v>
      </c>
      <c r="AE23" s="226">
        <v>0.42</v>
      </c>
      <c r="AF23" s="226">
        <v>0.34</v>
      </c>
      <c r="AG23" s="226">
        <v>0.32</v>
      </c>
      <c r="AH23" s="226">
        <v>0.28999999999999998</v>
      </c>
      <c r="AI23" s="226">
        <v>0.13</v>
      </c>
      <c r="AJ23" s="226">
        <v>0</v>
      </c>
      <c r="AK23" s="226">
        <v>0.59</v>
      </c>
    </row>
    <row r="24" spans="1:37">
      <c r="A24" s="195" t="s">
        <v>1977</v>
      </c>
      <c r="T24" s="202">
        <v>6</v>
      </c>
      <c r="U24" s="226">
        <v>0.24</v>
      </c>
      <c r="V24" s="226">
        <v>0.25</v>
      </c>
      <c r="W24" s="226">
        <v>0.16</v>
      </c>
      <c r="X24" s="226">
        <v>0.19</v>
      </c>
      <c r="Y24" s="226">
        <v>0.19</v>
      </c>
      <c r="Z24" s="226">
        <v>1</v>
      </c>
      <c r="AA24" s="226">
        <v>0.31</v>
      </c>
      <c r="AB24" s="226">
        <v>0.62</v>
      </c>
      <c r="AC24" s="226">
        <v>0.23</v>
      </c>
      <c r="AD24" s="226">
        <v>0.1</v>
      </c>
      <c r="AE24" s="226">
        <v>0.21</v>
      </c>
      <c r="AF24" s="226">
        <v>0.05</v>
      </c>
      <c r="AG24" s="226">
        <v>0.18</v>
      </c>
      <c r="AH24" s="226">
        <v>0.1</v>
      </c>
      <c r="AI24" s="226">
        <v>0.08</v>
      </c>
      <c r="AJ24" s="226">
        <v>0</v>
      </c>
      <c r="AK24" s="226">
        <v>0.28000000000000003</v>
      </c>
    </row>
    <row r="25" spans="1:37">
      <c r="T25" s="202">
        <v>7</v>
      </c>
      <c r="U25" s="226">
        <v>0.49</v>
      </c>
      <c r="V25" s="226">
        <v>0.08</v>
      </c>
      <c r="W25" s="226">
        <v>7.0000000000000007E-2</v>
      </c>
      <c r="X25" s="226">
        <v>0.11</v>
      </c>
      <c r="Y25" s="226">
        <v>0.09</v>
      </c>
      <c r="Z25" s="226">
        <v>0.31</v>
      </c>
      <c r="AA25" s="226">
        <v>1</v>
      </c>
      <c r="AB25" s="226">
        <v>0.21</v>
      </c>
      <c r="AC25" s="226">
        <v>0.79</v>
      </c>
      <c r="AD25" s="226">
        <v>0.17</v>
      </c>
      <c r="AE25" s="226">
        <v>0.1</v>
      </c>
      <c r="AF25" s="226">
        <v>-0.08</v>
      </c>
      <c r="AG25" s="226">
        <v>0.1</v>
      </c>
      <c r="AH25" s="226">
        <v>7.0000000000000007E-2</v>
      </c>
      <c r="AI25" s="226">
        <v>-0.02</v>
      </c>
      <c r="AJ25" s="226">
        <v>0</v>
      </c>
      <c r="AK25" s="226">
        <v>0.13</v>
      </c>
    </row>
    <row r="26" spans="1:37">
      <c r="A26" s="201" t="s">
        <v>1984</v>
      </c>
      <c r="B26" s="201"/>
      <c r="C26" s="201"/>
      <c r="T26" s="202">
        <v>8</v>
      </c>
      <c r="U26" s="226">
        <v>0.16</v>
      </c>
      <c r="V26" s="226">
        <v>0.19</v>
      </c>
      <c r="W26" s="226">
        <v>0.15</v>
      </c>
      <c r="X26" s="226">
        <v>0.18</v>
      </c>
      <c r="Y26" s="226">
        <v>0.12</v>
      </c>
      <c r="Z26" s="226">
        <v>0.62</v>
      </c>
      <c r="AA26" s="226">
        <v>0.21</v>
      </c>
      <c r="AB26" s="226">
        <v>1</v>
      </c>
      <c r="AC26" s="226">
        <v>0.16</v>
      </c>
      <c r="AD26" s="226">
        <v>0.08</v>
      </c>
      <c r="AE26" s="226">
        <v>0.13</v>
      </c>
      <c r="AF26" s="226">
        <v>-7.0000000000000007E-2</v>
      </c>
      <c r="AG26" s="226">
        <v>7.0000000000000007E-2</v>
      </c>
      <c r="AH26" s="226">
        <v>0.05</v>
      </c>
      <c r="AI26" s="226">
        <v>0.02</v>
      </c>
      <c r="AJ26" s="226">
        <v>0</v>
      </c>
      <c r="AK26" s="226">
        <v>0.19</v>
      </c>
    </row>
    <row r="27" spans="1:37">
      <c r="A27" s="145" t="s">
        <v>41</v>
      </c>
      <c r="B27" s="145" t="s">
        <v>2</v>
      </c>
      <c r="C27" s="144" t="s">
        <v>1979</v>
      </c>
      <c r="D27" s="144" t="s">
        <v>1980</v>
      </c>
      <c r="E27" s="145" t="s">
        <v>1920</v>
      </c>
      <c r="F27" s="145" t="s">
        <v>1921</v>
      </c>
      <c r="G27" s="144" t="s">
        <v>1957</v>
      </c>
      <c r="H27" s="144" t="s">
        <v>1958</v>
      </c>
      <c r="I27" s="144" t="s">
        <v>1922</v>
      </c>
      <c r="J27" s="144" t="s">
        <v>1972</v>
      </c>
      <c r="K27" s="146" t="s">
        <v>1932</v>
      </c>
      <c r="T27" s="202">
        <v>9</v>
      </c>
      <c r="U27" s="226">
        <v>0.38</v>
      </c>
      <c r="V27" s="226">
        <v>0.17</v>
      </c>
      <c r="W27" s="226">
        <v>0.1</v>
      </c>
      <c r="X27" s="226">
        <v>0.16</v>
      </c>
      <c r="Y27" s="226">
        <v>0.13</v>
      </c>
      <c r="Z27" s="226">
        <v>0.23</v>
      </c>
      <c r="AA27" s="226">
        <v>0.79</v>
      </c>
      <c r="AB27" s="226">
        <v>0.16</v>
      </c>
      <c r="AC27" s="226">
        <v>1</v>
      </c>
      <c r="AD27" s="226">
        <v>0.15</v>
      </c>
      <c r="AE27" s="226">
        <v>0.09</v>
      </c>
      <c r="AF27" s="226">
        <v>-0.06</v>
      </c>
      <c r="AG27" s="226">
        <v>0.06</v>
      </c>
      <c r="AH27" s="226">
        <v>0.06</v>
      </c>
      <c r="AI27" s="226">
        <v>0.01</v>
      </c>
      <c r="AJ27" s="226">
        <v>0</v>
      </c>
      <c r="AK27" s="226">
        <v>0.16</v>
      </c>
    </row>
    <row r="28" spans="1:37">
      <c r="A28" s="193" t="s">
        <v>290</v>
      </c>
      <c r="B28" s="193">
        <v>1</v>
      </c>
      <c r="C28" s="191" t="s">
        <v>2097</v>
      </c>
      <c r="D28" s="191" t="s">
        <v>2097</v>
      </c>
      <c r="E28" s="192">
        <f>VLOOKUP(C28,($L$20:$N$22),3,FALSE)</f>
        <v>7200000000</v>
      </c>
      <c r="F28" s="192">
        <f>VLOOKUP(D28,($L$20:$N$22),3,FALSE)</f>
        <v>7200000000</v>
      </c>
      <c r="G28" s="242">
        <v>1</v>
      </c>
      <c r="H28" s="242">
        <v>1</v>
      </c>
      <c r="I28" s="203">
        <v>1</v>
      </c>
      <c r="J28" s="217">
        <f>MIN(G28:H28)/MAX(G28:H28)</f>
        <v>1</v>
      </c>
      <c r="K28" s="210">
        <f>E28*F28*I28*J28</f>
        <v>5.184E+19</v>
      </c>
      <c r="T28" s="202">
        <v>10</v>
      </c>
      <c r="U28" s="226">
        <v>0.14000000000000001</v>
      </c>
      <c r="V28" s="226">
        <v>0.17</v>
      </c>
      <c r="W28" s="226">
        <v>0.18</v>
      </c>
      <c r="X28" s="226">
        <v>0.14000000000000001</v>
      </c>
      <c r="Y28" s="226">
        <v>0.18</v>
      </c>
      <c r="Z28" s="226">
        <v>0.1</v>
      </c>
      <c r="AA28" s="226">
        <v>0.17</v>
      </c>
      <c r="AB28" s="226">
        <v>0.08</v>
      </c>
      <c r="AC28" s="226">
        <v>0.15</v>
      </c>
      <c r="AD28" s="226">
        <v>1</v>
      </c>
      <c r="AE28" s="226">
        <v>0.16</v>
      </c>
      <c r="AF28" s="226">
        <v>0.09</v>
      </c>
      <c r="AG28" s="226">
        <v>0.14000000000000001</v>
      </c>
      <c r="AH28" s="226">
        <v>0.09</v>
      </c>
      <c r="AI28" s="226">
        <v>0.03</v>
      </c>
      <c r="AJ28" s="226">
        <v>0</v>
      </c>
      <c r="AK28" s="226">
        <v>0.11</v>
      </c>
    </row>
    <row r="29" spans="1:37">
      <c r="A29" s="193" t="s">
        <v>290</v>
      </c>
      <c r="B29" s="193">
        <v>1</v>
      </c>
      <c r="C29" s="191" t="s">
        <v>2097</v>
      </c>
      <c r="D29" s="189" t="s">
        <v>2099</v>
      </c>
      <c r="E29" s="192">
        <f t="shared" ref="E29:F31" si="4">VLOOKUP(C29,($L$20:$N$22),3,FALSE)</f>
        <v>7200000000</v>
      </c>
      <c r="F29" s="192">
        <f t="shared" si="4"/>
        <v>48000000</v>
      </c>
      <c r="G29" s="242">
        <v>1</v>
      </c>
      <c r="H29" s="242">
        <v>1</v>
      </c>
      <c r="I29" s="203">
        <v>0.83</v>
      </c>
      <c r="J29" s="217">
        <f t="shared" ref="J29:J31" si="5">MIN(G29:H29)/MAX(G29:H29)</f>
        <v>1</v>
      </c>
      <c r="K29" s="210">
        <f t="shared" ref="K29:K31" si="6">E29*F29*I29*J29</f>
        <v>2.86848E+17</v>
      </c>
      <c r="T29" s="202">
        <v>11</v>
      </c>
      <c r="U29" s="226">
        <v>0.1</v>
      </c>
      <c r="V29" s="240">
        <v>0.42</v>
      </c>
      <c r="W29" s="226">
        <v>0.33</v>
      </c>
      <c r="X29" s="226">
        <v>0.32</v>
      </c>
      <c r="Y29" s="226">
        <v>0.42</v>
      </c>
      <c r="Z29" s="226">
        <v>0.21</v>
      </c>
      <c r="AA29" s="226">
        <v>0.1</v>
      </c>
      <c r="AB29" s="226">
        <v>0.13</v>
      </c>
      <c r="AC29" s="226">
        <v>0.09</v>
      </c>
      <c r="AD29" s="226">
        <v>0.16</v>
      </c>
      <c r="AE29" s="226">
        <v>1</v>
      </c>
      <c r="AF29" s="226">
        <v>0.36</v>
      </c>
      <c r="AG29" s="226">
        <v>0.3</v>
      </c>
      <c r="AH29" s="226">
        <v>0.25</v>
      </c>
      <c r="AI29" s="226">
        <v>0.18</v>
      </c>
      <c r="AJ29" s="226">
        <v>0</v>
      </c>
      <c r="AK29" s="226">
        <v>0.37</v>
      </c>
    </row>
    <row r="30" spans="1:37">
      <c r="A30" s="193" t="s">
        <v>290</v>
      </c>
      <c r="B30" s="193">
        <v>1</v>
      </c>
      <c r="C30" s="189" t="s">
        <v>2099</v>
      </c>
      <c r="D30" s="191" t="s">
        <v>2097</v>
      </c>
      <c r="E30" s="192">
        <f t="shared" si="4"/>
        <v>48000000</v>
      </c>
      <c r="F30" s="192">
        <f t="shared" si="4"/>
        <v>7200000000</v>
      </c>
      <c r="G30" s="242">
        <v>1</v>
      </c>
      <c r="H30" s="242">
        <v>1</v>
      </c>
      <c r="I30" s="203">
        <v>0.83</v>
      </c>
      <c r="J30" s="217">
        <f t="shared" si="5"/>
        <v>1</v>
      </c>
      <c r="K30" s="210">
        <f t="shared" si="6"/>
        <v>2.86848E+17</v>
      </c>
      <c r="T30" s="202">
        <v>12</v>
      </c>
      <c r="U30" s="226">
        <v>0.02</v>
      </c>
      <c r="V30" s="226">
        <v>0.28000000000000003</v>
      </c>
      <c r="W30" s="226">
        <v>0.22</v>
      </c>
      <c r="X30" s="226">
        <v>0.22</v>
      </c>
      <c r="Y30" s="226">
        <v>0.34</v>
      </c>
      <c r="Z30" s="226">
        <v>0.05</v>
      </c>
      <c r="AA30" s="226">
        <v>-0.08</v>
      </c>
      <c r="AB30" s="226">
        <v>-7.0000000000000007E-2</v>
      </c>
      <c r="AC30" s="226">
        <v>-0.06</v>
      </c>
      <c r="AD30" s="226">
        <v>0.09</v>
      </c>
      <c r="AE30" s="226">
        <v>0.36</v>
      </c>
      <c r="AF30" s="226">
        <v>1</v>
      </c>
      <c r="AG30" s="226">
        <v>0.2</v>
      </c>
      <c r="AH30" s="226">
        <v>0.18</v>
      </c>
      <c r="AI30" s="226">
        <v>0.11</v>
      </c>
      <c r="AJ30" s="226">
        <v>0</v>
      </c>
      <c r="AK30" s="226">
        <v>0.26</v>
      </c>
    </row>
    <row r="31" spans="1:37">
      <c r="A31" s="193" t="s">
        <v>290</v>
      </c>
      <c r="B31" s="193">
        <v>1</v>
      </c>
      <c r="C31" s="189" t="s">
        <v>2099</v>
      </c>
      <c r="D31" s="189" t="s">
        <v>2099</v>
      </c>
      <c r="E31" s="192">
        <f t="shared" si="4"/>
        <v>48000000</v>
      </c>
      <c r="F31" s="192">
        <f t="shared" si="4"/>
        <v>48000000</v>
      </c>
      <c r="G31" s="242">
        <v>1</v>
      </c>
      <c r="H31" s="242">
        <v>1</v>
      </c>
      <c r="I31" s="203">
        <v>1</v>
      </c>
      <c r="J31" s="217">
        <f t="shared" si="5"/>
        <v>1</v>
      </c>
      <c r="K31" s="210">
        <f t="shared" si="6"/>
        <v>2304000000000000</v>
      </c>
      <c r="T31" s="202">
        <v>13</v>
      </c>
      <c r="U31" s="226">
        <v>0.12</v>
      </c>
      <c r="V31" s="226">
        <v>0.36</v>
      </c>
      <c r="W31" s="226">
        <v>0.27</v>
      </c>
      <c r="X31" s="226">
        <v>0.28000000000000003</v>
      </c>
      <c r="Y31" s="226">
        <v>0.32</v>
      </c>
      <c r="Z31" s="226">
        <v>0.18</v>
      </c>
      <c r="AA31" s="226">
        <v>0.1</v>
      </c>
      <c r="AB31" s="226">
        <v>7.0000000000000007E-2</v>
      </c>
      <c r="AC31" s="226">
        <v>0.06</v>
      </c>
      <c r="AD31" s="226">
        <v>0.14000000000000001</v>
      </c>
      <c r="AE31" s="226">
        <v>0.3</v>
      </c>
      <c r="AF31" s="226">
        <v>0.2</v>
      </c>
      <c r="AG31" s="226">
        <v>1</v>
      </c>
      <c r="AH31" s="226">
        <v>0.28000000000000003</v>
      </c>
      <c r="AI31" s="226">
        <v>0.19</v>
      </c>
      <c r="AJ31" s="226">
        <v>0</v>
      </c>
      <c r="AK31" s="226">
        <v>0.39</v>
      </c>
    </row>
    <row r="32" spans="1:37">
      <c r="A32" s="201"/>
      <c r="B32" s="201"/>
      <c r="C32" s="201"/>
      <c r="J32" s="204" t="s">
        <v>1983</v>
      </c>
      <c r="K32" s="204">
        <f>SQRT(SUM(K28:K31))</f>
        <v>7239889501.9192114</v>
      </c>
      <c r="T32" s="202">
        <v>14</v>
      </c>
      <c r="U32" s="226">
        <v>0.11</v>
      </c>
      <c r="V32" s="226">
        <v>0.27</v>
      </c>
      <c r="W32" s="226">
        <v>0.23</v>
      </c>
      <c r="X32" s="226">
        <v>0.22</v>
      </c>
      <c r="Y32" s="226">
        <v>0.28999999999999998</v>
      </c>
      <c r="Z32" s="226">
        <v>0.1</v>
      </c>
      <c r="AA32" s="226">
        <v>7.0000000000000007E-2</v>
      </c>
      <c r="AB32" s="226">
        <v>0.05</v>
      </c>
      <c r="AC32" s="226">
        <v>0.06</v>
      </c>
      <c r="AD32" s="226">
        <v>0.09</v>
      </c>
      <c r="AE32" s="226">
        <v>0.25</v>
      </c>
      <c r="AF32" s="226">
        <v>0.18</v>
      </c>
      <c r="AG32" s="226">
        <v>0.28000000000000003</v>
      </c>
      <c r="AH32" s="226">
        <v>1</v>
      </c>
      <c r="AI32" s="226">
        <v>0.13</v>
      </c>
      <c r="AJ32" s="226">
        <v>0</v>
      </c>
      <c r="AK32" s="226">
        <v>0.26</v>
      </c>
    </row>
    <row r="33" spans="1:37">
      <c r="A33" s="201" t="s">
        <v>1930</v>
      </c>
      <c r="B33" s="201"/>
      <c r="C33" s="201"/>
      <c r="T33" s="202">
        <v>15</v>
      </c>
      <c r="U33" s="226">
        <v>0.02</v>
      </c>
      <c r="V33" s="226">
        <v>0.2</v>
      </c>
      <c r="W33" s="226">
        <v>0.16</v>
      </c>
      <c r="X33" s="226">
        <v>0.11</v>
      </c>
      <c r="Y33" s="226">
        <v>0.13</v>
      </c>
      <c r="Z33" s="226">
        <v>0.08</v>
      </c>
      <c r="AA33" s="226">
        <v>-0.02</v>
      </c>
      <c r="AB33" s="226">
        <v>0.02</v>
      </c>
      <c r="AC33" s="226">
        <v>0.01</v>
      </c>
      <c r="AD33" s="226">
        <v>0.03</v>
      </c>
      <c r="AE33" s="226">
        <v>0.18</v>
      </c>
      <c r="AF33" s="226">
        <v>0.11</v>
      </c>
      <c r="AG33" s="226">
        <v>0.19</v>
      </c>
      <c r="AH33" s="226">
        <v>0.13</v>
      </c>
      <c r="AI33" s="226">
        <v>1</v>
      </c>
      <c r="AJ33" s="226">
        <v>0</v>
      </c>
      <c r="AK33" s="226">
        <v>0.21</v>
      </c>
    </row>
    <row r="34" spans="1:37">
      <c r="A34" s="145" t="s">
        <v>41</v>
      </c>
      <c r="B34" s="145" t="s">
        <v>2</v>
      </c>
      <c r="C34" s="144" t="s">
        <v>1911</v>
      </c>
      <c r="D34" s="144" t="s">
        <v>1912</v>
      </c>
      <c r="E34" s="145" t="s">
        <v>1913</v>
      </c>
      <c r="F34" s="145" t="s">
        <v>1914</v>
      </c>
      <c r="T34" s="202">
        <v>16</v>
      </c>
      <c r="U34" s="226">
        <v>0</v>
      </c>
      <c r="V34" s="226">
        <v>0</v>
      </c>
      <c r="W34" s="226">
        <v>0</v>
      </c>
      <c r="X34" s="226">
        <v>0</v>
      </c>
      <c r="Y34" s="226">
        <v>0</v>
      </c>
      <c r="Z34" s="226">
        <v>0</v>
      </c>
      <c r="AA34" s="226">
        <v>0</v>
      </c>
      <c r="AB34" s="226">
        <v>0</v>
      </c>
      <c r="AC34" s="226">
        <v>0</v>
      </c>
      <c r="AD34" s="226">
        <v>0</v>
      </c>
      <c r="AE34" s="226">
        <v>0</v>
      </c>
      <c r="AF34" s="226">
        <v>0</v>
      </c>
      <c r="AG34" s="226">
        <v>0</v>
      </c>
      <c r="AH34" s="226">
        <v>0</v>
      </c>
      <c r="AI34" s="226">
        <v>0</v>
      </c>
      <c r="AJ34" s="226">
        <v>1</v>
      </c>
      <c r="AK34" s="226">
        <v>0</v>
      </c>
    </row>
    <row r="35" spans="1:37">
      <c r="A35" s="193" t="s">
        <v>290</v>
      </c>
      <c r="B35" s="193">
        <v>1</v>
      </c>
      <c r="C35" s="151">
        <f>K32</f>
        <v>7239889501.9192114</v>
      </c>
      <c r="D35" s="151">
        <f>C35^2</f>
        <v>5.2416000000000008E+19</v>
      </c>
      <c r="E35" s="151">
        <f>SUM(N21:N22)</f>
        <v>7248000000</v>
      </c>
      <c r="F35" s="151">
        <f>MAX(MIN(E35,C35),-C35)</f>
        <v>7239889501.9192114</v>
      </c>
      <c r="T35" s="202">
        <v>17</v>
      </c>
      <c r="U35" s="226">
        <v>0.17</v>
      </c>
      <c r="V35" s="226">
        <v>0.64</v>
      </c>
      <c r="W35" s="226">
        <v>0.54</v>
      </c>
      <c r="X35" s="226">
        <v>0.57999999999999996</v>
      </c>
      <c r="Y35" s="226">
        <v>0.59</v>
      </c>
      <c r="Z35" s="226">
        <v>0.28000000000000003</v>
      </c>
      <c r="AA35" s="226">
        <v>0.13</v>
      </c>
      <c r="AB35" s="226">
        <v>0.19</v>
      </c>
      <c r="AC35" s="226">
        <v>0.16</v>
      </c>
      <c r="AD35" s="226">
        <v>0.11</v>
      </c>
      <c r="AE35" s="226">
        <v>0.37</v>
      </c>
      <c r="AF35" s="226">
        <v>0.26</v>
      </c>
      <c r="AG35" s="226">
        <v>0.39</v>
      </c>
      <c r="AH35" s="226">
        <v>0.26</v>
      </c>
      <c r="AI35" s="226">
        <v>0.21</v>
      </c>
      <c r="AJ35" s="226">
        <v>0</v>
      </c>
      <c r="AK35" s="226">
        <v>1</v>
      </c>
    </row>
    <row r="36" spans="1:37">
      <c r="A36" s="151"/>
      <c r="B36" s="151"/>
      <c r="C36" s="151"/>
      <c r="D36" s="151"/>
      <c r="E36" s="151"/>
      <c r="F36" s="151"/>
    </row>
    <row r="37" spans="1:37">
      <c r="A37" s="151"/>
      <c r="B37" s="151"/>
      <c r="C37" s="151"/>
      <c r="D37" s="151"/>
      <c r="E37" s="151"/>
      <c r="F37" s="151"/>
    </row>
    <row r="38" spans="1:37">
      <c r="A38" s="151"/>
      <c r="B38" s="151"/>
      <c r="C38" s="151"/>
      <c r="D38" s="151"/>
      <c r="E38" s="151"/>
      <c r="F38" s="151"/>
    </row>
    <row r="39" spans="1:37">
      <c r="A39" s="201"/>
      <c r="B39" s="201"/>
      <c r="C39" s="201"/>
    </row>
    <row r="40" spans="1:37">
      <c r="A40" s="201"/>
      <c r="B40" s="201"/>
      <c r="C40" s="201"/>
    </row>
    <row r="41" spans="1:37">
      <c r="A41" s="195" t="s">
        <v>1915</v>
      </c>
    </row>
    <row r="43" spans="1:37">
      <c r="A43" s="316" t="s">
        <v>2</v>
      </c>
      <c r="B43" s="317"/>
      <c r="C43" s="144" t="s">
        <v>1916</v>
      </c>
      <c r="D43" s="144" t="s">
        <v>1917</v>
      </c>
      <c r="E43" s="145" t="s">
        <v>1918</v>
      </c>
      <c r="F43" s="145" t="s">
        <v>1932</v>
      </c>
    </row>
    <row r="44" spans="1:37">
      <c r="A44" s="193">
        <v>1</v>
      </c>
      <c r="B44" s="193">
        <v>1</v>
      </c>
      <c r="C44" s="151">
        <f>VLOOKUP(A44,$B$35:$F$35,5,FALSE)</f>
        <v>7239889501.9192114</v>
      </c>
      <c r="D44" s="151">
        <f>VLOOKUP(B44,$B$35:$F$35,5,FALSE)</f>
        <v>7239889501.9192114</v>
      </c>
      <c r="E44" s="151">
        <v>1</v>
      </c>
      <c r="F44" s="151">
        <f>IF(C44=D44,0,C44*D44*E44)</f>
        <v>0</v>
      </c>
    </row>
    <row r="45" spans="1:37">
      <c r="A45" s="151"/>
      <c r="B45" s="170"/>
      <c r="C45" s="151"/>
      <c r="D45" s="151"/>
      <c r="E45" s="151"/>
      <c r="F45" s="151"/>
    </row>
    <row r="46" spans="1:37">
      <c r="A46" s="151"/>
      <c r="B46" s="170"/>
      <c r="C46" s="151"/>
      <c r="D46" s="151"/>
      <c r="E46" s="151"/>
      <c r="F46" s="151"/>
    </row>
    <row r="47" spans="1:37">
      <c r="A47" s="151"/>
      <c r="B47" s="170"/>
      <c r="C47" s="151"/>
      <c r="D47" s="151"/>
      <c r="E47" s="151"/>
      <c r="F47" s="151"/>
    </row>
    <row r="48" spans="1:37">
      <c r="A48" s="151"/>
      <c r="B48" s="170"/>
      <c r="C48" s="151"/>
      <c r="D48" s="151"/>
      <c r="E48" s="151"/>
      <c r="F48" s="151"/>
    </row>
    <row r="49" spans="1:22">
      <c r="A49" s="201"/>
      <c r="B49" s="201"/>
      <c r="C49" s="201"/>
      <c r="E49" s="1" t="s">
        <v>1931</v>
      </c>
      <c r="F49" s="1">
        <f>SUM(F44:F48)</f>
        <v>0</v>
      </c>
    </row>
    <row r="50" spans="1:22">
      <c r="A50" s="201"/>
      <c r="B50" s="201"/>
      <c r="C50" s="201"/>
      <c r="E50" s="1" t="s">
        <v>1933</v>
      </c>
      <c r="F50" s="1">
        <f>SUM(D35)</f>
        <v>5.2416000000000008E+19</v>
      </c>
    </row>
    <row r="51" spans="1:22">
      <c r="A51" s="201"/>
      <c r="B51" s="201"/>
      <c r="C51" s="201"/>
      <c r="E51" s="204" t="s">
        <v>1934</v>
      </c>
      <c r="F51" s="204">
        <f>SQRT(SUM(F49:F50))</f>
        <v>7239889501.9192114</v>
      </c>
    </row>
    <row r="52" spans="1:22">
      <c r="A52" s="201"/>
      <c r="B52" s="201"/>
      <c r="C52" s="201"/>
    </row>
    <row r="53" spans="1:22">
      <c r="A53" s="201"/>
      <c r="B53" s="201"/>
      <c r="C53" s="201"/>
    </row>
    <row r="55" spans="1:22">
      <c r="A55" s="205" t="s">
        <v>1935</v>
      </c>
    </row>
    <row r="57" spans="1:22">
      <c r="A57" s="227" t="s">
        <v>2043</v>
      </c>
      <c r="B57" s="227" t="s">
        <v>2044</v>
      </c>
      <c r="C57" s="227" t="s">
        <v>2045</v>
      </c>
      <c r="D57" s="227" t="s">
        <v>2046</v>
      </c>
      <c r="E57" s="227" t="s">
        <v>2047</v>
      </c>
      <c r="F57" s="227" t="s">
        <v>2048</v>
      </c>
      <c r="G57" s="227" t="s">
        <v>2049</v>
      </c>
      <c r="H57" s="227" t="s">
        <v>2050</v>
      </c>
      <c r="I57" s="227" t="s">
        <v>2051</v>
      </c>
      <c r="J57" s="227" t="s">
        <v>2052</v>
      </c>
      <c r="K57" s="227" t="s">
        <v>2053</v>
      </c>
      <c r="L57" s="227" t="s">
        <v>2054</v>
      </c>
      <c r="M57" s="227" t="s">
        <v>2055</v>
      </c>
      <c r="N57" s="227" t="s">
        <v>2056</v>
      </c>
      <c r="O57" s="227" t="s">
        <v>2057</v>
      </c>
      <c r="P57" s="227"/>
      <c r="Q57" s="227"/>
      <c r="R57" s="227"/>
      <c r="S57" s="227"/>
      <c r="T57" s="227" t="s">
        <v>2058</v>
      </c>
      <c r="U57" s="227" t="s">
        <v>2059</v>
      </c>
      <c r="V57" s="227"/>
    </row>
    <row r="58" spans="1:22">
      <c r="A58" s="228">
        <v>45169</v>
      </c>
      <c r="B58" s="227" t="s">
        <v>2098</v>
      </c>
      <c r="C58" s="227" t="s">
        <v>2061</v>
      </c>
      <c r="D58" s="227" t="s">
        <v>50</v>
      </c>
      <c r="E58" s="227">
        <v>7239889501.9192104</v>
      </c>
      <c r="F58" s="227">
        <v>0</v>
      </c>
      <c r="G58" s="227">
        <v>7239889501.9192104</v>
      </c>
      <c r="H58" s="227">
        <v>0</v>
      </c>
      <c r="I58" s="227">
        <v>0</v>
      </c>
      <c r="J58" s="227">
        <v>0</v>
      </c>
      <c r="K58" s="227">
        <v>7239889501.9192104</v>
      </c>
      <c r="L58" s="227">
        <v>0</v>
      </c>
      <c r="M58" s="227">
        <v>0</v>
      </c>
      <c r="N58" s="227">
        <v>0</v>
      </c>
      <c r="O58" s="227">
        <v>0</v>
      </c>
      <c r="P58" s="227">
        <v>0</v>
      </c>
      <c r="Q58" s="227">
        <v>0</v>
      </c>
      <c r="R58" s="227"/>
      <c r="S58" s="227"/>
      <c r="T58" s="227">
        <v>0</v>
      </c>
      <c r="U58" s="227">
        <v>0</v>
      </c>
      <c r="V58" s="227"/>
    </row>
  </sheetData>
  <mergeCells count="1">
    <mergeCell ref="A43:B43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ABD22-6471-4D59-990B-FD5B4C8633D4}">
  <dimension ref="A1:AK65"/>
  <sheetViews>
    <sheetView topLeftCell="A2"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21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7" width="9.140625" style="1"/>
    <col min="18" max="18" width="11" style="1" bestFit="1" customWidth="1"/>
    <col min="19" max="19" width="9.140625" style="1"/>
    <col min="20" max="20" width="8.28515625" style="1" customWidth="1"/>
    <col min="21" max="21" width="9.28515625" style="1" customWidth="1"/>
    <col min="22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36">
      <c r="A2" s="187" t="s">
        <v>1330</v>
      </c>
      <c r="B2" s="187" t="s">
        <v>1183</v>
      </c>
      <c r="C2" s="187" t="s">
        <v>614</v>
      </c>
      <c r="D2" s="187" t="s">
        <v>1331</v>
      </c>
      <c r="E2" s="187" t="s">
        <v>1332</v>
      </c>
      <c r="F2" s="187" t="s">
        <v>1333</v>
      </c>
      <c r="G2" s="187" t="s">
        <v>617</v>
      </c>
      <c r="H2" s="188">
        <v>37685133240.075737</v>
      </c>
      <c r="I2" s="188">
        <v>0</v>
      </c>
      <c r="J2" s="188">
        <v>0</v>
      </c>
      <c r="K2" s="188">
        <v>0</v>
      </c>
      <c r="L2" s="188">
        <v>0</v>
      </c>
      <c r="M2" s="188">
        <v>37685133240.075737</v>
      </c>
    </row>
    <row r="4" spans="1:36">
      <c r="A4" s="195" t="s">
        <v>2096</v>
      </c>
      <c r="B4" s="195"/>
      <c r="C4" s="195"/>
    </row>
    <row r="5" spans="1:36">
      <c r="A5" s="195"/>
      <c r="B5" s="195"/>
      <c r="C5" s="195"/>
    </row>
    <row r="6" spans="1:36">
      <c r="A6" s="144" t="s">
        <v>1907</v>
      </c>
      <c r="T6" s="190" t="s">
        <v>1961</v>
      </c>
      <c r="U6" s="190"/>
      <c r="V6" s="190"/>
      <c r="W6" s="190"/>
    </row>
    <row r="7" spans="1:36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>
        <v>13</v>
      </c>
      <c r="O7" s="144">
        <v>14</v>
      </c>
      <c r="P7" s="144">
        <v>15</v>
      </c>
      <c r="Q7" s="144">
        <v>16</v>
      </c>
      <c r="R7" s="144">
        <v>17</v>
      </c>
      <c r="T7" s="202">
        <v>1</v>
      </c>
      <c r="U7" s="202">
        <v>2</v>
      </c>
      <c r="V7" s="202">
        <v>3</v>
      </c>
      <c r="W7" s="202">
        <v>4</v>
      </c>
      <c r="X7" s="202">
        <v>5</v>
      </c>
      <c r="Y7" s="202">
        <v>6</v>
      </c>
      <c r="Z7" s="202">
        <v>7</v>
      </c>
      <c r="AA7" s="202">
        <v>8</v>
      </c>
      <c r="AB7" s="202">
        <v>9</v>
      </c>
      <c r="AC7" s="202">
        <v>10</v>
      </c>
      <c r="AD7" s="202">
        <v>11</v>
      </c>
      <c r="AE7" s="202">
        <v>12</v>
      </c>
      <c r="AF7" s="202">
        <v>13</v>
      </c>
      <c r="AG7" s="202">
        <v>14</v>
      </c>
      <c r="AH7" s="202">
        <v>15</v>
      </c>
      <c r="AI7" s="202">
        <v>16</v>
      </c>
      <c r="AJ7" s="202">
        <v>17</v>
      </c>
    </row>
    <row r="8" spans="1:36">
      <c r="A8" s="198" t="s">
        <v>1908</v>
      </c>
      <c r="B8" s="199">
        <v>310000000</v>
      </c>
      <c r="C8" s="199">
        <v>2100000000</v>
      </c>
      <c r="D8" s="199">
        <v>1700000000</v>
      </c>
      <c r="E8" s="199">
        <v>1700000000</v>
      </c>
      <c r="F8" s="199">
        <v>1700000000</v>
      </c>
      <c r="G8" s="199">
        <v>2800000000</v>
      </c>
      <c r="H8" s="199">
        <v>2800000000</v>
      </c>
      <c r="I8" s="208">
        <v>2700000000</v>
      </c>
      <c r="J8" s="208">
        <v>2700000000</v>
      </c>
      <c r="K8" s="199">
        <v>52000000</v>
      </c>
      <c r="L8" s="199">
        <v>530000000</v>
      </c>
      <c r="M8" s="199">
        <v>1300000000</v>
      </c>
      <c r="N8" s="199">
        <v>100000000</v>
      </c>
      <c r="O8" s="199">
        <v>100000000</v>
      </c>
      <c r="P8" s="199">
        <v>100000000</v>
      </c>
      <c r="Q8" s="199">
        <v>52000000</v>
      </c>
      <c r="R8" s="199">
        <v>4000000000</v>
      </c>
      <c r="T8" s="191">
        <v>48</v>
      </c>
      <c r="U8" s="191">
        <v>29</v>
      </c>
      <c r="V8" s="191">
        <v>33</v>
      </c>
      <c r="W8" s="191">
        <v>25</v>
      </c>
      <c r="X8" s="191">
        <v>35</v>
      </c>
      <c r="Y8" s="191">
        <v>30</v>
      </c>
      <c r="Z8" s="191">
        <v>60</v>
      </c>
      <c r="AA8" s="191">
        <v>52</v>
      </c>
      <c r="AB8" s="191">
        <v>68</v>
      </c>
      <c r="AC8" s="191">
        <v>63</v>
      </c>
      <c r="AD8" s="191">
        <v>21</v>
      </c>
      <c r="AE8" s="191">
        <v>21</v>
      </c>
      <c r="AF8" s="191">
        <v>15</v>
      </c>
      <c r="AG8" s="191">
        <v>16</v>
      </c>
      <c r="AH8" s="191">
        <v>13</v>
      </c>
      <c r="AI8" s="191">
        <v>68</v>
      </c>
      <c r="AJ8" s="191">
        <v>17</v>
      </c>
    </row>
    <row r="9" spans="1:36">
      <c r="A9" s="198" t="s">
        <v>1976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f>K26</f>
        <v>-300000000</v>
      </c>
      <c r="J9" s="200">
        <v>0</v>
      </c>
      <c r="K9" s="200">
        <f>SUM(K25)</f>
        <v>255000000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</row>
    <row r="10" spans="1:36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R10" si="0">MAX(1,SQRT(ABS(D9)/D8))</f>
        <v>1</v>
      </c>
      <c r="E10" s="207">
        <f t="shared" si="0"/>
        <v>1</v>
      </c>
      <c r="F10" s="207">
        <f>MAX(1,SQRT(ABS(F9)/F8))</f>
        <v>1</v>
      </c>
      <c r="G10" s="207">
        <f t="shared" si="0"/>
        <v>1</v>
      </c>
      <c r="H10" s="207">
        <f t="shared" si="0"/>
        <v>1</v>
      </c>
      <c r="I10" s="207">
        <f t="shared" si="0"/>
        <v>1</v>
      </c>
      <c r="J10" s="207">
        <f t="shared" si="0"/>
        <v>1</v>
      </c>
      <c r="K10" s="207">
        <f t="shared" si="0"/>
        <v>2.2144629493053509</v>
      </c>
      <c r="L10" s="207">
        <f t="shared" si="0"/>
        <v>1</v>
      </c>
      <c r="M10" s="207">
        <f t="shared" si="0"/>
        <v>1</v>
      </c>
      <c r="N10" s="207">
        <f t="shared" si="0"/>
        <v>1</v>
      </c>
      <c r="O10" s="207">
        <f t="shared" si="0"/>
        <v>1</v>
      </c>
      <c r="P10" s="207">
        <f t="shared" si="0"/>
        <v>1</v>
      </c>
      <c r="Q10" s="207">
        <f t="shared" si="0"/>
        <v>1</v>
      </c>
      <c r="R10" s="207">
        <f t="shared" si="0"/>
        <v>1</v>
      </c>
      <c r="T10" s="190" t="s">
        <v>1994</v>
      </c>
    </row>
    <row r="11" spans="1:36" ht="15" customHeight="1">
      <c r="T11" s="202">
        <v>1</v>
      </c>
      <c r="U11" s="202">
        <v>2</v>
      </c>
      <c r="V11" s="202">
        <v>3</v>
      </c>
      <c r="W11" s="202">
        <v>4</v>
      </c>
      <c r="X11" s="202">
        <v>5</v>
      </c>
      <c r="Y11" s="202">
        <v>6</v>
      </c>
      <c r="Z11" s="202">
        <v>7</v>
      </c>
      <c r="AA11" s="202">
        <v>8</v>
      </c>
      <c r="AB11" s="202">
        <v>9</v>
      </c>
      <c r="AC11" s="202">
        <v>10</v>
      </c>
      <c r="AD11" s="202">
        <v>11</v>
      </c>
      <c r="AE11" s="202">
        <v>12</v>
      </c>
      <c r="AF11" s="202">
        <v>13</v>
      </c>
      <c r="AG11" s="202">
        <v>14</v>
      </c>
      <c r="AH11" s="202">
        <v>15</v>
      </c>
      <c r="AI11" s="202">
        <v>16</v>
      </c>
      <c r="AJ11" s="202">
        <v>17</v>
      </c>
    </row>
    <row r="12" spans="1:36" ht="16.5" customHeight="1">
      <c r="T12" s="245">
        <v>0.83</v>
      </c>
      <c r="U12" s="245">
        <v>0.97</v>
      </c>
      <c r="V12" s="245">
        <v>0.93</v>
      </c>
      <c r="W12" s="245">
        <v>0.97</v>
      </c>
      <c r="X12" s="245">
        <v>0.98</v>
      </c>
      <c r="Y12" s="245">
        <v>0.9</v>
      </c>
      <c r="Z12" s="245">
        <v>0.98</v>
      </c>
      <c r="AA12" s="245">
        <v>0.49</v>
      </c>
      <c r="AB12" s="245">
        <v>0.8</v>
      </c>
      <c r="AC12" s="245">
        <v>0.46</v>
      </c>
      <c r="AD12" s="245">
        <v>0.57999999999999996</v>
      </c>
      <c r="AE12" s="245">
        <v>0.53</v>
      </c>
      <c r="AF12" s="245">
        <v>0.62</v>
      </c>
      <c r="AG12" s="245">
        <v>0.16</v>
      </c>
      <c r="AH12" s="245">
        <v>0.18</v>
      </c>
      <c r="AI12" s="245">
        <v>0</v>
      </c>
      <c r="AJ12" s="245">
        <v>0.38</v>
      </c>
    </row>
    <row r="13" spans="1:36">
      <c r="A13" s="195" t="s">
        <v>1910</v>
      </c>
    </row>
    <row r="15" spans="1:36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</row>
    <row r="16" spans="1:36">
      <c r="A16" s="193" t="s">
        <v>290</v>
      </c>
      <c r="B16" s="189" t="s">
        <v>325</v>
      </c>
      <c r="C16" s="189" t="s">
        <v>49</v>
      </c>
      <c r="D16" s="193" t="s">
        <v>29</v>
      </c>
      <c r="E16" s="193" t="s">
        <v>326</v>
      </c>
      <c r="F16" s="193">
        <v>10</v>
      </c>
      <c r="G16" s="193"/>
      <c r="H16" s="193"/>
      <c r="I16" s="193">
        <v>51000000</v>
      </c>
      <c r="J16" s="189" t="s">
        <v>50</v>
      </c>
      <c r="K16" s="193">
        <v>51000000</v>
      </c>
      <c r="L16" s="191"/>
      <c r="M16" s="193"/>
      <c r="N16" s="189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7">
      <c r="A17" s="193" t="s">
        <v>290</v>
      </c>
      <c r="B17" s="189" t="s">
        <v>325</v>
      </c>
      <c r="C17" s="189" t="s">
        <v>49</v>
      </c>
      <c r="D17" s="193" t="s">
        <v>29</v>
      </c>
      <c r="E17" s="193" t="s">
        <v>326</v>
      </c>
      <c r="F17" s="193">
        <v>10</v>
      </c>
      <c r="G17" s="193"/>
      <c r="H17" s="193"/>
      <c r="I17" s="193">
        <v>51000000</v>
      </c>
      <c r="J17" s="189" t="s">
        <v>50</v>
      </c>
      <c r="K17" s="193">
        <v>51000000</v>
      </c>
      <c r="L17" s="223"/>
      <c r="M17" s="215"/>
      <c r="N17" s="216"/>
      <c r="T17" s="190" t="s">
        <v>1985</v>
      </c>
      <c r="U17" s="190"/>
      <c r="V17" s="190"/>
      <c r="W17" s="190"/>
      <c r="X17" s="190"/>
    </row>
    <row r="18" spans="1:37">
      <c r="A18" s="193" t="s">
        <v>290</v>
      </c>
      <c r="B18" s="189" t="s">
        <v>325</v>
      </c>
      <c r="C18" s="189" t="s">
        <v>49</v>
      </c>
      <c r="D18" s="193" t="s">
        <v>29</v>
      </c>
      <c r="E18" s="193" t="s">
        <v>326</v>
      </c>
      <c r="F18" s="193">
        <v>10</v>
      </c>
      <c r="G18" s="193"/>
      <c r="H18" s="193"/>
      <c r="I18" s="193">
        <v>51000000</v>
      </c>
      <c r="J18" s="189" t="s">
        <v>50</v>
      </c>
      <c r="K18" s="193">
        <v>51000000</v>
      </c>
      <c r="L18" s="223"/>
      <c r="M18" s="215"/>
      <c r="N18" s="216"/>
      <c r="T18" s="202"/>
      <c r="U18" s="202">
        <v>1</v>
      </c>
      <c r="V18" s="202">
        <v>2</v>
      </c>
      <c r="W18" s="202">
        <v>3</v>
      </c>
      <c r="X18" s="202">
        <v>4</v>
      </c>
      <c r="Y18" s="202">
        <v>5</v>
      </c>
      <c r="Z18" s="202">
        <v>6</v>
      </c>
      <c r="AA18" s="202">
        <v>7</v>
      </c>
      <c r="AB18" s="202">
        <v>8</v>
      </c>
      <c r="AC18" s="202">
        <v>9</v>
      </c>
      <c r="AD18" s="202">
        <v>10</v>
      </c>
      <c r="AE18" s="202">
        <v>11</v>
      </c>
      <c r="AF18" s="202">
        <v>12</v>
      </c>
      <c r="AG18" s="202">
        <v>13</v>
      </c>
      <c r="AH18" s="202">
        <v>14</v>
      </c>
      <c r="AI18" s="202">
        <v>15</v>
      </c>
      <c r="AJ18" s="202">
        <v>16</v>
      </c>
      <c r="AK18" s="202">
        <v>17</v>
      </c>
    </row>
    <row r="19" spans="1:37">
      <c r="A19" s="193" t="s">
        <v>290</v>
      </c>
      <c r="B19" s="189" t="s">
        <v>325</v>
      </c>
      <c r="C19" s="189" t="s">
        <v>49</v>
      </c>
      <c r="D19" s="193" t="s">
        <v>29</v>
      </c>
      <c r="E19" s="193" t="s">
        <v>326</v>
      </c>
      <c r="F19" s="193">
        <v>10</v>
      </c>
      <c r="G19" s="193"/>
      <c r="H19" s="193"/>
      <c r="I19" s="193">
        <v>51000000</v>
      </c>
      <c r="J19" s="189" t="s">
        <v>50</v>
      </c>
      <c r="K19" s="193">
        <v>51000000</v>
      </c>
      <c r="L19" s="223"/>
      <c r="M19" s="215"/>
      <c r="N19" s="216"/>
      <c r="T19" s="202">
        <v>1</v>
      </c>
      <c r="U19" s="226">
        <v>1</v>
      </c>
      <c r="V19" s="226">
        <v>0.22</v>
      </c>
      <c r="W19" s="226">
        <v>0.18</v>
      </c>
      <c r="X19" s="226">
        <v>0.21</v>
      </c>
      <c r="Y19" s="226">
        <v>0.2</v>
      </c>
      <c r="Z19" s="226">
        <v>0.24</v>
      </c>
      <c r="AA19" s="226">
        <v>0.49</v>
      </c>
      <c r="AB19" s="226">
        <v>0.16</v>
      </c>
      <c r="AC19" s="226">
        <v>0.38</v>
      </c>
      <c r="AD19" s="226">
        <v>0.14000000000000001</v>
      </c>
      <c r="AE19" s="226">
        <v>0.1</v>
      </c>
      <c r="AF19" s="226">
        <v>0.02</v>
      </c>
      <c r="AG19" s="226">
        <v>0.12</v>
      </c>
      <c r="AH19" s="226">
        <v>0.11</v>
      </c>
      <c r="AI19" s="226">
        <v>0.02</v>
      </c>
      <c r="AJ19" s="226">
        <v>0</v>
      </c>
      <c r="AK19" s="226">
        <v>0.17</v>
      </c>
    </row>
    <row r="20" spans="1:37">
      <c r="A20" s="193" t="s">
        <v>290</v>
      </c>
      <c r="B20" s="189" t="s">
        <v>325</v>
      </c>
      <c r="C20" s="189" t="s">
        <v>49</v>
      </c>
      <c r="D20" s="193" t="s">
        <v>29</v>
      </c>
      <c r="E20" s="193" t="s">
        <v>326</v>
      </c>
      <c r="F20" s="193">
        <v>10</v>
      </c>
      <c r="G20" s="193"/>
      <c r="H20" s="193"/>
      <c r="I20" s="193">
        <v>51000000</v>
      </c>
      <c r="J20" s="189" t="s">
        <v>50</v>
      </c>
      <c r="K20" s="193">
        <v>51000000</v>
      </c>
      <c r="L20" s="223"/>
      <c r="M20" s="215"/>
      <c r="N20" s="216"/>
      <c r="T20" s="202">
        <v>2</v>
      </c>
      <c r="U20" s="226">
        <v>0.22</v>
      </c>
      <c r="V20" s="226">
        <v>1</v>
      </c>
      <c r="W20" s="226">
        <v>0.92</v>
      </c>
      <c r="X20" s="226">
        <v>0.9</v>
      </c>
      <c r="Y20" s="226">
        <v>0.88</v>
      </c>
      <c r="Z20" s="226">
        <v>0.25</v>
      </c>
      <c r="AA20" s="226">
        <v>0.08</v>
      </c>
      <c r="AB20" s="226">
        <v>0.19</v>
      </c>
      <c r="AC20" s="226">
        <v>0.17</v>
      </c>
      <c r="AD20" s="226">
        <v>0.17</v>
      </c>
      <c r="AE20" s="240">
        <v>0.42</v>
      </c>
      <c r="AF20" s="226">
        <v>0.28000000000000003</v>
      </c>
      <c r="AG20" s="226">
        <v>0.36</v>
      </c>
      <c r="AH20" s="226">
        <v>0.27</v>
      </c>
      <c r="AI20" s="226">
        <v>0.2</v>
      </c>
      <c r="AJ20" s="226">
        <v>0</v>
      </c>
      <c r="AK20" s="226">
        <v>0.64</v>
      </c>
    </row>
    <row r="21" spans="1:37">
      <c r="A21" s="193" t="s">
        <v>290</v>
      </c>
      <c r="B21" s="189" t="s">
        <v>317</v>
      </c>
      <c r="C21" s="189" t="s">
        <v>49</v>
      </c>
      <c r="D21" s="193" t="s">
        <v>29</v>
      </c>
      <c r="E21" s="193" t="s">
        <v>318</v>
      </c>
      <c r="F21" s="193">
        <v>8</v>
      </c>
      <c r="G21" s="193"/>
      <c r="H21" s="193"/>
      <c r="I21" s="193">
        <v>-300000000</v>
      </c>
      <c r="J21" s="189" t="s">
        <v>50</v>
      </c>
      <c r="K21" s="193">
        <v>-300000000</v>
      </c>
      <c r="L21" s="191"/>
      <c r="M21" s="193"/>
      <c r="N21" s="189"/>
      <c r="T21" s="202">
        <v>3</v>
      </c>
      <c r="U21" s="226">
        <v>0.18</v>
      </c>
      <c r="V21" s="226">
        <v>0.92</v>
      </c>
      <c r="W21" s="226">
        <v>1</v>
      </c>
      <c r="X21" s="226">
        <v>0.87</v>
      </c>
      <c r="Y21" s="226">
        <v>0.84</v>
      </c>
      <c r="Z21" s="226">
        <v>0.16</v>
      </c>
      <c r="AA21" s="226">
        <v>7.0000000000000007E-2</v>
      </c>
      <c r="AB21" s="226">
        <v>0.15</v>
      </c>
      <c r="AC21" s="226">
        <v>0.1</v>
      </c>
      <c r="AD21" s="226">
        <v>0.18</v>
      </c>
      <c r="AE21" s="226">
        <v>0.33</v>
      </c>
      <c r="AF21" s="226">
        <v>0.22</v>
      </c>
      <c r="AG21" s="226">
        <v>0.27</v>
      </c>
      <c r="AH21" s="226">
        <v>0.23</v>
      </c>
      <c r="AI21" s="226">
        <v>0.16</v>
      </c>
      <c r="AJ21" s="226">
        <v>0</v>
      </c>
      <c r="AK21" s="226">
        <v>0.54</v>
      </c>
    </row>
    <row r="22" spans="1:37">
      <c r="T22" s="202">
        <v>4</v>
      </c>
      <c r="U22" s="226">
        <v>0.21</v>
      </c>
      <c r="V22" s="226">
        <v>0.9</v>
      </c>
      <c r="W22" s="226">
        <v>0.87</v>
      </c>
      <c r="X22" s="226">
        <v>1</v>
      </c>
      <c r="Y22" s="226">
        <v>0.77</v>
      </c>
      <c r="Z22" s="226">
        <v>0.19</v>
      </c>
      <c r="AA22" s="226">
        <v>0.11</v>
      </c>
      <c r="AB22" s="226">
        <v>0.18</v>
      </c>
      <c r="AC22" s="226">
        <v>0.16</v>
      </c>
      <c r="AD22" s="226">
        <v>0.14000000000000001</v>
      </c>
      <c r="AE22" s="226">
        <v>0.32</v>
      </c>
      <c r="AF22" s="226">
        <v>0.22</v>
      </c>
      <c r="AG22" s="226">
        <v>0.28000000000000003</v>
      </c>
      <c r="AH22" s="226">
        <v>0.22</v>
      </c>
      <c r="AI22" s="226">
        <v>0.11</v>
      </c>
      <c r="AJ22" s="226">
        <v>0</v>
      </c>
      <c r="AK22" s="226">
        <v>0.57999999999999996</v>
      </c>
    </row>
    <row r="23" spans="1:37">
      <c r="A23" s="201" t="s">
        <v>1941</v>
      </c>
      <c r="T23" s="202">
        <v>5</v>
      </c>
      <c r="U23" s="226">
        <v>0.2</v>
      </c>
      <c r="V23" s="226">
        <v>0.88</v>
      </c>
      <c r="W23" s="226">
        <v>0.84</v>
      </c>
      <c r="X23" s="226">
        <v>0.77</v>
      </c>
      <c r="Y23" s="226">
        <v>1</v>
      </c>
      <c r="Z23" s="226">
        <v>0.19</v>
      </c>
      <c r="AA23" s="226">
        <v>0.09</v>
      </c>
      <c r="AB23" s="226">
        <v>0.12</v>
      </c>
      <c r="AC23" s="226">
        <v>0.13</v>
      </c>
      <c r="AD23" s="226">
        <v>0.18</v>
      </c>
      <c r="AE23" s="226">
        <v>0.42</v>
      </c>
      <c r="AF23" s="226">
        <v>0.34</v>
      </c>
      <c r="AG23" s="226">
        <v>0.32</v>
      </c>
      <c r="AH23" s="226">
        <v>0.28999999999999998</v>
      </c>
      <c r="AI23" s="226">
        <v>0.13</v>
      </c>
      <c r="AJ23" s="226">
        <v>0</v>
      </c>
      <c r="AK23" s="226">
        <v>0.59</v>
      </c>
    </row>
    <row r="24" spans="1:37">
      <c r="A24" s="144" t="s">
        <v>41</v>
      </c>
      <c r="B24" s="144" t="s">
        <v>42</v>
      </c>
      <c r="C24" s="144" t="s">
        <v>43</v>
      </c>
      <c r="D24" s="144" t="s">
        <v>0</v>
      </c>
      <c r="E24" s="144" t="s">
        <v>1</v>
      </c>
      <c r="F24" s="144" t="s">
        <v>2</v>
      </c>
      <c r="G24" s="144" t="s">
        <v>3</v>
      </c>
      <c r="H24" s="144" t="s">
        <v>4</v>
      </c>
      <c r="I24" s="144" t="s">
        <v>44</v>
      </c>
      <c r="J24" s="144" t="s">
        <v>45</v>
      </c>
      <c r="K24" s="144" t="s">
        <v>46</v>
      </c>
      <c r="L24" s="144" t="s">
        <v>2015</v>
      </c>
      <c r="M24" s="144" t="s">
        <v>1901</v>
      </c>
      <c r="N24" s="144" t="s">
        <v>1905</v>
      </c>
      <c r="T24" s="202">
        <v>6</v>
      </c>
      <c r="U24" s="226">
        <v>0.24</v>
      </c>
      <c r="V24" s="226">
        <v>0.25</v>
      </c>
      <c r="W24" s="226">
        <v>0.16</v>
      </c>
      <c r="X24" s="226">
        <v>0.19</v>
      </c>
      <c r="Y24" s="226">
        <v>0.19</v>
      </c>
      <c r="Z24" s="226">
        <v>1</v>
      </c>
      <c r="AA24" s="226">
        <v>0.31</v>
      </c>
      <c r="AB24" s="226">
        <v>0.62</v>
      </c>
      <c r="AC24" s="226">
        <v>0.23</v>
      </c>
      <c r="AD24" s="226">
        <v>0.1</v>
      </c>
      <c r="AE24" s="226">
        <v>0.21</v>
      </c>
      <c r="AF24" s="226">
        <v>0.05</v>
      </c>
      <c r="AG24" s="226">
        <v>0.18</v>
      </c>
      <c r="AH24" s="226">
        <v>0.1</v>
      </c>
      <c r="AI24" s="226">
        <v>0.08</v>
      </c>
      <c r="AJ24" s="226">
        <v>0</v>
      </c>
      <c r="AK24" s="226">
        <v>0.28000000000000003</v>
      </c>
    </row>
    <row r="25" spans="1:37">
      <c r="A25" s="193" t="s">
        <v>290</v>
      </c>
      <c r="B25" s="189" t="s">
        <v>325</v>
      </c>
      <c r="C25" s="189" t="s">
        <v>49</v>
      </c>
      <c r="D25" s="193" t="s">
        <v>29</v>
      </c>
      <c r="E25" s="193" t="s">
        <v>326</v>
      </c>
      <c r="F25" s="193">
        <v>10</v>
      </c>
      <c r="G25" s="193"/>
      <c r="H25" s="193"/>
      <c r="I25" s="193">
        <f>SUM(I16:I20)</f>
        <v>255000000</v>
      </c>
      <c r="J25" s="189" t="s">
        <v>50</v>
      </c>
      <c r="K25" s="193">
        <f>SUM(K16:K20)</f>
        <v>255000000</v>
      </c>
      <c r="L25" s="191" t="str">
        <f>E25&amp;"-"&amp;F25</f>
        <v>Freight Wet-10</v>
      </c>
      <c r="M25" s="191" cm="1">
        <f t="array" ref="M25">VLOOKUP(F25,TRANSPOSE($T$7:$AF$8),2,FALSE)</f>
        <v>63</v>
      </c>
      <c r="N25" s="191">
        <f>K25*M25*$K$10</f>
        <v>35575347280.590462</v>
      </c>
      <c r="T25" s="202">
        <v>7</v>
      </c>
      <c r="U25" s="226">
        <v>0.49</v>
      </c>
      <c r="V25" s="226">
        <v>0.08</v>
      </c>
      <c r="W25" s="226">
        <v>7.0000000000000007E-2</v>
      </c>
      <c r="X25" s="226">
        <v>0.11</v>
      </c>
      <c r="Y25" s="226">
        <v>0.09</v>
      </c>
      <c r="Z25" s="226">
        <v>0.31</v>
      </c>
      <c r="AA25" s="226">
        <v>1</v>
      </c>
      <c r="AB25" s="226">
        <v>0.21</v>
      </c>
      <c r="AC25" s="226">
        <v>0.79</v>
      </c>
      <c r="AD25" s="226">
        <v>0.17</v>
      </c>
      <c r="AE25" s="226">
        <v>0.1</v>
      </c>
      <c r="AF25" s="226">
        <v>-0.08</v>
      </c>
      <c r="AG25" s="226">
        <v>0.1</v>
      </c>
      <c r="AH25" s="226">
        <v>7.0000000000000007E-2</v>
      </c>
      <c r="AI25" s="226">
        <v>-0.02</v>
      </c>
      <c r="AJ25" s="226">
        <v>0</v>
      </c>
      <c r="AK25" s="226">
        <v>0.13</v>
      </c>
    </row>
    <row r="26" spans="1:37">
      <c r="A26" s="193" t="s">
        <v>290</v>
      </c>
      <c r="B26" s="189" t="s">
        <v>317</v>
      </c>
      <c r="C26" s="189" t="s">
        <v>49</v>
      </c>
      <c r="D26" s="193" t="s">
        <v>29</v>
      </c>
      <c r="E26" s="193" t="s">
        <v>318</v>
      </c>
      <c r="F26" s="193">
        <v>8</v>
      </c>
      <c r="G26" s="193"/>
      <c r="H26" s="193"/>
      <c r="I26" s="193">
        <f>I21</f>
        <v>-300000000</v>
      </c>
      <c r="J26" s="189" t="s">
        <v>50</v>
      </c>
      <c r="K26" s="193">
        <f>K21</f>
        <v>-300000000</v>
      </c>
      <c r="L26" s="191" t="str">
        <f>E26&amp;"-"&amp;F26</f>
        <v>NA Power Eastern Interconnect-8</v>
      </c>
      <c r="M26" s="191" cm="1">
        <f t="array" ref="M26">VLOOKUP(F26,TRANSPOSE($T$7:$AF$8),2,FALSE)</f>
        <v>52</v>
      </c>
      <c r="N26" s="191">
        <f>K26*M26*I10</f>
        <v>-15600000000</v>
      </c>
      <c r="T26" s="202">
        <v>8</v>
      </c>
      <c r="U26" s="226">
        <v>0.16</v>
      </c>
      <c r="V26" s="226">
        <v>0.19</v>
      </c>
      <c r="W26" s="226">
        <v>0.15</v>
      </c>
      <c r="X26" s="226">
        <v>0.18</v>
      </c>
      <c r="Y26" s="226">
        <v>0.12</v>
      </c>
      <c r="Z26" s="226">
        <v>0.62</v>
      </c>
      <c r="AA26" s="226">
        <v>0.21</v>
      </c>
      <c r="AB26" s="226">
        <v>1</v>
      </c>
      <c r="AC26" s="226">
        <v>0.16</v>
      </c>
      <c r="AD26" s="226">
        <v>0.08</v>
      </c>
      <c r="AE26" s="226">
        <v>0.13</v>
      </c>
      <c r="AF26" s="226">
        <v>-7.0000000000000007E-2</v>
      </c>
      <c r="AG26" s="226">
        <v>7.0000000000000007E-2</v>
      </c>
      <c r="AH26" s="226">
        <v>0.05</v>
      </c>
      <c r="AI26" s="226">
        <v>0.02</v>
      </c>
      <c r="AJ26" s="226">
        <v>0</v>
      </c>
      <c r="AK26" s="226">
        <v>0.19</v>
      </c>
    </row>
    <row r="27" spans="1:37">
      <c r="T27" s="202">
        <v>9</v>
      </c>
      <c r="U27" s="226">
        <v>0.38</v>
      </c>
      <c r="V27" s="226">
        <v>0.17</v>
      </c>
      <c r="W27" s="226">
        <v>0.1</v>
      </c>
      <c r="X27" s="226">
        <v>0.16</v>
      </c>
      <c r="Y27" s="226">
        <v>0.13</v>
      </c>
      <c r="Z27" s="226">
        <v>0.23</v>
      </c>
      <c r="AA27" s="226">
        <v>0.79</v>
      </c>
      <c r="AB27" s="226">
        <v>0.16</v>
      </c>
      <c r="AC27" s="226">
        <v>1</v>
      </c>
      <c r="AD27" s="226">
        <v>0.15</v>
      </c>
      <c r="AE27" s="226">
        <v>0.09</v>
      </c>
      <c r="AF27" s="226">
        <v>-0.06</v>
      </c>
      <c r="AG27" s="226">
        <v>0.06</v>
      </c>
      <c r="AH27" s="226">
        <v>0.06</v>
      </c>
      <c r="AI27" s="226">
        <v>0.01</v>
      </c>
      <c r="AJ27" s="226">
        <v>0</v>
      </c>
      <c r="AK27" s="226">
        <v>0.16</v>
      </c>
    </row>
    <row r="28" spans="1:37">
      <c r="A28" s="195" t="s">
        <v>1977</v>
      </c>
      <c r="T28" s="202">
        <v>10</v>
      </c>
      <c r="U28" s="226">
        <v>0.14000000000000001</v>
      </c>
      <c r="V28" s="226">
        <v>0.17</v>
      </c>
      <c r="W28" s="226">
        <v>0.18</v>
      </c>
      <c r="X28" s="226">
        <v>0.14000000000000001</v>
      </c>
      <c r="Y28" s="226">
        <v>0.18</v>
      </c>
      <c r="Z28" s="226">
        <v>0.1</v>
      </c>
      <c r="AA28" s="226">
        <v>0.17</v>
      </c>
      <c r="AB28" s="226">
        <v>0.08</v>
      </c>
      <c r="AC28" s="226">
        <v>0.15</v>
      </c>
      <c r="AD28" s="226">
        <v>1</v>
      </c>
      <c r="AE28" s="226">
        <v>0.16</v>
      </c>
      <c r="AF28" s="226">
        <v>0.09</v>
      </c>
      <c r="AG28" s="226">
        <v>0.14000000000000001</v>
      </c>
      <c r="AH28" s="226">
        <v>0.09</v>
      </c>
      <c r="AI28" s="226">
        <v>0.03</v>
      </c>
      <c r="AJ28" s="226">
        <v>0</v>
      </c>
      <c r="AK28" s="226">
        <v>0.11</v>
      </c>
    </row>
    <row r="29" spans="1:37">
      <c r="T29" s="202">
        <v>11</v>
      </c>
      <c r="U29" s="226">
        <v>0.1</v>
      </c>
      <c r="V29" s="240">
        <v>0.42</v>
      </c>
      <c r="W29" s="226">
        <v>0.33</v>
      </c>
      <c r="X29" s="226">
        <v>0.32</v>
      </c>
      <c r="Y29" s="226">
        <v>0.42</v>
      </c>
      <c r="Z29" s="226">
        <v>0.21</v>
      </c>
      <c r="AA29" s="226">
        <v>0.1</v>
      </c>
      <c r="AB29" s="226">
        <v>0.13</v>
      </c>
      <c r="AC29" s="226">
        <v>0.09</v>
      </c>
      <c r="AD29" s="226">
        <v>0.16</v>
      </c>
      <c r="AE29" s="226">
        <v>1</v>
      </c>
      <c r="AF29" s="226">
        <v>0.36</v>
      </c>
      <c r="AG29" s="226">
        <v>0.3</v>
      </c>
      <c r="AH29" s="226">
        <v>0.25</v>
      </c>
      <c r="AI29" s="226">
        <v>0.18</v>
      </c>
      <c r="AJ29" s="226">
        <v>0</v>
      </c>
      <c r="AK29" s="226">
        <v>0.37</v>
      </c>
    </row>
    <row r="30" spans="1:37">
      <c r="A30" s="201" t="s">
        <v>1984</v>
      </c>
      <c r="B30" s="201"/>
      <c r="C30" s="201"/>
      <c r="T30" s="202">
        <v>12</v>
      </c>
      <c r="U30" s="226">
        <v>0.02</v>
      </c>
      <c r="V30" s="226">
        <v>0.28000000000000003</v>
      </c>
      <c r="W30" s="226">
        <v>0.22</v>
      </c>
      <c r="X30" s="226">
        <v>0.22</v>
      </c>
      <c r="Y30" s="226">
        <v>0.34</v>
      </c>
      <c r="Z30" s="226">
        <v>0.05</v>
      </c>
      <c r="AA30" s="226">
        <v>-0.08</v>
      </c>
      <c r="AB30" s="226">
        <v>-7.0000000000000007E-2</v>
      </c>
      <c r="AC30" s="226">
        <v>-0.06</v>
      </c>
      <c r="AD30" s="226">
        <v>0.09</v>
      </c>
      <c r="AE30" s="226">
        <v>0.36</v>
      </c>
      <c r="AF30" s="226">
        <v>1</v>
      </c>
      <c r="AG30" s="226">
        <v>0.2</v>
      </c>
      <c r="AH30" s="226">
        <v>0.18</v>
      </c>
      <c r="AI30" s="226">
        <v>0.11</v>
      </c>
      <c r="AJ30" s="226">
        <v>0</v>
      </c>
      <c r="AK30" s="226">
        <v>0.26</v>
      </c>
    </row>
    <row r="31" spans="1:37">
      <c r="A31" s="145" t="s">
        <v>41</v>
      </c>
      <c r="B31" s="145" t="s">
        <v>2</v>
      </c>
      <c r="C31" s="144" t="s">
        <v>1979</v>
      </c>
      <c r="D31" s="144" t="s">
        <v>1980</v>
      </c>
      <c r="E31" s="145" t="s">
        <v>1920</v>
      </c>
      <c r="F31" s="145" t="s">
        <v>1921</v>
      </c>
      <c r="G31" s="144" t="s">
        <v>1957</v>
      </c>
      <c r="H31" s="144" t="s">
        <v>1958</v>
      </c>
      <c r="I31" s="144" t="s">
        <v>1922</v>
      </c>
      <c r="J31" s="144" t="s">
        <v>1972</v>
      </c>
      <c r="K31" s="146" t="s">
        <v>1932</v>
      </c>
      <c r="T31" s="202">
        <v>13</v>
      </c>
      <c r="U31" s="226">
        <v>0.12</v>
      </c>
      <c r="V31" s="226">
        <v>0.36</v>
      </c>
      <c r="W31" s="226">
        <v>0.27</v>
      </c>
      <c r="X31" s="226">
        <v>0.28000000000000003</v>
      </c>
      <c r="Y31" s="226">
        <v>0.32</v>
      </c>
      <c r="Z31" s="226">
        <v>0.18</v>
      </c>
      <c r="AA31" s="226">
        <v>0.1</v>
      </c>
      <c r="AB31" s="226">
        <v>7.0000000000000007E-2</v>
      </c>
      <c r="AC31" s="226">
        <v>0.06</v>
      </c>
      <c r="AD31" s="226">
        <v>0.14000000000000001</v>
      </c>
      <c r="AE31" s="226">
        <v>0.3</v>
      </c>
      <c r="AF31" s="226">
        <v>0.2</v>
      </c>
      <c r="AG31" s="226">
        <v>1</v>
      </c>
      <c r="AH31" s="226">
        <v>0.28000000000000003</v>
      </c>
      <c r="AI31" s="226">
        <v>0.19</v>
      </c>
      <c r="AJ31" s="226">
        <v>0</v>
      </c>
      <c r="AK31" s="226">
        <v>0.39</v>
      </c>
    </row>
    <row r="32" spans="1:37">
      <c r="A32" s="193" t="s">
        <v>290</v>
      </c>
      <c r="B32" s="193">
        <v>10</v>
      </c>
      <c r="C32" s="191" t="s">
        <v>2101</v>
      </c>
      <c r="D32" s="191" t="s">
        <v>2101</v>
      </c>
      <c r="E32" s="192">
        <f>VLOOKUP(C32,($L$24:$N$26),3,FALSE)</f>
        <v>35575347280.590462</v>
      </c>
      <c r="F32" s="192">
        <f>VLOOKUP(D32,($L$24:$N$26),3,FALSE)</f>
        <v>35575347280.590462</v>
      </c>
      <c r="G32" s="242">
        <f>K10</f>
        <v>2.2144629493053509</v>
      </c>
      <c r="H32" s="242">
        <f>K10</f>
        <v>2.2144629493053509</v>
      </c>
      <c r="I32" s="203">
        <v>1</v>
      </c>
      <c r="J32" s="217">
        <f>MIN(G32:H32)/MAX(G32:H32)</f>
        <v>1</v>
      </c>
      <c r="K32" s="210">
        <f>E32*F32*I32*J32</f>
        <v>1.2656053341346152E+21</v>
      </c>
      <c r="T32" s="202">
        <v>14</v>
      </c>
      <c r="U32" s="226">
        <v>0.11</v>
      </c>
      <c r="V32" s="226">
        <v>0.27</v>
      </c>
      <c r="W32" s="226">
        <v>0.23</v>
      </c>
      <c r="X32" s="226">
        <v>0.22</v>
      </c>
      <c r="Y32" s="226">
        <v>0.28999999999999998</v>
      </c>
      <c r="Z32" s="226">
        <v>0.1</v>
      </c>
      <c r="AA32" s="226">
        <v>7.0000000000000007E-2</v>
      </c>
      <c r="AB32" s="226">
        <v>0.05</v>
      </c>
      <c r="AC32" s="226">
        <v>0.06</v>
      </c>
      <c r="AD32" s="226">
        <v>0.09</v>
      </c>
      <c r="AE32" s="226">
        <v>0.25</v>
      </c>
      <c r="AF32" s="226">
        <v>0.18</v>
      </c>
      <c r="AG32" s="226">
        <v>0.28000000000000003</v>
      </c>
      <c r="AH32" s="226">
        <v>1</v>
      </c>
      <c r="AI32" s="226">
        <v>0.13</v>
      </c>
      <c r="AJ32" s="226">
        <v>0</v>
      </c>
      <c r="AK32" s="226">
        <v>0.26</v>
      </c>
    </row>
    <row r="33" spans="1:37">
      <c r="A33" s="201"/>
      <c r="B33" s="201"/>
      <c r="C33" s="201"/>
      <c r="J33" s="204" t="s">
        <v>2031</v>
      </c>
      <c r="K33" s="204">
        <f>SQRT(SUM(K32:K32))</f>
        <v>35575347280.590462</v>
      </c>
      <c r="T33" s="202">
        <v>15</v>
      </c>
      <c r="U33" s="226">
        <v>0.02</v>
      </c>
      <c r="V33" s="226">
        <v>0.2</v>
      </c>
      <c r="W33" s="226">
        <v>0.16</v>
      </c>
      <c r="X33" s="226">
        <v>0.11</v>
      </c>
      <c r="Y33" s="226">
        <v>0.13</v>
      </c>
      <c r="Z33" s="226">
        <v>0.08</v>
      </c>
      <c r="AA33" s="226">
        <v>-0.02</v>
      </c>
      <c r="AB33" s="226">
        <v>0.02</v>
      </c>
      <c r="AC33" s="226">
        <v>0.01</v>
      </c>
      <c r="AD33" s="226">
        <v>0.03</v>
      </c>
      <c r="AE33" s="226">
        <v>0.18</v>
      </c>
      <c r="AF33" s="226">
        <v>0.11</v>
      </c>
      <c r="AG33" s="226">
        <v>0.19</v>
      </c>
      <c r="AH33" s="226">
        <v>0.13</v>
      </c>
      <c r="AI33" s="226">
        <v>1</v>
      </c>
      <c r="AJ33" s="226">
        <v>0</v>
      </c>
      <c r="AK33" s="226">
        <v>0.21</v>
      </c>
    </row>
    <row r="34" spans="1:37">
      <c r="A34" s="201"/>
      <c r="B34" s="201"/>
      <c r="C34" s="201"/>
      <c r="T34" s="202">
        <v>16</v>
      </c>
      <c r="U34" s="226">
        <v>0</v>
      </c>
      <c r="V34" s="226">
        <v>0</v>
      </c>
      <c r="W34" s="226">
        <v>0</v>
      </c>
      <c r="X34" s="226">
        <v>0</v>
      </c>
      <c r="Y34" s="226">
        <v>0</v>
      </c>
      <c r="Z34" s="226">
        <v>0</v>
      </c>
      <c r="AA34" s="226">
        <v>0</v>
      </c>
      <c r="AB34" s="226">
        <v>0</v>
      </c>
      <c r="AC34" s="226">
        <v>0</v>
      </c>
      <c r="AD34" s="226">
        <v>0</v>
      </c>
      <c r="AE34" s="226">
        <v>0</v>
      </c>
      <c r="AF34" s="226">
        <v>0</v>
      </c>
      <c r="AG34" s="226">
        <v>0</v>
      </c>
      <c r="AH34" s="226">
        <v>0</v>
      </c>
      <c r="AI34" s="226">
        <v>0</v>
      </c>
      <c r="AJ34" s="226">
        <v>1</v>
      </c>
      <c r="AK34" s="226">
        <v>0</v>
      </c>
    </row>
    <row r="35" spans="1:37">
      <c r="A35" s="145" t="s">
        <v>41</v>
      </c>
      <c r="B35" s="145" t="s">
        <v>2</v>
      </c>
      <c r="C35" s="144" t="s">
        <v>1979</v>
      </c>
      <c r="D35" s="144" t="s">
        <v>1980</v>
      </c>
      <c r="E35" s="145" t="s">
        <v>1920</v>
      </c>
      <c r="F35" s="145" t="s">
        <v>1921</v>
      </c>
      <c r="G35" s="144" t="s">
        <v>1957</v>
      </c>
      <c r="H35" s="144" t="s">
        <v>1958</v>
      </c>
      <c r="I35" s="144" t="s">
        <v>1922</v>
      </c>
      <c r="J35" s="144" t="s">
        <v>1972</v>
      </c>
      <c r="K35" s="146" t="s">
        <v>1932</v>
      </c>
      <c r="T35" s="202">
        <v>17</v>
      </c>
      <c r="U35" s="226">
        <v>0.17</v>
      </c>
      <c r="V35" s="226">
        <v>0.64</v>
      </c>
      <c r="W35" s="226">
        <v>0.54</v>
      </c>
      <c r="X35" s="226">
        <v>0.57999999999999996</v>
      </c>
      <c r="Y35" s="226">
        <v>0.59</v>
      </c>
      <c r="Z35" s="226">
        <v>0.28000000000000003</v>
      </c>
      <c r="AA35" s="226">
        <v>0.13</v>
      </c>
      <c r="AB35" s="226">
        <v>0.19</v>
      </c>
      <c r="AC35" s="226">
        <v>0.16</v>
      </c>
      <c r="AD35" s="226">
        <v>0.11</v>
      </c>
      <c r="AE35" s="226">
        <v>0.37</v>
      </c>
      <c r="AF35" s="226">
        <v>0.26</v>
      </c>
      <c r="AG35" s="226">
        <v>0.39</v>
      </c>
      <c r="AH35" s="226">
        <v>0.26</v>
      </c>
      <c r="AI35" s="226">
        <v>0.21</v>
      </c>
      <c r="AJ35" s="226">
        <v>0</v>
      </c>
      <c r="AK35" s="226">
        <v>1</v>
      </c>
    </row>
    <row r="36" spans="1:37">
      <c r="A36" s="193" t="s">
        <v>290</v>
      </c>
      <c r="B36" s="193">
        <v>8</v>
      </c>
      <c r="C36" s="191" t="s">
        <v>2102</v>
      </c>
      <c r="D36" s="191" t="s">
        <v>2102</v>
      </c>
      <c r="E36" s="192">
        <f>VLOOKUP(C36,($L$24:$N$26),3,FALSE)</f>
        <v>-15600000000</v>
      </c>
      <c r="F36" s="192">
        <f>VLOOKUP(D36,($L$24:$N$26),3,FALSE)</f>
        <v>-15600000000</v>
      </c>
      <c r="G36" s="242">
        <v>1</v>
      </c>
      <c r="H36" s="242">
        <v>1</v>
      </c>
      <c r="I36" s="203">
        <v>1</v>
      </c>
      <c r="J36" s="217">
        <f>MIN(G36:H36)/MAX(G36:H36)</f>
        <v>1</v>
      </c>
      <c r="K36" s="210">
        <f>E36*F36*I36*J36</f>
        <v>2.4336E+20</v>
      </c>
    </row>
    <row r="37" spans="1:37">
      <c r="A37" s="201"/>
      <c r="B37" s="201"/>
      <c r="C37" s="201"/>
      <c r="J37" s="204" t="s">
        <v>2029</v>
      </c>
      <c r="K37" s="204">
        <f>SQRT(SUM(K36:K36))</f>
        <v>15600000000</v>
      </c>
    </row>
    <row r="38" spans="1:37">
      <c r="A38" s="201"/>
      <c r="B38" s="201"/>
      <c r="C38" s="201"/>
    </row>
    <row r="39" spans="1:37">
      <c r="A39" s="201"/>
      <c r="B39" s="201"/>
      <c r="C39" s="201"/>
    </row>
    <row r="40" spans="1:37">
      <c r="A40" s="201" t="s">
        <v>1930</v>
      </c>
      <c r="B40" s="201"/>
      <c r="C40" s="201"/>
    </row>
    <row r="41" spans="1:37">
      <c r="A41" s="145" t="s">
        <v>41</v>
      </c>
      <c r="B41" s="145" t="s">
        <v>2</v>
      </c>
      <c r="C41" s="144" t="s">
        <v>1911</v>
      </c>
      <c r="D41" s="144" t="s">
        <v>1912</v>
      </c>
      <c r="E41" s="145" t="s">
        <v>1913</v>
      </c>
      <c r="F41" s="145" t="s">
        <v>1914</v>
      </c>
    </row>
    <row r="42" spans="1:37">
      <c r="A42" s="193" t="s">
        <v>290</v>
      </c>
      <c r="B42" s="193">
        <v>10</v>
      </c>
      <c r="C42" s="151">
        <f>K33</f>
        <v>35575347280.590462</v>
      </c>
      <c r="D42" s="151">
        <f>C42^2</f>
        <v>1.2656053341346152E+21</v>
      </c>
      <c r="E42" s="151">
        <f>SUM(N25)</f>
        <v>35575347280.590462</v>
      </c>
      <c r="F42" s="151">
        <f>MAX(MIN(E42,C42),-C42)</f>
        <v>35575347280.590462</v>
      </c>
    </row>
    <row r="43" spans="1:37">
      <c r="A43" s="193" t="s">
        <v>290</v>
      </c>
      <c r="B43" s="193">
        <v>8</v>
      </c>
      <c r="C43" s="151">
        <f>K37</f>
        <v>15600000000</v>
      </c>
      <c r="D43" s="151">
        <f>C43^2</f>
        <v>2.4336E+20</v>
      </c>
      <c r="E43" s="151">
        <f>SUM(N26)</f>
        <v>-15600000000</v>
      </c>
      <c r="F43" s="151">
        <f>MAX(MIN(E43,C43),-C43)</f>
        <v>-15600000000</v>
      </c>
    </row>
    <row r="44" spans="1:37">
      <c r="A44" s="151"/>
      <c r="B44" s="151"/>
      <c r="C44" s="151"/>
      <c r="D44" s="151"/>
      <c r="E44" s="151"/>
      <c r="F44" s="151"/>
    </row>
    <row r="45" spans="1:37">
      <c r="A45" s="151"/>
      <c r="B45" s="151"/>
      <c r="C45" s="151"/>
      <c r="D45" s="151"/>
      <c r="E45" s="151"/>
      <c r="F45" s="151"/>
    </row>
    <row r="46" spans="1:37">
      <c r="A46" s="201"/>
      <c r="B46" s="201"/>
      <c r="C46" s="201"/>
    </row>
    <row r="47" spans="1:37">
      <c r="A47" s="201"/>
      <c r="B47" s="201"/>
      <c r="C47" s="201"/>
    </row>
    <row r="48" spans="1:37">
      <c r="A48" s="195" t="s">
        <v>1915</v>
      </c>
    </row>
    <row r="50" spans="1:22">
      <c r="A50" s="316" t="s">
        <v>2</v>
      </c>
      <c r="B50" s="317"/>
      <c r="C50" s="144" t="s">
        <v>1916</v>
      </c>
      <c r="D50" s="144" t="s">
        <v>1917</v>
      </c>
      <c r="E50" s="145" t="s">
        <v>1918</v>
      </c>
      <c r="F50" s="145" t="s">
        <v>1932</v>
      </c>
    </row>
    <row r="51" spans="1:22">
      <c r="A51" s="193">
        <v>10</v>
      </c>
      <c r="B51" s="193">
        <v>10</v>
      </c>
      <c r="C51" s="151">
        <f>VLOOKUP(A51,$B$42:$F$43,5,FALSE)</f>
        <v>35575347280.590462</v>
      </c>
      <c r="D51" s="151">
        <f>VLOOKUP(B51,$B$42:$F$43,5,FALSE)</f>
        <v>35575347280.590462</v>
      </c>
      <c r="E51" s="151">
        <v>1</v>
      </c>
      <c r="F51" s="151">
        <f>IF(C51=D51,0,C51*D51*E51)</f>
        <v>0</v>
      </c>
    </row>
    <row r="52" spans="1:22">
      <c r="A52" s="193">
        <v>10</v>
      </c>
      <c r="B52" s="193">
        <v>8</v>
      </c>
      <c r="C52" s="151">
        <f t="shared" ref="C52:D54" si="1">VLOOKUP(A52,$B$42:$F$43,5,FALSE)</f>
        <v>35575347280.590462</v>
      </c>
      <c r="D52" s="151">
        <f t="shared" si="1"/>
        <v>-15600000000</v>
      </c>
      <c r="E52" s="246">
        <v>0.08</v>
      </c>
      <c r="F52" s="151">
        <f t="shared" ref="F52:F54" si="2">IF(C52=D52,0,C52*D52*E52)</f>
        <v>-4.4398033406176903E+19</v>
      </c>
    </row>
    <row r="53" spans="1:22">
      <c r="A53" s="193">
        <v>8</v>
      </c>
      <c r="B53" s="193">
        <v>10</v>
      </c>
      <c r="C53" s="151">
        <f t="shared" si="1"/>
        <v>-15600000000</v>
      </c>
      <c r="D53" s="151">
        <f t="shared" si="1"/>
        <v>35575347280.590462</v>
      </c>
      <c r="E53" s="246">
        <v>0.08</v>
      </c>
      <c r="F53" s="151">
        <f t="shared" si="2"/>
        <v>-4.4398033406176903E+19</v>
      </c>
    </row>
    <row r="54" spans="1:22">
      <c r="A54" s="193">
        <v>8</v>
      </c>
      <c r="B54" s="193">
        <v>8</v>
      </c>
      <c r="C54" s="151">
        <f t="shared" si="1"/>
        <v>-15600000000</v>
      </c>
      <c r="D54" s="151">
        <f t="shared" si="1"/>
        <v>-15600000000</v>
      </c>
      <c r="E54" s="151">
        <v>1</v>
      </c>
      <c r="F54" s="151">
        <f t="shared" si="2"/>
        <v>0</v>
      </c>
    </row>
    <row r="55" spans="1:22">
      <c r="A55" s="151"/>
      <c r="B55" s="170"/>
      <c r="C55" s="151"/>
      <c r="D55" s="151"/>
      <c r="E55" s="151"/>
      <c r="F55" s="151"/>
    </row>
    <row r="56" spans="1:22">
      <c r="A56" s="201"/>
      <c r="B56" s="201"/>
      <c r="C56" s="201"/>
      <c r="E56" s="1" t="s">
        <v>1931</v>
      </c>
      <c r="F56" s="1">
        <f>SUM(F51:F55)</f>
        <v>-8.8796066812353806E+19</v>
      </c>
    </row>
    <row r="57" spans="1:22">
      <c r="A57" s="201"/>
      <c r="B57" s="201"/>
      <c r="C57" s="201"/>
      <c r="E57" s="1" t="s">
        <v>1933</v>
      </c>
      <c r="F57" s="1">
        <f>SUM(D42:D43)</f>
        <v>1.5089653341346152E+21</v>
      </c>
    </row>
    <row r="58" spans="1:22">
      <c r="A58" s="201"/>
      <c r="B58" s="201"/>
      <c r="C58" s="201"/>
      <c r="E58" s="204" t="s">
        <v>1934</v>
      </c>
      <c r="F58" s="204">
        <f>SQRT(SUM(F56:F57))</f>
        <v>37685133240.075737</v>
      </c>
    </row>
    <row r="59" spans="1:22">
      <c r="A59" s="201"/>
      <c r="B59" s="201"/>
      <c r="C59" s="201"/>
    </row>
    <row r="60" spans="1:22">
      <c r="A60" s="201"/>
      <c r="B60" s="201"/>
      <c r="C60" s="201"/>
    </row>
    <row r="62" spans="1:22">
      <c r="A62" s="205" t="s">
        <v>1935</v>
      </c>
    </row>
    <row r="64" spans="1:22">
      <c r="A64" s="227" t="s">
        <v>2043</v>
      </c>
      <c r="B64" s="227" t="s">
        <v>2044</v>
      </c>
      <c r="C64" s="227" t="s">
        <v>2045</v>
      </c>
      <c r="D64" s="227" t="s">
        <v>2046</v>
      </c>
      <c r="E64" s="227" t="s">
        <v>2047</v>
      </c>
      <c r="F64" s="227" t="s">
        <v>2048</v>
      </c>
      <c r="G64" s="227" t="s">
        <v>2049</v>
      </c>
      <c r="H64" s="227" t="s">
        <v>2050</v>
      </c>
      <c r="I64" s="227" t="s">
        <v>2051</v>
      </c>
      <c r="J64" s="227" t="s">
        <v>2052</v>
      </c>
      <c r="K64" s="227" t="s">
        <v>2053</v>
      </c>
      <c r="L64" s="227" t="s">
        <v>2054</v>
      </c>
      <c r="M64" s="227" t="s">
        <v>2055</v>
      </c>
      <c r="N64" s="227" t="s">
        <v>2056</v>
      </c>
      <c r="O64" s="227" t="s">
        <v>2057</v>
      </c>
      <c r="P64" s="227"/>
      <c r="Q64" s="227"/>
      <c r="R64" s="227"/>
      <c r="S64" s="227"/>
      <c r="T64" s="227" t="s">
        <v>2058</v>
      </c>
      <c r="U64" s="227" t="s">
        <v>2059</v>
      </c>
      <c r="V64" s="227"/>
    </row>
    <row r="65" spans="1:22">
      <c r="A65" s="228">
        <v>45169</v>
      </c>
      <c r="B65" s="227" t="s">
        <v>2100</v>
      </c>
      <c r="C65" s="227" t="s">
        <v>2061</v>
      </c>
      <c r="D65" s="227" t="s">
        <v>50</v>
      </c>
      <c r="E65" s="227">
        <v>37685133240.075699</v>
      </c>
      <c r="F65" s="227">
        <v>0</v>
      </c>
      <c r="G65" s="227">
        <v>37685133240.075699</v>
      </c>
      <c r="H65" s="227">
        <v>0</v>
      </c>
      <c r="I65" s="227">
        <v>0</v>
      </c>
      <c r="J65" s="227">
        <v>0</v>
      </c>
      <c r="K65" s="227">
        <v>37685133240.075699</v>
      </c>
      <c r="L65" s="227">
        <v>0</v>
      </c>
      <c r="M65" s="227">
        <v>0</v>
      </c>
      <c r="N65" s="227">
        <v>0</v>
      </c>
      <c r="O65" s="227">
        <v>0</v>
      </c>
      <c r="P65" s="227">
        <v>0</v>
      </c>
      <c r="Q65" s="227">
        <v>0</v>
      </c>
      <c r="R65" s="227"/>
      <c r="S65" s="227"/>
      <c r="T65" s="227">
        <v>0</v>
      </c>
      <c r="U65" s="227">
        <v>0</v>
      </c>
      <c r="V65" s="227"/>
    </row>
  </sheetData>
  <mergeCells count="1">
    <mergeCell ref="A50:B50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812A6-F1F2-4751-8079-E13444809464}">
  <dimension ref="A1:AK73"/>
  <sheetViews>
    <sheetView workbookViewId="0">
      <selection activeCell="L31" sqref="L31"/>
    </sheetView>
  </sheetViews>
  <sheetFormatPr defaultRowHeight="15"/>
  <cols>
    <col min="1" max="1" width="22.5703125" style="1" customWidth="1"/>
    <col min="2" max="2" width="13.7109375" style="1" customWidth="1"/>
    <col min="3" max="3" width="21" style="1" customWidth="1"/>
    <col min="4" max="4" width="23.42578125" style="1" customWidth="1"/>
    <col min="5" max="5" width="18.570312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5.85546875" style="1" customWidth="1"/>
    <col min="13" max="14" width="20" style="1" customWidth="1"/>
    <col min="15" max="16" width="9.140625" style="1"/>
    <col min="17" max="17" width="9.85546875" style="1" bestFit="1" customWidth="1"/>
    <col min="18" max="18" width="11" style="1" bestFit="1" customWidth="1"/>
    <col min="19" max="19" width="9.140625" style="1"/>
    <col min="20" max="20" width="8.28515625" style="1" customWidth="1"/>
    <col min="21" max="21" width="9.28515625" style="1" customWidth="1"/>
    <col min="22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36">
      <c r="A2" s="187" t="s">
        <v>1346</v>
      </c>
      <c r="B2" s="187" t="s">
        <v>1183</v>
      </c>
      <c r="C2" s="187" t="s">
        <v>614</v>
      </c>
      <c r="D2" s="187" t="s">
        <v>1347</v>
      </c>
      <c r="E2" s="187" t="s">
        <v>1348</v>
      </c>
      <c r="F2" s="187" t="s">
        <v>1349</v>
      </c>
      <c r="G2" s="187" t="s">
        <v>617</v>
      </c>
      <c r="H2" s="188">
        <v>32901788644.388317</v>
      </c>
      <c r="I2" s="188">
        <v>0</v>
      </c>
      <c r="J2" s="188">
        <v>0</v>
      </c>
      <c r="K2" s="188">
        <v>0</v>
      </c>
      <c r="L2" s="188">
        <v>0</v>
      </c>
      <c r="M2" s="188">
        <v>32901788644.388317</v>
      </c>
    </row>
    <row r="4" spans="1:36">
      <c r="A4" s="195" t="s">
        <v>2096</v>
      </c>
      <c r="B4" s="195"/>
      <c r="C4" s="195"/>
    </row>
    <row r="5" spans="1:36">
      <c r="A5" s="195"/>
      <c r="B5" s="195"/>
      <c r="C5" s="195"/>
    </row>
    <row r="6" spans="1:36">
      <c r="A6" s="144" t="s">
        <v>1907</v>
      </c>
      <c r="T6" s="190" t="s">
        <v>1961</v>
      </c>
      <c r="U6" s="190"/>
      <c r="V6" s="190"/>
      <c r="W6" s="190"/>
    </row>
    <row r="7" spans="1:36">
      <c r="A7" s="144" t="s">
        <v>2</v>
      </c>
      <c r="B7" s="144">
        <v>1</v>
      </c>
      <c r="C7" s="144">
        <v>2</v>
      </c>
      <c r="D7" s="144">
        <v>3</v>
      </c>
      <c r="E7" s="144">
        <v>4</v>
      </c>
      <c r="F7" s="144">
        <v>5</v>
      </c>
      <c r="G7" s="144">
        <v>6</v>
      </c>
      <c r="H7" s="144">
        <v>7</v>
      </c>
      <c r="I7" s="144">
        <v>8</v>
      </c>
      <c r="J7" s="144">
        <v>9</v>
      </c>
      <c r="K7" s="144">
        <v>10</v>
      </c>
      <c r="L7" s="144">
        <v>11</v>
      </c>
      <c r="M7" s="144">
        <v>12</v>
      </c>
      <c r="N7" s="144">
        <v>13</v>
      </c>
      <c r="O7" s="144">
        <v>14</v>
      </c>
      <c r="P7" s="144">
        <v>15</v>
      </c>
      <c r="Q7" s="144">
        <v>16</v>
      </c>
      <c r="R7" s="144">
        <v>17</v>
      </c>
      <c r="T7" s="202">
        <v>1</v>
      </c>
      <c r="U7" s="202">
        <v>2</v>
      </c>
      <c r="V7" s="202">
        <v>3</v>
      </c>
      <c r="W7" s="202">
        <v>4</v>
      </c>
      <c r="X7" s="202">
        <v>5</v>
      </c>
      <c r="Y7" s="202">
        <v>6</v>
      </c>
      <c r="Z7" s="202">
        <v>7</v>
      </c>
      <c r="AA7" s="202">
        <v>8</v>
      </c>
      <c r="AB7" s="202">
        <v>9</v>
      </c>
      <c r="AC7" s="202">
        <v>10</v>
      </c>
      <c r="AD7" s="202">
        <v>11</v>
      </c>
      <c r="AE7" s="202">
        <v>12</v>
      </c>
      <c r="AF7" s="202">
        <v>13</v>
      </c>
      <c r="AG7" s="202">
        <v>14</v>
      </c>
      <c r="AH7" s="202">
        <v>15</v>
      </c>
      <c r="AI7" s="202">
        <v>16</v>
      </c>
      <c r="AJ7" s="202">
        <v>17</v>
      </c>
    </row>
    <row r="8" spans="1:36">
      <c r="A8" s="198" t="s">
        <v>1908</v>
      </c>
      <c r="B8" s="199">
        <v>310000000</v>
      </c>
      <c r="C8" s="199">
        <v>2100000000</v>
      </c>
      <c r="D8" s="199">
        <v>1700000000</v>
      </c>
      <c r="E8" s="199">
        <v>1700000000</v>
      </c>
      <c r="F8" s="199">
        <v>1700000000</v>
      </c>
      <c r="G8" s="199">
        <v>2800000000</v>
      </c>
      <c r="H8" s="199">
        <v>2800000000</v>
      </c>
      <c r="I8" s="208">
        <v>2700000000</v>
      </c>
      <c r="J8" s="208">
        <v>2700000000</v>
      </c>
      <c r="K8" s="199">
        <v>52000000</v>
      </c>
      <c r="L8" s="199">
        <v>530000000</v>
      </c>
      <c r="M8" s="199">
        <v>1300000000</v>
      </c>
      <c r="N8" s="199">
        <v>100000000</v>
      </c>
      <c r="O8" s="199">
        <v>100000000</v>
      </c>
      <c r="P8" s="199">
        <v>100000000</v>
      </c>
      <c r="Q8" s="199">
        <v>52000000</v>
      </c>
      <c r="R8" s="199">
        <v>4000000000</v>
      </c>
      <c r="T8" s="191">
        <v>48</v>
      </c>
      <c r="U8" s="191">
        <v>29</v>
      </c>
      <c r="V8" s="191">
        <v>33</v>
      </c>
      <c r="W8" s="191">
        <v>25</v>
      </c>
      <c r="X8" s="191">
        <v>35</v>
      </c>
      <c r="Y8" s="191">
        <v>30</v>
      </c>
      <c r="Z8" s="191">
        <v>60</v>
      </c>
      <c r="AA8" s="191">
        <v>52</v>
      </c>
      <c r="AB8" s="191">
        <v>68</v>
      </c>
      <c r="AC8" s="191">
        <v>63</v>
      </c>
      <c r="AD8" s="191">
        <v>21</v>
      </c>
      <c r="AE8" s="191">
        <v>21</v>
      </c>
      <c r="AF8" s="191">
        <v>15</v>
      </c>
      <c r="AG8" s="191">
        <v>16</v>
      </c>
      <c r="AH8" s="191">
        <v>13</v>
      </c>
      <c r="AI8" s="191">
        <v>68</v>
      </c>
      <c r="AJ8" s="191">
        <v>17</v>
      </c>
    </row>
    <row r="9" spans="1:36">
      <c r="A9" s="198" t="s">
        <v>1976</v>
      </c>
      <c r="B9" s="200">
        <v>0</v>
      </c>
      <c r="C9" s="200">
        <f>K25</f>
        <v>1500000000</v>
      </c>
      <c r="D9" s="200">
        <f>K26</f>
        <v>-360000000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f>K27</f>
        <v>-2000000</v>
      </c>
      <c r="R9" s="200">
        <v>0</v>
      </c>
    </row>
    <row r="10" spans="1:36">
      <c r="A10" s="206" t="s">
        <v>1909</v>
      </c>
      <c r="B10" s="207">
        <f>MAX(1,SQRT(ABS(B9)/B8))</f>
        <v>1</v>
      </c>
      <c r="C10" s="207">
        <f>MAX(1,SQRT(ABS(C9)/C8))</f>
        <v>1</v>
      </c>
      <c r="D10" s="207">
        <f t="shared" ref="D10:R10" si="0">MAX(1,SQRT(ABS(D9)/D8))</f>
        <v>1</v>
      </c>
      <c r="E10" s="207">
        <f t="shared" si="0"/>
        <v>1</v>
      </c>
      <c r="F10" s="207">
        <f>MAX(1,SQRT(ABS(F9)/F8))</f>
        <v>1</v>
      </c>
      <c r="G10" s="207">
        <f t="shared" si="0"/>
        <v>1</v>
      </c>
      <c r="H10" s="207">
        <f t="shared" si="0"/>
        <v>1</v>
      </c>
      <c r="I10" s="207">
        <f t="shared" si="0"/>
        <v>1</v>
      </c>
      <c r="J10" s="207">
        <f t="shared" si="0"/>
        <v>1</v>
      </c>
      <c r="K10" s="207">
        <f t="shared" si="0"/>
        <v>1</v>
      </c>
      <c r="L10" s="207">
        <f t="shared" si="0"/>
        <v>1</v>
      </c>
      <c r="M10" s="207">
        <f t="shared" si="0"/>
        <v>1</v>
      </c>
      <c r="N10" s="207">
        <f t="shared" si="0"/>
        <v>1</v>
      </c>
      <c r="O10" s="207">
        <f t="shared" si="0"/>
        <v>1</v>
      </c>
      <c r="P10" s="207">
        <f t="shared" si="0"/>
        <v>1</v>
      </c>
      <c r="Q10" s="207">
        <f t="shared" si="0"/>
        <v>1</v>
      </c>
      <c r="R10" s="207">
        <f t="shared" si="0"/>
        <v>1</v>
      </c>
      <c r="T10" s="190" t="s">
        <v>1994</v>
      </c>
    </row>
    <row r="11" spans="1:36" ht="15" customHeight="1">
      <c r="T11" s="202">
        <v>1</v>
      </c>
      <c r="U11" s="202">
        <v>2</v>
      </c>
      <c r="V11" s="202">
        <v>3</v>
      </c>
      <c r="W11" s="202">
        <v>4</v>
      </c>
      <c r="X11" s="202">
        <v>5</v>
      </c>
      <c r="Y11" s="202">
        <v>6</v>
      </c>
      <c r="Z11" s="202">
        <v>7</v>
      </c>
      <c r="AA11" s="202">
        <v>8</v>
      </c>
      <c r="AB11" s="202">
        <v>9</v>
      </c>
      <c r="AC11" s="202">
        <v>10</v>
      </c>
      <c r="AD11" s="202">
        <v>11</v>
      </c>
      <c r="AE11" s="202">
        <v>12</v>
      </c>
      <c r="AF11" s="202">
        <v>13</v>
      </c>
      <c r="AG11" s="202">
        <v>14</v>
      </c>
      <c r="AH11" s="202">
        <v>15</v>
      </c>
      <c r="AI11" s="202">
        <v>16</v>
      </c>
      <c r="AJ11" s="202">
        <v>17</v>
      </c>
    </row>
    <row r="12" spans="1:36" ht="16.5" customHeight="1">
      <c r="T12" s="245">
        <v>0.83</v>
      </c>
      <c r="U12" s="245">
        <v>0.97</v>
      </c>
      <c r="V12" s="245">
        <v>0.93</v>
      </c>
      <c r="W12" s="245">
        <v>0.97</v>
      </c>
      <c r="X12" s="245">
        <v>0.98</v>
      </c>
      <c r="Y12" s="245">
        <v>0.9</v>
      </c>
      <c r="Z12" s="245">
        <v>0.98</v>
      </c>
      <c r="AA12" s="245">
        <v>0.49</v>
      </c>
      <c r="AB12" s="245">
        <v>0.8</v>
      </c>
      <c r="AC12" s="245">
        <v>0.46</v>
      </c>
      <c r="AD12" s="245">
        <v>0.57999999999999996</v>
      </c>
      <c r="AE12" s="245">
        <v>0.53</v>
      </c>
      <c r="AF12" s="245">
        <v>0.62</v>
      </c>
      <c r="AG12" s="245">
        <v>0.16</v>
      </c>
      <c r="AH12" s="245">
        <v>0.18</v>
      </c>
      <c r="AI12" s="245">
        <v>0</v>
      </c>
      <c r="AJ12" s="245">
        <v>0.38</v>
      </c>
    </row>
    <row r="13" spans="1:36">
      <c r="A13" s="195" t="s">
        <v>1910</v>
      </c>
    </row>
    <row r="15" spans="1:36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/>
      <c r="M15" s="144"/>
      <c r="N15" s="144"/>
    </row>
    <row r="16" spans="1:36">
      <c r="A16" s="193" t="s">
        <v>290</v>
      </c>
      <c r="B16" s="189" t="s">
        <v>295</v>
      </c>
      <c r="C16" s="189" t="s">
        <v>49</v>
      </c>
      <c r="D16" s="193" t="s">
        <v>29</v>
      </c>
      <c r="E16" s="193" t="s">
        <v>296</v>
      </c>
      <c r="F16" s="193">
        <v>2</v>
      </c>
      <c r="G16" s="193"/>
      <c r="H16" s="193"/>
      <c r="I16" s="193">
        <v>1500000000</v>
      </c>
      <c r="J16" s="189" t="s">
        <v>50</v>
      </c>
      <c r="K16" s="193">
        <v>1500000000</v>
      </c>
      <c r="L16" s="191"/>
      <c r="M16" s="193"/>
      <c r="N16" s="189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7">
      <c r="A17" s="193" t="s">
        <v>290</v>
      </c>
      <c r="B17" s="189" t="s">
        <v>299</v>
      </c>
      <c r="C17" s="189" t="s">
        <v>49</v>
      </c>
      <c r="D17" s="193" t="s">
        <v>29</v>
      </c>
      <c r="E17" s="193" t="s">
        <v>300</v>
      </c>
      <c r="F17" s="193">
        <v>3</v>
      </c>
      <c r="G17" s="193"/>
      <c r="H17" s="193"/>
      <c r="I17" s="193">
        <v>-360000000</v>
      </c>
      <c r="J17" s="189" t="s">
        <v>50</v>
      </c>
      <c r="K17" s="193">
        <v>-360000000</v>
      </c>
      <c r="L17" s="223"/>
      <c r="M17" s="215"/>
      <c r="N17" s="216"/>
      <c r="T17" s="190" t="s">
        <v>1985</v>
      </c>
      <c r="U17" s="190"/>
      <c r="V17" s="190"/>
      <c r="W17" s="190"/>
      <c r="X17" s="190"/>
    </row>
    <row r="18" spans="1:37">
      <c r="A18" s="193" t="s">
        <v>290</v>
      </c>
      <c r="B18" s="189" t="s">
        <v>351</v>
      </c>
      <c r="C18" s="189" t="s">
        <v>49</v>
      </c>
      <c r="D18" s="193" t="s">
        <v>29</v>
      </c>
      <c r="E18" s="193" t="s">
        <v>352</v>
      </c>
      <c r="F18" s="193">
        <v>16</v>
      </c>
      <c r="G18" s="193"/>
      <c r="H18" s="193"/>
      <c r="I18" s="193">
        <v>-2000000</v>
      </c>
      <c r="J18" s="189" t="s">
        <v>50</v>
      </c>
      <c r="K18" s="193">
        <v>-2000000</v>
      </c>
      <c r="L18" s="223"/>
      <c r="M18" s="215"/>
      <c r="N18" s="216"/>
      <c r="T18" s="202"/>
      <c r="U18" s="202">
        <v>1</v>
      </c>
      <c r="V18" s="202">
        <v>2</v>
      </c>
      <c r="W18" s="202">
        <v>3</v>
      </c>
      <c r="X18" s="202">
        <v>4</v>
      </c>
      <c r="Y18" s="202">
        <v>5</v>
      </c>
      <c r="Z18" s="202">
        <v>6</v>
      </c>
      <c r="AA18" s="202">
        <v>7</v>
      </c>
      <c r="AB18" s="202">
        <v>8</v>
      </c>
      <c r="AC18" s="202">
        <v>9</v>
      </c>
      <c r="AD18" s="202">
        <v>10</v>
      </c>
      <c r="AE18" s="202">
        <v>11</v>
      </c>
      <c r="AF18" s="202">
        <v>12</v>
      </c>
      <c r="AG18" s="202">
        <v>13</v>
      </c>
      <c r="AH18" s="202">
        <v>14</v>
      </c>
      <c r="AI18" s="202">
        <v>15</v>
      </c>
      <c r="AJ18" s="202">
        <v>16</v>
      </c>
      <c r="AK18" s="202">
        <v>17</v>
      </c>
    </row>
    <row r="19" spans="1:37">
      <c r="A19" s="193"/>
      <c r="B19" s="189"/>
      <c r="C19" s="189"/>
      <c r="D19" s="193"/>
      <c r="E19" s="193"/>
      <c r="F19" s="193"/>
      <c r="G19" s="193"/>
      <c r="H19" s="193"/>
      <c r="I19" s="193"/>
      <c r="J19" s="189"/>
      <c r="K19" s="193"/>
      <c r="L19" s="223"/>
      <c r="M19" s="215"/>
      <c r="N19" s="216"/>
      <c r="T19" s="202">
        <v>1</v>
      </c>
      <c r="U19" s="226">
        <v>1</v>
      </c>
      <c r="V19" s="226">
        <v>0.22</v>
      </c>
      <c r="W19" s="226">
        <v>0.18</v>
      </c>
      <c r="X19" s="226">
        <v>0.21</v>
      </c>
      <c r="Y19" s="226">
        <v>0.2</v>
      </c>
      <c r="Z19" s="226">
        <v>0.24</v>
      </c>
      <c r="AA19" s="226">
        <v>0.49</v>
      </c>
      <c r="AB19" s="226">
        <v>0.16</v>
      </c>
      <c r="AC19" s="226">
        <v>0.38</v>
      </c>
      <c r="AD19" s="226">
        <v>0.14000000000000001</v>
      </c>
      <c r="AE19" s="226">
        <v>0.1</v>
      </c>
      <c r="AF19" s="226">
        <v>0.02</v>
      </c>
      <c r="AG19" s="226">
        <v>0.12</v>
      </c>
      <c r="AH19" s="226">
        <v>0.11</v>
      </c>
      <c r="AI19" s="226">
        <v>0.02</v>
      </c>
      <c r="AJ19" s="226">
        <v>0</v>
      </c>
      <c r="AK19" s="226">
        <v>0.17</v>
      </c>
    </row>
    <row r="20" spans="1:37">
      <c r="A20" s="193"/>
      <c r="B20" s="189"/>
      <c r="C20" s="189"/>
      <c r="D20" s="193"/>
      <c r="E20" s="193"/>
      <c r="F20" s="193"/>
      <c r="G20" s="193"/>
      <c r="H20" s="193"/>
      <c r="I20" s="193"/>
      <c r="J20" s="189"/>
      <c r="K20" s="193"/>
      <c r="L20" s="223"/>
      <c r="M20" s="215"/>
      <c r="N20" s="216"/>
      <c r="T20" s="202">
        <v>2</v>
      </c>
      <c r="U20" s="226">
        <v>0.22</v>
      </c>
      <c r="V20" s="226">
        <v>1</v>
      </c>
      <c r="W20" s="226">
        <v>0.92</v>
      </c>
      <c r="X20" s="226">
        <v>0.9</v>
      </c>
      <c r="Y20" s="226">
        <v>0.88</v>
      </c>
      <c r="Z20" s="226">
        <v>0.25</v>
      </c>
      <c r="AA20" s="226">
        <v>0.08</v>
      </c>
      <c r="AB20" s="226">
        <v>0.19</v>
      </c>
      <c r="AC20" s="226">
        <v>0.17</v>
      </c>
      <c r="AD20" s="226">
        <v>0.17</v>
      </c>
      <c r="AE20" s="240">
        <v>0.42</v>
      </c>
      <c r="AF20" s="226">
        <v>0.28000000000000003</v>
      </c>
      <c r="AG20" s="226">
        <v>0.36</v>
      </c>
      <c r="AH20" s="226">
        <v>0.27</v>
      </c>
      <c r="AI20" s="226">
        <v>0.2</v>
      </c>
      <c r="AJ20" s="226">
        <v>0</v>
      </c>
      <c r="AK20" s="226">
        <v>0.64</v>
      </c>
    </row>
    <row r="21" spans="1:37">
      <c r="A21" s="193"/>
      <c r="B21" s="189"/>
      <c r="C21" s="189"/>
      <c r="D21" s="193"/>
      <c r="E21" s="193"/>
      <c r="F21" s="193"/>
      <c r="G21" s="193"/>
      <c r="H21" s="193"/>
      <c r="I21" s="193"/>
      <c r="J21" s="189"/>
      <c r="K21" s="193"/>
      <c r="L21" s="191"/>
      <c r="M21" s="193"/>
      <c r="N21" s="189"/>
      <c r="T21" s="202">
        <v>3</v>
      </c>
      <c r="U21" s="226">
        <v>0.18</v>
      </c>
      <c r="V21" s="226">
        <v>0.92</v>
      </c>
      <c r="W21" s="226">
        <v>1</v>
      </c>
      <c r="X21" s="226">
        <v>0.87</v>
      </c>
      <c r="Y21" s="226">
        <v>0.84</v>
      </c>
      <c r="Z21" s="226">
        <v>0.16</v>
      </c>
      <c r="AA21" s="226">
        <v>7.0000000000000007E-2</v>
      </c>
      <c r="AB21" s="226">
        <v>0.15</v>
      </c>
      <c r="AC21" s="226">
        <v>0.1</v>
      </c>
      <c r="AD21" s="226">
        <v>0.18</v>
      </c>
      <c r="AE21" s="226">
        <v>0.33</v>
      </c>
      <c r="AF21" s="226">
        <v>0.22</v>
      </c>
      <c r="AG21" s="226">
        <v>0.27</v>
      </c>
      <c r="AH21" s="226">
        <v>0.23</v>
      </c>
      <c r="AI21" s="226">
        <v>0.16</v>
      </c>
      <c r="AJ21" s="226">
        <v>0</v>
      </c>
      <c r="AK21" s="226">
        <v>0.54</v>
      </c>
    </row>
    <row r="22" spans="1:37">
      <c r="T22" s="202">
        <v>4</v>
      </c>
      <c r="U22" s="226">
        <v>0.21</v>
      </c>
      <c r="V22" s="226">
        <v>0.9</v>
      </c>
      <c r="W22" s="226">
        <v>0.87</v>
      </c>
      <c r="X22" s="226">
        <v>1</v>
      </c>
      <c r="Y22" s="226">
        <v>0.77</v>
      </c>
      <c r="Z22" s="226">
        <v>0.19</v>
      </c>
      <c r="AA22" s="226">
        <v>0.11</v>
      </c>
      <c r="AB22" s="226">
        <v>0.18</v>
      </c>
      <c r="AC22" s="226">
        <v>0.16</v>
      </c>
      <c r="AD22" s="226">
        <v>0.14000000000000001</v>
      </c>
      <c r="AE22" s="226">
        <v>0.32</v>
      </c>
      <c r="AF22" s="226">
        <v>0.22</v>
      </c>
      <c r="AG22" s="226">
        <v>0.28000000000000003</v>
      </c>
      <c r="AH22" s="226">
        <v>0.22</v>
      </c>
      <c r="AI22" s="226">
        <v>0.11</v>
      </c>
      <c r="AJ22" s="226">
        <v>0</v>
      </c>
      <c r="AK22" s="226">
        <v>0.57999999999999996</v>
      </c>
    </row>
    <row r="23" spans="1:37">
      <c r="A23" s="201" t="s">
        <v>1941</v>
      </c>
      <c r="T23" s="202">
        <v>5</v>
      </c>
      <c r="U23" s="226">
        <v>0.2</v>
      </c>
      <c r="V23" s="226">
        <v>0.88</v>
      </c>
      <c r="W23" s="226">
        <v>0.84</v>
      </c>
      <c r="X23" s="226">
        <v>0.77</v>
      </c>
      <c r="Y23" s="226">
        <v>1</v>
      </c>
      <c r="Z23" s="226">
        <v>0.19</v>
      </c>
      <c r="AA23" s="226">
        <v>0.09</v>
      </c>
      <c r="AB23" s="226">
        <v>0.12</v>
      </c>
      <c r="AC23" s="226">
        <v>0.13</v>
      </c>
      <c r="AD23" s="226">
        <v>0.18</v>
      </c>
      <c r="AE23" s="226">
        <v>0.42</v>
      </c>
      <c r="AF23" s="226">
        <v>0.34</v>
      </c>
      <c r="AG23" s="226">
        <v>0.32</v>
      </c>
      <c r="AH23" s="226">
        <v>0.28999999999999998</v>
      </c>
      <c r="AI23" s="226">
        <v>0.13</v>
      </c>
      <c r="AJ23" s="226">
        <v>0</v>
      </c>
      <c r="AK23" s="226">
        <v>0.59</v>
      </c>
    </row>
    <row r="24" spans="1:37">
      <c r="A24" s="144" t="s">
        <v>41</v>
      </c>
      <c r="B24" s="144" t="s">
        <v>42</v>
      </c>
      <c r="C24" s="144" t="s">
        <v>43</v>
      </c>
      <c r="D24" s="144" t="s">
        <v>0</v>
      </c>
      <c r="E24" s="144" t="s">
        <v>1</v>
      </c>
      <c r="F24" s="144" t="s">
        <v>2</v>
      </c>
      <c r="G24" s="144" t="s">
        <v>3</v>
      </c>
      <c r="H24" s="144" t="s">
        <v>4</v>
      </c>
      <c r="I24" s="144" t="s">
        <v>44</v>
      </c>
      <c r="J24" s="144" t="s">
        <v>45</v>
      </c>
      <c r="K24" s="144" t="s">
        <v>46</v>
      </c>
      <c r="L24" s="144" t="s">
        <v>2015</v>
      </c>
      <c r="M24" s="144" t="s">
        <v>1901</v>
      </c>
      <c r="N24" s="144" t="s">
        <v>1905</v>
      </c>
      <c r="T24" s="202">
        <v>6</v>
      </c>
      <c r="U24" s="226">
        <v>0.24</v>
      </c>
      <c r="V24" s="226">
        <v>0.25</v>
      </c>
      <c r="W24" s="226">
        <v>0.16</v>
      </c>
      <c r="X24" s="226">
        <v>0.19</v>
      </c>
      <c r="Y24" s="226">
        <v>0.19</v>
      </c>
      <c r="Z24" s="226">
        <v>1</v>
      </c>
      <c r="AA24" s="226">
        <v>0.31</v>
      </c>
      <c r="AB24" s="226">
        <v>0.62</v>
      </c>
      <c r="AC24" s="226">
        <v>0.23</v>
      </c>
      <c r="AD24" s="226">
        <v>0.1</v>
      </c>
      <c r="AE24" s="226">
        <v>0.21</v>
      </c>
      <c r="AF24" s="226">
        <v>0.05</v>
      </c>
      <c r="AG24" s="226">
        <v>0.18</v>
      </c>
      <c r="AH24" s="226">
        <v>0.1</v>
      </c>
      <c r="AI24" s="226">
        <v>0.08</v>
      </c>
      <c r="AJ24" s="226">
        <v>0</v>
      </c>
      <c r="AK24" s="226">
        <v>0.28000000000000003</v>
      </c>
    </row>
    <row r="25" spans="1:37">
      <c r="A25" s="193" t="s">
        <v>290</v>
      </c>
      <c r="B25" s="189" t="s">
        <v>295</v>
      </c>
      <c r="C25" s="189" t="s">
        <v>49</v>
      </c>
      <c r="D25" s="193" t="s">
        <v>29</v>
      </c>
      <c r="E25" s="193" t="s">
        <v>296</v>
      </c>
      <c r="F25" s="193">
        <v>2</v>
      </c>
      <c r="G25" s="193"/>
      <c r="H25" s="193"/>
      <c r="I25" s="193">
        <v>1500000000</v>
      </c>
      <c r="J25" s="189" t="s">
        <v>50</v>
      </c>
      <c r="K25" s="193">
        <v>1500000000</v>
      </c>
      <c r="L25" s="191" t="str">
        <f>E25&amp;"-"&amp;F25</f>
        <v>Crude oil Americas-2</v>
      </c>
      <c r="M25" s="191" cm="1">
        <f t="array" ref="M25">VLOOKUP(F25,TRANSPOSE($T$7:$AJ$8),2,FALSE)</f>
        <v>29</v>
      </c>
      <c r="N25" s="191">
        <f>K25*M25*C10</f>
        <v>43500000000</v>
      </c>
      <c r="T25" s="202">
        <v>7</v>
      </c>
      <c r="U25" s="226">
        <v>0.49</v>
      </c>
      <c r="V25" s="226">
        <v>0.08</v>
      </c>
      <c r="W25" s="226">
        <v>7.0000000000000007E-2</v>
      </c>
      <c r="X25" s="226">
        <v>0.11</v>
      </c>
      <c r="Y25" s="226">
        <v>0.09</v>
      </c>
      <c r="Z25" s="226">
        <v>0.31</v>
      </c>
      <c r="AA25" s="226">
        <v>1</v>
      </c>
      <c r="AB25" s="226">
        <v>0.21</v>
      </c>
      <c r="AC25" s="226">
        <v>0.79</v>
      </c>
      <c r="AD25" s="226">
        <v>0.17</v>
      </c>
      <c r="AE25" s="226">
        <v>0.1</v>
      </c>
      <c r="AF25" s="226">
        <v>-0.08</v>
      </c>
      <c r="AG25" s="226">
        <v>0.1</v>
      </c>
      <c r="AH25" s="226">
        <v>7.0000000000000007E-2</v>
      </c>
      <c r="AI25" s="226">
        <v>-0.02</v>
      </c>
      <c r="AJ25" s="226">
        <v>0</v>
      </c>
      <c r="AK25" s="226">
        <v>0.13</v>
      </c>
    </row>
    <row r="26" spans="1:37">
      <c r="A26" s="193" t="s">
        <v>290</v>
      </c>
      <c r="B26" s="189" t="s">
        <v>299</v>
      </c>
      <c r="C26" s="189" t="s">
        <v>49</v>
      </c>
      <c r="D26" s="193" t="s">
        <v>29</v>
      </c>
      <c r="E26" s="193" t="s">
        <v>300</v>
      </c>
      <c r="F26" s="193">
        <v>3</v>
      </c>
      <c r="G26" s="193"/>
      <c r="H26" s="193"/>
      <c r="I26" s="193">
        <v>-360000000</v>
      </c>
      <c r="J26" s="189" t="s">
        <v>50</v>
      </c>
      <c r="K26" s="193">
        <v>-360000000</v>
      </c>
      <c r="L26" s="191" t="str">
        <f>E26&amp;"-"&amp;F26</f>
        <v>Light Ends Europe-3</v>
      </c>
      <c r="M26" s="191" cm="1">
        <f t="array" ref="M26">VLOOKUP(F26,TRANSPOSE($T$7:$AJ$8),2,FALSE)</f>
        <v>33</v>
      </c>
      <c r="N26" s="191">
        <f>K26*M26*D10</f>
        <v>-11880000000</v>
      </c>
      <c r="T26" s="202">
        <v>8</v>
      </c>
      <c r="U26" s="226">
        <v>0.16</v>
      </c>
      <c r="V26" s="226">
        <v>0.19</v>
      </c>
      <c r="W26" s="226">
        <v>0.15</v>
      </c>
      <c r="X26" s="226">
        <v>0.18</v>
      </c>
      <c r="Y26" s="226">
        <v>0.12</v>
      </c>
      <c r="Z26" s="226">
        <v>0.62</v>
      </c>
      <c r="AA26" s="226">
        <v>0.21</v>
      </c>
      <c r="AB26" s="226">
        <v>1</v>
      </c>
      <c r="AC26" s="226">
        <v>0.16</v>
      </c>
      <c r="AD26" s="226">
        <v>0.08</v>
      </c>
      <c r="AE26" s="226">
        <v>0.13</v>
      </c>
      <c r="AF26" s="226">
        <v>-7.0000000000000007E-2</v>
      </c>
      <c r="AG26" s="226">
        <v>7.0000000000000007E-2</v>
      </c>
      <c r="AH26" s="226">
        <v>0.05</v>
      </c>
      <c r="AI26" s="226">
        <v>0.02</v>
      </c>
      <c r="AJ26" s="226">
        <v>0</v>
      </c>
      <c r="AK26" s="226">
        <v>0.19</v>
      </c>
    </row>
    <row r="27" spans="1:37">
      <c r="A27" s="193" t="s">
        <v>290</v>
      </c>
      <c r="B27" s="189" t="s">
        <v>351</v>
      </c>
      <c r="C27" s="189" t="s">
        <v>49</v>
      </c>
      <c r="D27" s="193" t="s">
        <v>29</v>
      </c>
      <c r="E27" s="193" t="s">
        <v>352</v>
      </c>
      <c r="F27" s="193">
        <v>16</v>
      </c>
      <c r="G27" s="193"/>
      <c r="H27" s="193"/>
      <c r="I27" s="193">
        <v>-2000000</v>
      </c>
      <c r="J27" s="189" t="s">
        <v>50</v>
      </c>
      <c r="K27" s="193">
        <v>-2000000</v>
      </c>
      <c r="L27" s="191" t="str">
        <f>E27&amp;"-"&amp;F27</f>
        <v>Random Length Lumber-16</v>
      </c>
      <c r="M27" s="191" cm="1">
        <f t="array" ref="M27">VLOOKUP(F27,TRANSPOSE($T$7:$AJ$8),2,FALSE)</f>
        <v>68</v>
      </c>
      <c r="N27" s="191">
        <f>K27*M27*Q10</f>
        <v>-136000000</v>
      </c>
      <c r="T27" s="202">
        <v>9</v>
      </c>
      <c r="U27" s="226">
        <v>0.38</v>
      </c>
      <c r="V27" s="226">
        <v>0.17</v>
      </c>
      <c r="W27" s="226">
        <v>0.1</v>
      </c>
      <c r="X27" s="226">
        <v>0.16</v>
      </c>
      <c r="Y27" s="226">
        <v>0.13</v>
      </c>
      <c r="Z27" s="226">
        <v>0.23</v>
      </c>
      <c r="AA27" s="226">
        <v>0.79</v>
      </c>
      <c r="AB27" s="226">
        <v>0.16</v>
      </c>
      <c r="AC27" s="226">
        <v>1</v>
      </c>
      <c r="AD27" s="226">
        <v>0.15</v>
      </c>
      <c r="AE27" s="226">
        <v>0.09</v>
      </c>
      <c r="AF27" s="226">
        <v>-0.06</v>
      </c>
      <c r="AG27" s="226">
        <v>0.06</v>
      </c>
      <c r="AH27" s="226">
        <v>0.06</v>
      </c>
      <c r="AI27" s="226">
        <v>0.01</v>
      </c>
      <c r="AJ27" s="226">
        <v>0</v>
      </c>
      <c r="AK27" s="226">
        <v>0.16</v>
      </c>
    </row>
    <row r="28" spans="1:37">
      <c r="A28" s="195" t="s">
        <v>1977</v>
      </c>
      <c r="T28" s="202">
        <v>10</v>
      </c>
      <c r="U28" s="226">
        <v>0.14000000000000001</v>
      </c>
      <c r="V28" s="226">
        <v>0.17</v>
      </c>
      <c r="W28" s="226">
        <v>0.18</v>
      </c>
      <c r="X28" s="226">
        <v>0.14000000000000001</v>
      </c>
      <c r="Y28" s="226">
        <v>0.18</v>
      </c>
      <c r="Z28" s="226">
        <v>0.1</v>
      </c>
      <c r="AA28" s="226">
        <v>0.17</v>
      </c>
      <c r="AB28" s="226">
        <v>0.08</v>
      </c>
      <c r="AC28" s="226">
        <v>0.15</v>
      </c>
      <c r="AD28" s="226">
        <v>1</v>
      </c>
      <c r="AE28" s="226">
        <v>0.16</v>
      </c>
      <c r="AF28" s="226">
        <v>0.09</v>
      </c>
      <c r="AG28" s="226">
        <v>0.14000000000000001</v>
      </c>
      <c r="AH28" s="226">
        <v>0.09</v>
      </c>
      <c r="AI28" s="226">
        <v>0.03</v>
      </c>
      <c r="AJ28" s="226">
        <v>0</v>
      </c>
      <c r="AK28" s="226">
        <v>0.11</v>
      </c>
    </row>
    <row r="29" spans="1:37">
      <c r="T29" s="202">
        <v>11</v>
      </c>
      <c r="U29" s="226">
        <v>0.1</v>
      </c>
      <c r="V29" s="240">
        <v>0.42</v>
      </c>
      <c r="W29" s="226">
        <v>0.33</v>
      </c>
      <c r="X29" s="226">
        <v>0.32</v>
      </c>
      <c r="Y29" s="226">
        <v>0.42</v>
      </c>
      <c r="Z29" s="226">
        <v>0.21</v>
      </c>
      <c r="AA29" s="226">
        <v>0.1</v>
      </c>
      <c r="AB29" s="226">
        <v>0.13</v>
      </c>
      <c r="AC29" s="226">
        <v>0.09</v>
      </c>
      <c r="AD29" s="226">
        <v>0.16</v>
      </c>
      <c r="AE29" s="226">
        <v>1</v>
      </c>
      <c r="AF29" s="226">
        <v>0.36</v>
      </c>
      <c r="AG29" s="226">
        <v>0.3</v>
      </c>
      <c r="AH29" s="226">
        <v>0.25</v>
      </c>
      <c r="AI29" s="226">
        <v>0.18</v>
      </c>
      <c r="AJ29" s="226">
        <v>0</v>
      </c>
      <c r="AK29" s="226">
        <v>0.37</v>
      </c>
    </row>
    <row r="30" spans="1:37">
      <c r="A30" s="201" t="s">
        <v>1984</v>
      </c>
      <c r="B30" s="201"/>
      <c r="C30" s="201"/>
      <c r="T30" s="202">
        <v>12</v>
      </c>
      <c r="U30" s="226">
        <v>0.02</v>
      </c>
      <c r="V30" s="226">
        <v>0.28000000000000003</v>
      </c>
      <c r="W30" s="226">
        <v>0.22</v>
      </c>
      <c r="X30" s="226">
        <v>0.22</v>
      </c>
      <c r="Y30" s="226">
        <v>0.34</v>
      </c>
      <c r="Z30" s="226">
        <v>0.05</v>
      </c>
      <c r="AA30" s="226">
        <v>-0.08</v>
      </c>
      <c r="AB30" s="226">
        <v>-7.0000000000000007E-2</v>
      </c>
      <c r="AC30" s="226">
        <v>-0.06</v>
      </c>
      <c r="AD30" s="226">
        <v>0.09</v>
      </c>
      <c r="AE30" s="226">
        <v>0.36</v>
      </c>
      <c r="AF30" s="226">
        <v>1</v>
      </c>
      <c r="AG30" s="226">
        <v>0.2</v>
      </c>
      <c r="AH30" s="226">
        <v>0.18</v>
      </c>
      <c r="AI30" s="226">
        <v>0.11</v>
      </c>
      <c r="AJ30" s="226">
        <v>0</v>
      </c>
      <c r="AK30" s="226">
        <v>0.26</v>
      </c>
    </row>
    <row r="31" spans="1:37">
      <c r="A31" s="145" t="s">
        <v>41</v>
      </c>
      <c r="B31" s="145" t="s">
        <v>2</v>
      </c>
      <c r="C31" s="144" t="s">
        <v>1979</v>
      </c>
      <c r="D31" s="144" t="s">
        <v>1980</v>
      </c>
      <c r="E31" s="145" t="s">
        <v>1920</v>
      </c>
      <c r="F31" s="145" t="s">
        <v>1921</v>
      </c>
      <c r="G31" s="144" t="s">
        <v>1957</v>
      </c>
      <c r="H31" s="144" t="s">
        <v>1958</v>
      </c>
      <c r="I31" s="144" t="s">
        <v>1922</v>
      </c>
      <c r="J31" s="144" t="s">
        <v>1972</v>
      </c>
      <c r="K31" s="146" t="s">
        <v>1932</v>
      </c>
      <c r="T31" s="202">
        <v>13</v>
      </c>
      <c r="U31" s="226">
        <v>0.12</v>
      </c>
      <c r="V31" s="226">
        <v>0.36</v>
      </c>
      <c r="W31" s="226">
        <v>0.27</v>
      </c>
      <c r="X31" s="226">
        <v>0.28000000000000003</v>
      </c>
      <c r="Y31" s="226">
        <v>0.32</v>
      </c>
      <c r="Z31" s="226">
        <v>0.18</v>
      </c>
      <c r="AA31" s="226">
        <v>0.1</v>
      </c>
      <c r="AB31" s="226">
        <v>7.0000000000000007E-2</v>
      </c>
      <c r="AC31" s="226">
        <v>0.06</v>
      </c>
      <c r="AD31" s="226">
        <v>0.14000000000000001</v>
      </c>
      <c r="AE31" s="226">
        <v>0.3</v>
      </c>
      <c r="AF31" s="226">
        <v>0.2</v>
      </c>
      <c r="AG31" s="226">
        <v>1</v>
      </c>
      <c r="AH31" s="226">
        <v>0.28000000000000003</v>
      </c>
      <c r="AI31" s="226">
        <v>0.19</v>
      </c>
      <c r="AJ31" s="226">
        <v>0</v>
      </c>
      <c r="AK31" s="226">
        <v>0.39</v>
      </c>
    </row>
    <row r="32" spans="1:37">
      <c r="A32" s="193" t="s">
        <v>290</v>
      </c>
      <c r="B32" s="193">
        <v>2</v>
      </c>
      <c r="C32" s="191" t="s">
        <v>2104</v>
      </c>
      <c r="D32" s="191" t="s">
        <v>2104</v>
      </c>
      <c r="E32" s="192">
        <f>VLOOKUP(C32,($L$24:$N$27),3,FALSE)</f>
        <v>43500000000</v>
      </c>
      <c r="F32" s="192">
        <f>VLOOKUP(D32,($L$24:$N$27),3,FALSE)</f>
        <v>43500000000</v>
      </c>
      <c r="G32" s="242">
        <f>K10</f>
        <v>1</v>
      </c>
      <c r="H32" s="242">
        <f>K10</f>
        <v>1</v>
      </c>
      <c r="I32" s="203">
        <v>1</v>
      </c>
      <c r="J32" s="217">
        <f>MIN(G32:H32)/MAX(G32:H32)</f>
        <v>1</v>
      </c>
      <c r="K32" s="210">
        <f>E32*F32*I32*J32</f>
        <v>1.8922499999999999E+21</v>
      </c>
      <c r="T32" s="202">
        <v>14</v>
      </c>
      <c r="U32" s="226">
        <v>0.11</v>
      </c>
      <c r="V32" s="226">
        <v>0.27</v>
      </c>
      <c r="W32" s="226">
        <v>0.23</v>
      </c>
      <c r="X32" s="226">
        <v>0.22</v>
      </c>
      <c r="Y32" s="226">
        <v>0.28999999999999998</v>
      </c>
      <c r="Z32" s="226">
        <v>0.1</v>
      </c>
      <c r="AA32" s="226">
        <v>7.0000000000000007E-2</v>
      </c>
      <c r="AB32" s="226">
        <v>0.05</v>
      </c>
      <c r="AC32" s="226">
        <v>0.06</v>
      </c>
      <c r="AD32" s="226">
        <v>0.09</v>
      </c>
      <c r="AE32" s="226">
        <v>0.25</v>
      </c>
      <c r="AF32" s="226">
        <v>0.18</v>
      </c>
      <c r="AG32" s="226">
        <v>0.28000000000000003</v>
      </c>
      <c r="AH32" s="226">
        <v>1</v>
      </c>
      <c r="AI32" s="226">
        <v>0.13</v>
      </c>
      <c r="AJ32" s="226">
        <v>0</v>
      </c>
      <c r="AK32" s="226">
        <v>0.26</v>
      </c>
    </row>
    <row r="33" spans="1:37">
      <c r="A33" s="201"/>
      <c r="B33" s="201"/>
      <c r="C33" s="201"/>
      <c r="J33" s="204" t="s">
        <v>1997</v>
      </c>
      <c r="K33" s="204">
        <f>SQRT(SUM(K32:K32))</f>
        <v>43500000000</v>
      </c>
      <c r="T33" s="202">
        <v>15</v>
      </c>
      <c r="U33" s="226">
        <v>0.02</v>
      </c>
      <c r="V33" s="226">
        <v>0.2</v>
      </c>
      <c r="W33" s="226">
        <v>0.16</v>
      </c>
      <c r="X33" s="226">
        <v>0.11</v>
      </c>
      <c r="Y33" s="226">
        <v>0.13</v>
      </c>
      <c r="Z33" s="226">
        <v>0.08</v>
      </c>
      <c r="AA33" s="226">
        <v>-0.02</v>
      </c>
      <c r="AB33" s="226">
        <v>0.02</v>
      </c>
      <c r="AC33" s="226">
        <v>0.01</v>
      </c>
      <c r="AD33" s="226">
        <v>0.03</v>
      </c>
      <c r="AE33" s="226">
        <v>0.18</v>
      </c>
      <c r="AF33" s="226">
        <v>0.11</v>
      </c>
      <c r="AG33" s="226">
        <v>0.19</v>
      </c>
      <c r="AH33" s="226">
        <v>0.13</v>
      </c>
      <c r="AI33" s="226">
        <v>1</v>
      </c>
      <c r="AJ33" s="226">
        <v>0</v>
      </c>
      <c r="AK33" s="226">
        <v>0.21</v>
      </c>
    </row>
    <row r="34" spans="1:37">
      <c r="A34" s="201"/>
      <c r="B34" s="201"/>
      <c r="C34" s="201"/>
      <c r="T34" s="202">
        <v>16</v>
      </c>
      <c r="U34" s="226">
        <v>0</v>
      </c>
      <c r="V34" s="226">
        <v>0</v>
      </c>
      <c r="W34" s="226">
        <v>0</v>
      </c>
      <c r="X34" s="226">
        <v>0</v>
      </c>
      <c r="Y34" s="226">
        <v>0</v>
      </c>
      <c r="Z34" s="226">
        <v>0</v>
      </c>
      <c r="AA34" s="226">
        <v>0</v>
      </c>
      <c r="AB34" s="226">
        <v>0</v>
      </c>
      <c r="AC34" s="226">
        <v>0</v>
      </c>
      <c r="AD34" s="226">
        <v>0</v>
      </c>
      <c r="AE34" s="226">
        <v>0</v>
      </c>
      <c r="AF34" s="226">
        <v>0</v>
      </c>
      <c r="AG34" s="226">
        <v>0</v>
      </c>
      <c r="AH34" s="226">
        <v>0</v>
      </c>
      <c r="AI34" s="226">
        <v>0</v>
      </c>
      <c r="AJ34" s="226">
        <v>1</v>
      </c>
      <c r="AK34" s="226">
        <v>0</v>
      </c>
    </row>
    <row r="35" spans="1:37">
      <c r="A35" s="145" t="s">
        <v>41</v>
      </c>
      <c r="B35" s="145" t="s">
        <v>2</v>
      </c>
      <c r="C35" s="144" t="s">
        <v>1979</v>
      </c>
      <c r="D35" s="144" t="s">
        <v>1980</v>
      </c>
      <c r="E35" s="145" t="s">
        <v>1920</v>
      </c>
      <c r="F35" s="145" t="s">
        <v>1921</v>
      </c>
      <c r="G35" s="144" t="s">
        <v>1957</v>
      </c>
      <c r="H35" s="144" t="s">
        <v>1958</v>
      </c>
      <c r="I35" s="144" t="s">
        <v>1922</v>
      </c>
      <c r="J35" s="144" t="s">
        <v>1972</v>
      </c>
      <c r="K35" s="146" t="s">
        <v>1932</v>
      </c>
      <c r="T35" s="202">
        <v>17</v>
      </c>
      <c r="U35" s="226">
        <v>0.17</v>
      </c>
      <c r="V35" s="226">
        <v>0.64</v>
      </c>
      <c r="W35" s="226">
        <v>0.54</v>
      </c>
      <c r="X35" s="226">
        <v>0.57999999999999996</v>
      </c>
      <c r="Y35" s="226">
        <v>0.59</v>
      </c>
      <c r="Z35" s="226">
        <v>0.28000000000000003</v>
      </c>
      <c r="AA35" s="226">
        <v>0.13</v>
      </c>
      <c r="AB35" s="226">
        <v>0.19</v>
      </c>
      <c r="AC35" s="226">
        <v>0.16</v>
      </c>
      <c r="AD35" s="226">
        <v>0.11</v>
      </c>
      <c r="AE35" s="226">
        <v>0.37</v>
      </c>
      <c r="AF35" s="226">
        <v>0.26</v>
      </c>
      <c r="AG35" s="226">
        <v>0.39</v>
      </c>
      <c r="AH35" s="226">
        <v>0.26</v>
      </c>
      <c r="AI35" s="226">
        <v>0.21</v>
      </c>
      <c r="AJ35" s="226">
        <v>0</v>
      </c>
      <c r="AK35" s="226">
        <v>1</v>
      </c>
    </row>
    <row r="36" spans="1:37">
      <c r="A36" s="193" t="s">
        <v>290</v>
      </c>
      <c r="B36" s="193">
        <v>3</v>
      </c>
      <c r="C36" s="191" t="s">
        <v>2105</v>
      </c>
      <c r="D36" s="191" t="s">
        <v>2105</v>
      </c>
      <c r="E36" s="192">
        <f>VLOOKUP(C36,($L$24:$N$27),3,FALSE)</f>
        <v>-11880000000</v>
      </c>
      <c r="F36" s="192">
        <f>VLOOKUP(D36,($L$24:$N$27),3,FALSE)</f>
        <v>-11880000000</v>
      </c>
      <c r="G36" s="242">
        <v>1</v>
      </c>
      <c r="H36" s="242">
        <v>1</v>
      </c>
      <c r="I36" s="203">
        <v>1</v>
      </c>
      <c r="J36" s="217">
        <f>MIN(G36:H36)/MAX(G36:H36)</f>
        <v>1</v>
      </c>
      <c r="K36" s="210">
        <f>E36*F36*I36*J36</f>
        <v>1.411344E+20</v>
      </c>
    </row>
    <row r="37" spans="1:37">
      <c r="A37" s="201"/>
      <c r="B37" s="201"/>
      <c r="C37" s="201"/>
      <c r="J37" s="204" t="s">
        <v>1996</v>
      </c>
      <c r="K37" s="204">
        <f>SQRT(SUM(K36:K36))</f>
        <v>11880000000</v>
      </c>
    </row>
    <row r="38" spans="1:37">
      <c r="A38" s="201"/>
      <c r="B38" s="201"/>
      <c r="C38" s="201"/>
    </row>
    <row r="39" spans="1:37">
      <c r="A39" s="145" t="s">
        <v>41</v>
      </c>
      <c r="B39" s="145" t="s">
        <v>2</v>
      </c>
      <c r="C39" s="144" t="s">
        <v>1979</v>
      </c>
      <c r="D39" s="144" t="s">
        <v>1980</v>
      </c>
      <c r="E39" s="145" t="s">
        <v>1920</v>
      </c>
      <c r="F39" s="145" t="s">
        <v>1921</v>
      </c>
      <c r="G39" s="144" t="s">
        <v>1957</v>
      </c>
      <c r="H39" s="144" t="s">
        <v>1958</v>
      </c>
      <c r="I39" s="144" t="s">
        <v>1922</v>
      </c>
      <c r="J39" s="144" t="s">
        <v>1972</v>
      </c>
      <c r="K39" s="146" t="s">
        <v>1932</v>
      </c>
    </row>
    <row r="40" spans="1:37">
      <c r="A40" s="193" t="s">
        <v>290</v>
      </c>
      <c r="B40" s="193">
        <v>16</v>
      </c>
      <c r="C40" s="191" t="s">
        <v>2106</v>
      </c>
      <c r="D40" s="191" t="s">
        <v>2106</v>
      </c>
      <c r="E40" s="192">
        <f>VLOOKUP(C40,($L$24:$N$27),3,FALSE)</f>
        <v>-136000000</v>
      </c>
      <c r="F40" s="192">
        <f>VLOOKUP(D40,($L$24:$N$27),3,FALSE)</f>
        <v>-136000000</v>
      </c>
      <c r="G40" s="242">
        <v>1</v>
      </c>
      <c r="H40" s="242">
        <v>1</v>
      </c>
      <c r="I40" s="203">
        <v>1</v>
      </c>
      <c r="J40" s="217">
        <f>MIN(G40:H40)/MAX(G40:H40)</f>
        <v>1</v>
      </c>
      <c r="K40" s="210">
        <f>E40*F40*I40*J40</f>
        <v>1.8496E+16</v>
      </c>
    </row>
    <row r="41" spans="1:37">
      <c r="A41" s="201"/>
      <c r="B41" s="201"/>
      <c r="C41" s="201"/>
      <c r="J41" s="204" t="s">
        <v>2107</v>
      </c>
      <c r="K41" s="204">
        <f>SQRT(SUM(K40:K40))</f>
        <v>136000000</v>
      </c>
    </row>
    <row r="42" spans="1:37">
      <c r="A42" s="201"/>
      <c r="B42" s="201"/>
      <c r="C42" s="201"/>
    </row>
    <row r="43" spans="1:37">
      <c r="A43" s="201"/>
      <c r="B43" s="201"/>
      <c r="C43" s="201"/>
    </row>
    <row r="44" spans="1:37">
      <c r="A44" s="201" t="s">
        <v>1930</v>
      </c>
      <c r="B44" s="201"/>
      <c r="C44" s="201"/>
    </row>
    <row r="45" spans="1:37">
      <c r="A45" s="145" t="s">
        <v>41</v>
      </c>
      <c r="B45" s="145" t="s">
        <v>2</v>
      </c>
      <c r="C45" s="144" t="s">
        <v>1911</v>
      </c>
      <c r="D45" s="144" t="s">
        <v>1912</v>
      </c>
      <c r="E45" s="145" t="s">
        <v>1913</v>
      </c>
      <c r="F45" s="145" t="s">
        <v>1914</v>
      </c>
    </row>
    <row r="46" spans="1:37">
      <c r="A46" s="193" t="s">
        <v>290</v>
      </c>
      <c r="B46" s="193">
        <v>2</v>
      </c>
      <c r="C46" s="151">
        <f>K33</f>
        <v>43500000000</v>
      </c>
      <c r="D46" s="151">
        <f>C46^2</f>
        <v>1.8922499999999999E+21</v>
      </c>
      <c r="E46" s="151">
        <f>SUM(N25)</f>
        <v>43500000000</v>
      </c>
      <c r="F46" s="151">
        <f>MAX(MIN(E46,C46),-C46)</f>
        <v>43500000000</v>
      </c>
    </row>
    <row r="47" spans="1:37">
      <c r="A47" s="193" t="s">
        <v>290</v>
      </c>
      <c r="B47" s="193">
        <v>3</v>
      </c>
      <c r="C47" s="151">
        <f>K37</f>
        <v>11880000000</v>
      </c>
      <c r="D47" s="151">
        <f>C47^2</f>
        <v>1.411344E+20</v>
      </c>
      <c r="E47" s="151">
        <f>SUM(N26)</f>
        <v>-11880000000</v>
      </c>
      <c r="F47" s="151">
        <f>MAX(MIN(E47,C47),-C47)</f>
        <v>-11880000000</v>
      </c>
    </row>
    <row r="48" spans="1:37">
      <c r="A48" s="193" t="s">
        <v>290</v>
      </c>
      <c r="B48" s="191">
        <v>16</v>
      </c>
      <c r="C48" s="151">
        <f>K41</f>
        <v>136000000</v>
      </c>
      <c r="D48" s="151">
        <f>C48^2</f>
        <v>1.8496E+16</v>
      </c>
      <c r="E48" s="151">
        <f>SUM(N27)</f>
        <v>-136000000</v>
      </c>
      <c r="F48" s="151">
        <f>MAX(MIN(E48,C48),-C48)</f>
        <v>-136000000</v>
      </c>
    </row>
    <row r="49" spans="1:6" hidden="1">
      <c r="A49" s="151"/>
      <c r="B49" s="151"/>
      <c r="C49" s="151"/>
      <c r="D49" s="151"/>
      <c r="E49" s="151"/>
      <c r="F49" s="151"/>
    </row>
    <row r="50" spans="1:6" hidden="1">
      <c r="A50" s="201"/>
      <c r="B50" s="201"/>
      <c r="C50" s="201"/>
    </row>
    <row r="51" spans="1:6" hidden="1">
      <c r="A51" s="201"/>
      <c r="B51" s="201"/>
      <c r="C51" s="201"/>
    </row>
    <row r="52" spans="1:6" hidden="1">
      <c r="A52" s="195" t="s">
        <v>1915</v>
      </c>
    </row>
    <row r="54" spans="1:6">
      <c r="A54" s="316" t="s">
        <v>2</v>
      </c>
      <c r="B54" s="317"/>
      <c r="C54" s="144" t="s">
        <v>1916</v>
      </c>
      <c r="D54" s="144" t="s">
        <v>1917</v>
      </c>
      <c r="E54" s="145" t="s">
        <v>1918</v>
      </c>
      <c r="F54" s="145" t="s">
        <v>1932</v>
      </c>
    </row>
    <row r="55" spans="1:6">
      <c r="A55" s="193">
        <v>2</v>
      </c>
      <c r="B55" s="193">
        <v>2</v>
      </c>
      <c r="C55" s="151">
        <f>VLOOKUP(A55,$B$46:$F$48,5,FALSE)</f>
        <v>43500000000</v>
      </c>
      <c r="D55" s="151">
        <f>VLOOKUP(B55,$B$46:$F$48,5,FALSE)</f>
        <v>43500000000</v>
      </c>
      <c r="E55" s="246">
        <v>1</v>
      </c>
      <c r="F55" s="151">
        <f>IF(C55=D55,0,C55*D55*E55)</f>
        <v>0</v>
      </c>
    </row>
    <row r="56" spans="1:6">
      <c r="A56" s="193">
        <v>2</v>
      </c>
      <c r="B56" s="193">
        <v>3</v>
      </c>
      <c r="C56" s="151">
        <f t="shared" ref="C56:D63" si="1">VLOOKUP(A56,$B$46:$F$48,5,FALSE)</f>
        <v>43500000000</v>
      </c>
      <c r="D56" s="151">
        <f t="shared" si="1"/>
        <v>-11880000000</v>
      </c>
      <c r="E56" s="246">
        <v>0.92</v>
      </c>
      <c r="F56" s="151">
        <f t="shared" ref="F56:F63" si="2">IF(C56=D56,0,C56*D56*E56)</f>
        <v>-4.754376E+20</v>
      </c>
    </row>
    <row r="57" spans="1:6">
      <c r="A57" s="193">
        <v>2</v>
      </c>
      <c r="B57" s="191">
        <v>16</v>
      </c>
      <c r="C57" s="151">
        <f t="shared" si="1"/>
        <v>43500000000</v>
      </c>
      <c r="D57" s="151">
        <f t="shared" si="1"/>
        <v>-136000000</v>
      </c>
      <c r="E57" s="246">
        <v>0</v>
      </c>
      <c r="F57" s="151">
        <f t="shared" si="2"/>
        <v>0</v>
      </c>
    </row>
    <row r="58" spans="1:6">
      <c r="A58" s="193">
        <v>3</v>
      </c>
      <c r="B58" s="193">
        <v>2</v>
      </c>
      <c r="C58" s="151">
        <f t="shared" si="1"/>
        <v>-11880000000</v>
      </c>
      <c r="D58" s="151">
        <f t="shared" si="1"/>
        <v>43500000000</v>
      </c>
      <c r="E58" s="246">
        <v>0.92</v>
      </c>
      <c r="F58" s="151">
        <f t="shared" si="2"/>
        <v>-4.754376E+20</v>
      </c>
    </row>
    <row r="59" spans="1:6">
      <c r="A59" s="193">
        <v>3</v>
      </c>
      <c r="B59" s="193">
        <v>3</v>
      </c>
      <c r="C59" s="151">
        <f t="shared" si="1"/>
        <v>-11880000000</v>
      </c>
      <c r="D59" s="151">
        <f t="shared" si="1"/>
        <v>-11880000000</v>
      </c>
      <c r="E59" s="246">
        <v>1</v>
      </c>
      <c r="F59" s="151">
        <f t="shared" si="2"/>
        <v>0</v>
      </c>
    </row>
    <row r="60" spans="1:6">
      <c r="A60" s="193">
        <v>3</v>
      </c>
      <c r="B60" s="191">
        <v>16</v>
      </c>
      <c r="C60" s="151">
        <f t="shared" si="1"/>
        <v>-11880000000</v>
      </c>
      <c r="D60" s="151">
        <f t="shared" si="1"/>
        <v>-136000000</v>
      </c>
      <c r="E60" s="246">
        <v>0</v>
      </c>
      <c r="F60" s="151">
        <f t="shared" si="2"/>
        <v>0</v>
      </c>
    </row>
    <row r="61" spans="1:6">
      <c r="A61" s="191">
        <v>16</v>
      </c>
      <c r="B61" s="193">
        <v>2</v>
      </c>
      <c r="C61" s="151">
        <f t="shared" si="1"/>
        <v>-136000000</v>
      </c>
      <c r="D61" s="151">
        <f t="shared" si="1"/>
        <v>43500000000</v>
      </c>
      <c r="E61" s="246">
        <v>0</v>
      </c>
      <c r="F61" s="151">
        <f t="shared" si="2"/>
        <v>0</v>
      </c>
    </row>
    <row r="62" spans="1:6">
      <c r="A62" s="191">
        <v>16</v>
      </c>
      <c r="B62" s="193">
        <v>3</v>
      </c>
      <c r="C62" s="151">
        <f t="shared" si="1"/>
        <v>-136000000</v>
      </c>
      <c r="D62" s="151">
        <f t="shared" si="1"/>
        <v>-11880000000</v>
      </c>
      <c r="E62" s="246">
        <v>0</v>
      </c>
      <c r="F62" s="151">
        <f t="shared" si="2"/>
        <v>0</v>
      </c>
    </row>
    <row r="63" spans="1:6">
      <c r="A63" s="191">
        <v>16</v>
      </c>
      <c r="B63" s="191">
        <v>16</v>
      </c>
      <c r="C63" s="151">
        <f t="shared" si="1"/>
        <v>-136000000</v>
      </c>
      <c r="D63" s="151">
        <f t="shared" si="1"/>
        <v>-136000000</v>
      </c>
      <c r="E63" s="246">
        <v>1</v>
      </c>
      <c r="F63" s="151">
        <f t="shared" si="2"/>
        <v>0</v>
      </c>
    </row>
    <row r="64" spans="1:6">
      <c r="A64" s="201"/>
      <c r="B64" s="201"/>
      <c r="C64" s="201"/>
      <c r="E64" s="1" t="s">
        <v>1931</v>
      </c>
      <c r="F64" s="1">
        <f>SUM(F55:F63)</f>
        <v>-9.508752E+20</v>
      </c>
    </row>
    <row r="65" spans="1:22">
      <c r="A65" s="201"/>
      <c r="B65" s="201"/>
      <c r="C65" s="201"/>
      <c r="E65" s="1" t="s">
        <v>1933</v>
      </c>
      <c r="F65" s="1">
        <f>SUM(D46:D48)</f>
        <v>2.0334028959999999E+21</v>
      </c>
    </row>
    <row r="66" spans="1:22">
      <c r="A66" s="201"/>
      <c r="B66" s="201"/>
      <c r="C66" s="201"/>
      <c r="E66" s="204" t="s">
        <v>1934</v>
      </c>
      <c r="F66" s="204">
        <f>SQRT(SUM(F64:F65))</f>
        <v>32901788644.388317</v>
      </c>
    </row>
    <row r="67" spans="1:22">
      <c r="A67" s="201"/>
      <c r="B67" s="201"/>
      <c r="C67" s="201"/>
    </row>
    <row r="68" spans="1:22">
      <c r="A68" s="201"/>
      <c r="B68" s="201"/>
      <c r="C68" s="201"/>
    </row>
    <row r="70" spans="1:22">
      <c r="A70" s="205" t="s">
        <v>1935</v>
      </c>
    </row>
    <row r="72" spans="1:22">
      <c r="A72" s="227" t="s">
        <v>2043</v>
      </c>
      <c r="B72" s="227" t="s">
        <v>2044</v>
      </c>
      <c r="C72" s="227" t="s">
        <v>2045</v>
      </c>
      <c r="D72" s="227" t="s">
        <v>2046</v>
      </c>
      <c r="E72" s="227" t="s">
        <v>2047</v>
      </c>
      <c r="F72" s="227" t="s">
        <v>2048</v>
      </c>
      <c r="G72" s="227" t="s">
        <v>2049</v>
      </c>
      <c r="H72" s="227" t="s">
        <v>2050</v>
      </c>
      <c r="I72" s="227" t="s">
        <v>2051</v>
      </c>
      <c r="J72" s="227" t="s">
        <v>2052</v>
      </c>
      <c r="K72" s="227" t="s">
        <v>2053</v>
      </c>
      <c r="L72" s="227" t="s">
        <v>2054</v>
      </c>
      <c r="M72" s="227" t="s">
        <v>2055</v>
      </c>
      <c r="N72" s="227" t="s">
        <v>2056</v>
      </c>
      <c r="O72" s="227" t="s">
        <v>2057</v>
      </c>
      <c r="P72" s="227"/>
      <c r="Q72" s="227"/>
      <c r="R72" s="227"/>
      <c r="S72" s="227"/>
      <c r="T72" s="227" t="s">
        <v>2058</v>
      </c>
      <c r="U72" s="227" t="s">
        <v>2059</v>
      </c>
      <c r="V72" s="227"/>
    </row>
    <row r="73" spans="1:22">
      <c r="A73" s="228">
        <v>45169</v>
      </c>
      <c r="B73" s="227" t="s">
        <v>2103</v>
      </c>
      <c r="C73" s="227" t="s">
        <v>2061</v>
      </c>
      <c r="D73" s="227" t="s">
        <v>50</v>
      </c>
      <c r="E73" s="227">
        <v>32901788644.388302</v>
      </c>
      <c r="F73" s="227">
        <v>0</v>
      </c>
      <c r="G73" s="227">
        <v>32901788644.388302</v>
      </c>
      <c r="H73" s="227">
        <v>0</v>
      </c>
      <c r="I73" s="227">
        <v>0</v>
      </c>
      <c r="J73" s="227">
        <v>0</v>
      </c>
      <c r="K73" s="227">
        <v>32901788644.388302</v>
      </c>
      <c r="L73" s="227">
        <v>0</v>
      </c>
      <c r="M73" s="227">
        <v>0</v>
      </c>
      <c r="N73" s="227">
        <v>0</v>
      </c>
      <c r="O73" s="227">
        <v>0</v>
      </c>
      <c r="P73" s="227">
        <v>0</v>
      </c>
      <c r="Q73" s="227">
        <v>0</v>
      </c>
      <c r="R73" s="227"/>
      <c r="S73" s="227"/>
      <c r="T73" s="227">
        <v>0</v>
      </c>
      <c r="U73" s="227">
        <v>0</v>
      </c>
      <c r="V73" s="227"/>
    </row>
  </sheetData>
  <mergeCells count="1">
    <mergeCell ref="A54:B54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565C9-9EF1-486A-A70A-B13D8F0AA13C}">
  <dimension ref="A1:AC89"/>
  <sheetViews>
    <sheetView workbookViewId="0">
      <selection activeCell="G36" sqref="G36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1391</v>
      </c>
      <c r="B2" s="187" t="s">
        <v>613</v>
      </c>
      <c r="C2" s="187" t="s">
        <v>1392</v>
      </c>
      <c r="D2" s="187" t="s">
        <v>1393</v>
      </c>
      <c r="E2" s="187" t="s">
        <v>357</v>
      </c>
      <c r="F2" s="187" t="s">
        <v>616</v>
      </c>
      <c r="G2" s="187" t="s">
        <v>617</v>
      </c>
      <c r="H2" s="188">
        <v>0</v>
      </c>
      <c r="I2" s="188">
        <v>161000000</v>
      </c>
      <c r="J2" s="188">
        <v>13440654.088402957</v>
      </c>
      <c r="K2" s="188">
        <v>0</v>
      </c>
      <c r="L2" s="188">
        <v>0</v>
      </c>
      <c r="M2" s="188">
        <v>174440654.08840296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2616</v>
      </c>
      <c r="R5" s="198"/>
      <c r="S5" s="198"/>
      <c r="T5" s="198"/>
      <c r="U5" s="198"/>
      <c r="V5" s="151">
        <v>0.23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198" t="s">
        <v>2615</v>
      </c>
      <c r="R6" s="198"/>
      <c r="S6" s="198"/>
      <c r="T6" s="198"/>
      <c r="U6" s="198"/>
      <c r="V6" s="151">
        <v>0.47</v>
      </c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9">
      <c r="A8" s="196" t="s">
        <v>13</v>
      </c>
      <c r="B8" s="197" t="s">
        <v>50</v>
      </c>
      <c r="C8" s="197"/>
      <c r="D8" s="197"/>
      <c r="E8" s="197"/>
      <c r="F8" s="197"/>
      <c r="Q8" s="190" t="s">
        <v>1926</v>
      </c>
    </row>
    <row r="9" spans="1:29">
      <c r="A9" s="198" t="s">
        <v>1908</v>
      </c>
      <c r="B9" s="199">
        <v>4900000000</v>
      </c>
      <c r="C9" s="208"/>
      <c r="D9" s="199"/>
      <c r="E9" s="199"/>
      <c r="F9" s="199"/>
      <c r="Q9" s="217"/>
      <c r="R9" s="222" t="s">
        <v>51</v>
      </c>
      <c r="S9" s="222" t="s">
        <v>75</v>
      </c>
      <c r="T9" s="222" t="s">
        <v>54</v>
      </c>
      <c r="U9" s="222" t="s">
        <v>77</v>
      </c>
      <c r="V9" s="222" t="s">
        <v>57</v>
      </c>
      <c r="W9" s="222" t="s">
        <v>79</v>
      </c>
      <c r="X9" s="222" t="s">
        <v>63</v>
      </c>
      <c r="Y9" s="222" t="s">
        <v>68</v>
      </c>
      <c r="Z9" s="222" t="s">
        <v>72</v>
      </c>
      <c r="AA9" s="222" t="s">
        <v>82</v>
      </c>
      <c r="AB9" s="222" t="s">
        <v>84</v>
      </c>
      <c r="AC9" s="222" t="s">
        <v>86</v>
      </c>
    </row>
    <row r="10" spans="1:29">
      <c r="A10" s="198" t="s">
        <v>1960</v>
      </c>
      <c r="B10" s="200">
        <f>SUM(K17)</f>
        <v>700000000</v>
      </c>
      <c r="C10" s="200" t="e">
        <f>SUM(#REF!)</f>
        <v>#REF!</v>
      </c>
      <c r="D10" s="200" t="e">
        <f>SUM(#REF!)</f>
        <v>#REF!</v>
      </c>
      <c r="E10" s="199">
        <f>SUM(M41:M41)</f>
        <v>0</v>
      </c>
      <c r="F10" s="199">
        <f>SUM(O41:O41)</f>
        <v>0</v>
      </c>
      <c r="Q10" s="222" t="s">
        <v>51</v>
      </c>
      <c r="R10" s="226">
        <v>1</v>
      </c>
      <c r="S10" s="226">
        <v>0.77</v>
      </c>
      <c r="T10" s="226">
        <v>0.67</v>
      </c>
      <c r="U10" s="226">
        <v>0.59</v>
      </c>
      <c r="V10" s="226">
        <v>0.48</v>
      </c>
      <c r="W10" s="226">
        <v>0.39</v>
      </c>
      <c r="X10" s="226">
        <v>0.34</v>
      </c>
      <c r="Y10" s="226">
        <v>0.3</v>
      </c>
      <c r="Z10" s="226">
        <v>0.25</v>
      </c>
      <c r="AA10" s="226">
        <v>0.23</v>
      </c>
      <c r="AB10" s="226">
        <v>0.21</v>
      </c>
      <c r="AC10" s="226">
        <v>0.2</v>
      </c>
    </row>
    <row r="11" spans="1:29">
      <c r="A11" s="206" t="s">
        <v>1909</v>
      </c>
      <c r="B11" s="207">
        <f>MAX(1,SQRT(ABS(B10)/B9))</f>
        <v>1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Q11" s="222" t="s">
        <v>75</v>
      </c>
      <c r="R11" s="226">
        <v>0.77</v>
      </c>
      <c r="S11" s="226">
        <v>1</v>
      </c>
      <c r="T11" s="226">
        <v>0.84</v>
      </c>
      <c r="U11" s="226">
        <v>0.74</v>
      </c>
      <c r="V11" s="226">
        <v>0.56000000000000005</v>
      </c>
      <c r="W11" s="226">
        <v>0.43</v>
      </c>
      <c r="X11" s="226">
        <v>0.36</v>
      </c>
      <c r="Y11" s="226">
        <v>0.31</v>
      </c>
      <c r="Z11" s="226">
        <v>0.26</v>
      </c>
      <c r="AA11" s="226">
        <v>0.21</v>
      </c>
      <c r="AB11" s="226">
        <v>0.19</v>
      </c>
      <c r="AC11" s="226">
        <v>0.19</v>
      </c>
    </row>
    <row r="12" spans="1:29">
      <c r="Q12" s="222" t="s">
        <v>54</v>
      </c>
      <c r="R12" s="226">
        <v>0.67</v>
      </c>
      <c r="S12" s="226">
        <v>0.84</v>
      </c>
      <c r="T12" s="226">
        <v>1</v>
      </c>
      <c r="U12" s="226">
        <v>0.88</v>
      </c>
      <c r="V12" s="226">
        <v>0.69</v>
      </c>
      <c r="W12" s="226">
        <v>0.55000000000000004</v>
      </c>
      <c r="X12" s="226">
        <v>0.47</v>
      </c>
      <c r="Y12" s="226">
        <v>0.4</v>
      </c>
      <c r="Z12" s="226">
        <v>0.34</v>
      </c>
      <c r="AA12" s="226">
        <v>0.27</v>
      </c>
      <c r="AB12" s="226">
        <v>0.25</v>
      </c>
      <c r="AC12" s="226">
        <v>0.25</v>
      </c>
    </row>
    <row r="13" spans="1:29">
      <c r="Q13" s="222" t="s">
        <v>77</v>
      </c>
      <c r="R13" s="226">
        <v>0.59</v>
      </c>
      <c r="S13" s="226">
        <v>0.74</v>
      </c>
      <c r="T13" s="226">
        <v>0.88</v>
      </c>
      <c r="U13" s="226">
        <v>1</v>
      </c>
      <c r="V13" s="226">
        <v>0.86</v>
      </c>
      <c r="W13" s="226">
        <v>0.73</v>
      </c>
      <c r="X13" s="226">
        <v>0.65</v>
      </c>
      <c r="Y13" s="226">
        <v>0.56999999999999995</v>
      </c>
      <c r="Z13" s="226">
        <v>0.49</v>
      </c>
      <c r="AA13" s="226">
        <v>0.4</v>
      </c>
      <c r="AB13" s="226">
        <v>0.38</v>
      </c>
      <c r="AC13" s="226">
        <v>0.37</v>
      </c>
    </row>
    <row r="14" spans="1:29">
      <c r="A14" s="195" t="s">
        <v>1910</v>
      </c>
      <c r="Q14" s="222" t="s">
        <v>57</v>
      </c>
      <c r="R14" s="226">
        <v>0.48</v>
      </c>
      <c r="S14" s="226">
        <v>0.56000000000000005</v>
      </c>
      <c r="T14" s="226">
        <v>0.69</v>
      </c>
      <c r="U14" s="226">
        <v>0.86</v>
      </c>
      <c r="V14" s="226">
        <v>1</v>
      </c>
      <c r="W14" s="226">
        <v>0.94</v>
      </c>
      <c r="X14" s="226">
        <v>0.87</v>
      </c>
      <c r="Y14" s="226">
        <v>0.79</v>
      </c>
      <c r="Z14" s="226">
        <v>0.68</v>
      </c>
      <c r="AA14" s="226">
        <v>0.6</v>
      </c>
      <c r="AB14" s="226">
        <v>0.56999999999999995</v>
      </c>
      <c r="AC14" s="226">
        <v>0.55000000000000004</v>
      </c>
    </row>
    <row r="15" spans="1:29">
      <c r="Q15" s="222" t="s">
        <v>79</v>
      </c>
      <c r="R15" s="226">
        <v>0.39</v>
      </c>
      <c r="S15" s="226">
        <v>0.43</v>
      </c>
      <c r="T15" s="226">
        <v>0.55000000000000004</v>
      </c>
      <c r="U15" s="226">
        <v>0.73</v>
      </c>
      <c r="V15" s="226">
        <v>0.94</v>
      </c>
      <c r="W15" s="226">
        <v>1</v>
      </c>
      <c r="X15" s="226">
        <v>0.96</v>
      </c>
      <c r="Y15" s="226">
        <v>0.91</v>
      </c>
      <c r="Z15" s="226">
        <v>0.8</v>
      </c>
      <c r="AA15" s="226">
        <v>0.74</v>
      </c>
      <c r="AB15" s="226">
        <v>0.7</v>
      </c>
      <c r="AC15" s="226">
        <v>0.69</v>
      </c>
    </row>
    <row r="16" spans="1:29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8</v>
      </c>
      <c r="M16" s="144" t="s">
        <v>2617</v>
      </c>
      <c r="N16" s="235" t="s">
        <v>2622</v>
      </c>
      <c r="O16" s="144" t="s">
        <v>1905</v>
      </c>
      <c r="Q16" s="222" t="s">
        <v>63</v>
      </c>
      <c r="R16" s="226">
        <v>0.34</v>
      </c>
      <c r="S16" s="226">
        <v>0.36</v>
      </c>
      <c r="T16" s="226">
        <v>0.47</v>
      </c>
      <c r="U16" s="226">
        <v>0.65</v>
      </c>
      <c r="V16" s="226">
        <v>0.87</v>
      </c>
      <c r="W16" s="226">
        <v>0.96</v>
      </c>
      <c r="X16" s="226">
        <v>1</v>
      </c>
      <c r="Y16" s="226">
        <v>0.97</v>
      </c>
      <c r="Z16" s="226">
        <v>0.88</v>
      </c>
      <c r="AA16" s="226">
        <v>0.81</v>
      </c>
      <c r="AB16" s="226">
        <v>0.77</v>
      </c>
      <c r="AC16" s="226">
        <v>0.76</v>
      </c>
    </row>
    <row r="17" spans="1:29">
      <c r="A17" s="193" t="s">
        <v>47</v>
      </c>
      <c r="B17" s="189" t="s">
        <v>357</v>
      </c>
      <c r="C17" s="189" t="s">
        <v>49</v>
      </c>
      <c r="D17" s="193" t="s">
        <v>12</v>
      </c>
      <c r="E17" s="193" t="s">
        <v>50</v>
      </c>
      <c r="F17" s="193"/>
      <c r="G17" s="193" t="s">
        <v>86</v>
      </c>
      <c r="H17" s="193"/>
      <c r="I17" s="193">
        <v>700000000</v>
      </c>
      <c r="J17" s="189" t="s">
        <v>50</v>
      </c>
      <c r="K17" s="193">
        <v>700000000</v>
      </c>
      <c r="L17" s="271" t="str">
        <f>D17&amp;"-"&amp;G17</f>
        <v>Risk_IRVol-30y</v>
      </c>
      <c r="M17" s="191">
        <v>0.23</v>
      </c>
      <c r="N17" s="223">
        <f>K17*M17</f>
        <v>161000000</v>
      </c>
      <c r="O17" s="191">
        <f>K17*M17*$B$11</f>
        <v>161000000</v>
      </c>
      <c r="Q17" s="222" t="s">
        <v>68</v>
      </c>
      <c r="R17" s="226">
        <v>0.3</v>
      </c>
      <c r="S17" s="226">
        <v>0.31</v>
      </c>
      <c r="T17" s="226">
        <v>0.4</v>
      </c>
      <c r="U17" s="226">
        <v>0.56999999999999995</v>
      </c>
      <c r="V17" s="226">
        <v>0.79</v>
      </c>
      <c r="W17" s="226">
        <v>0.91</v>
      </c>
      <c r="X17" s="226">
        <v>0.97</v>
      </c>
      <c r="Y17" s="226">
        <v>1</v>
      </c>
      <c r="Z17" s="226">
        <v>0.95</v>
      </c>
      <c r="AA17" s="226">
        <v>0.9</v>
      </c>
      <c r="AB17" s="226">
        <v>0.86</v>
      </c>
      <c r="AC17" s="226">
        <v>0.85</v>
      </c>
    </row>
    <row r="18" spans="1:29">
      <c r="Q18" s="222" t="s">
        <v>72</v>
      </c>
      <c r="R18" s="226">
        <v>0.25</v>
      </c>
      <c r="S18" s="226">
        <v>0.26</v>
      </c>
      <c r="T18" s="226">
        <v>0.34</v>
      </c>
      <c r="U18" s="226">
        <v>0.49</v>
      </c>
      <c r="V18" s="226">
        <v>0.68</v>
      </c>
      <c r="W18" s="226">
        <v>0.8</v>
      </c>
      <c r="X18" s="226">
        <v>0.88</v>
      </c>
      <c r="Y18" s="226">
        <v>0.95</v>
      </c>
      <c r="Z18" s="226">
        <v>1</v>
      </c>
      <c r="AA18" s="226">
        <v>0.97</v>
      </c>
      <c r="AB18" s="226">
        <v>0.94</v>
      </c>
      <c r="AC18" s="226">
        <v>0.94</v>
      </c>
    </row>
    <row r="19" spans="1:29">
      <c r="Q19" s="222" t="s">
        <v>82</v>
      </c>
      <c r="R19" s="226">
        <v>0.23</v>
      </c>
      <c r="S19" s="226">
        <v>0.21</v>
      </c>
      <c r="T19" s="226">
        <v>0.27</v>
      </c>
      <c r="U19" s="226">
        <v>0.4</v>
      </c>
      <c r="V19" s="226">
        <v>0.6</v>
      </c>
      <c r="W19" s="226">
        <v>0.74</v>
      </c>
      <c r="X19" s="226">
        <v>0.81</v>
      </c>
      <c r="Y19" s="226">
        <v>0.9</v>
      </c>
      <c r="Z19" s="226">
        <v>0.97</v>
      </c>
      <c r="AA19" s="226">
        <v>1</v>
      </c>
      <c r="AB19" s="226">
        <v>0.98</v>
      </c>
      <c r="AC19" s="226">
        <v>0.97</v>
      </c>
    </row>
    <row r="20" spans="1:29">
      <c r="A20" s="195" t="s">
        <v>1927</v>
      </c>
      <c r="Q20" s="222" t="s">
        <v>84</v>
      </c>
      <c r="R20" s="226">
        <v>0.21</v>
      </c>
      <c r="S20" s="226">
        <v>0.19</v>
      </c>
      <c r="T20" s="226">
        <v>0.25</v>
      </c>
      <c r="U20" s="226">
        <v>0.38</v>
      </c>
      <c r="V20" s="226">
        <v>0.56999999999999995</v>
      </c>
      <c r="W20" s="226">
        <v>0.7</v>
      </c>
      <c r="X20" s="226">
        <v>0.77</v>
      </c>
      <c r="Y20" s="226">
        <v>0.86</v>
      </c>
      <c r="Z20" s="226">
        <v>0.94</v>
      </c>
      <c r="AA20" s="226">
        <v>0.98</v>
      </c>
      <c r="AB20" s="226">
        <v>1</v>
      </c>
      <c r="AC20" s="226">
        <v>0.99</v>
      </c>
    </row>
    <row r="21" spans="1:29">
      <c r="Q21" s="222" t="s">
        <v>86</v>
      </c>
      <c r="R21" s="226">
        <v>0.2</v>
      </c>
      <c r="S21" s="226">
        <v>0.19</v>
      </c>
      <c r="T21" s="226">
        <v>0.25</v>
      </c>
      <c r="U21" s="226">
        <v>0.37</v>
      </c>
      <c r="V21" s="226">
        <v>0.55000000000000004</v>
      </c>
      <c r="W21" s="226">
        <v>0.69</v>
      </c>
      <c r="X21" s="226">
        <v>0.76</v>
      </c>
      <c r="Y21" s="226">
        <v>0.85</v>
      </c>
      <c r="Z21" s="226">
        <v>0.94</v>
      </c>
      <c r="AA21" s="226">
        <v>0.97</v>
      </c>
      <c r="AB21" s="226">
        <v>0.99</v>
      </c>
      <c r="AC21" s="226">
        <v>1</v>
      </c>
    </row>
    <row r="22" spans="1:29">
      <c r="A22" s="201" t="s">
        <v>1928</v>
      </c>
      <c r="B22" s="201"/>
      <c r="C22" s="201"/>
    </row>
    <row r="23" spans="1:29">
      <c r="A23" s="145" t="s">
        <v>41</v>
      </c>
      <c r="B23" s="145" t="s">
        <v>13</v>
      </c>
      <c r="C23" s="144" t="s">
        <v>2618</v>
      </c>
      <c r="D23" s="144" t="s">
        <v>2619</v>
      </c>
      <c r="E23" s="145" t="s">
        <v>1920</v>
      </c>
      <c r="F23" s="145" t="s">
        <v>1921</v>
      </c>
      <c r="G23" s="144" t="s">
        <v>1922</v>
      </c>
      <c r="H23" s="144" t="s">
        <v>2620</v>
      </c>
      <c r="I23" s="146" t="s">
        <v>1932</v>
      </c>
      <c r="Q23" s="230" t="s">
        <v>2066</v>
      </c>
      <c r="R23" s="231"/>
      <c r="S23" s="232"/>
      <c r="T23" s="232"/>
      <c r="U23" s="232"/>
      <c r="V23" s="233"/>
      <c r="W23" s="229">
        <v>0.99299999999999999</v>
      </c>
    </row>
    <row r="24" spans="1:29">
      <c r="A24" s="192" t="s">
        <v>47</v>
      </c>
      <c r="B24" s="154" t="s">
        <v>50</v>
      </c>
      <c r="C24" s="193" t="s">
        <v>2649</v>
      </c>
      <c r="D24" s="193" t="s">
        <v>2649</v>
      </c>
      <c r="E24" s="192">
        <f>VLOOKUP(C24,($L$16:$O$17),4,FALSE)</f>
        <v>161000000</v>
      </c>
      <c r="F24" s="192">
        <f>VLOOKUP(D24,($L$16:$O$17),4,FALSE)</f>
        <v>161000000</v>
      </c>
      <c r="G24" s="203">
        <v>1</v>
      </c>
      <c r="H24" s="272">
        <v>1</v>
      </c>
      <c r="I24" s="210">
        <f>E24*F24*G24*H24</f>
        <v>2.5921E+16</v>
      </c>
      <c r="Q24" s="318" t="s">
        <v>2067</v>
      </c>
      <c r="R24" s="319"/>
      <c r="S24" s="319"/>
      <c r="T24" s="319"/>
      <c r="U24" s="319"/>
      <c r="V24" s="320"/>
      <c r="W24" s="229">
        <v>0.24</v>
      </c>
    </row>
    <row r="25" spans="1:29">
      <c r="A25" s="201"/>
      <c r="B25" s="201"/>
      <c r="C25" s="201"/>
      <c r="H25" s="204" t="s">
        <v>1929</v>
      </c>
      <c r="I25" s="204">
        <f>SQRT(SUM(I24:I24))</f>
        <v>161000000</v>
      </c>
      <c r="Q25" s="318" t="s">
        <v>2068</v>
      </c>
      <c r="R25" s="319"/>
      <c r="S25" s="319"/>
      <c r="T25" s="319"/>
      <c r="U25" s="319"/>
      <c r="V25" s="320"/>
      <c r="W25" s="229">
        <v>0.04</v>
      </c>
    </row>
    <row r="26" spans="1:29">
      <c r="A26" s="201"/>
      <c r="B26" s="201"/>
      <c r="C26" s="201"/>
      <c r="Q26" s="318" t="s">
        <v>2069</v>
      </c>
      <c r="R26" s="319"/>
      <c r="S26" s="319"/>
      <c r="T26" s="319"/>
      <c r="U26" s="319"/>
      <c r="V26" s="320"/>
      <c r="W26" s="229">
        <v>0.32</v>
      </c>
    </row>
    <row r="27" spans="1:29">
      <c r="A27" s="201"/>
      <c r="B27" s="201"/>
      <c r="C27" s="201"/>
    </row>
    <row r="28" spans="1:29">
      <c r="A28" s="201" t="s">
        <v>1930</v>
      </c>
      <c r="B28" s="201"/>
      <c r="C28" s="201"/>
    </row>
    <row r="29" spans="1:29">
      <c r="A29" s="145" t="s">
        <v>41</v>
      </c>
      <c r="B29" s="145" t="s">
        <v>13</v>
      </c>
      <c r="C29" s="144" t="s">
        <v>1911</v>
      </c>
      <c r="D29" s="144" t="s">
        <v>1912</v>
      </c>
      <c r="E29" s="145" t="s">
        <v>1913</v>
      </c>
      <c r="F29" s="145" t="s">
        <v>1914</v>
      </c>
    </row>
    <row r="30" spans="1:29">
      <c r="A30" s="151" t="s">
        <v>47</v>
      </c>
      <c r="B30" s="193" t="s">
        <v>50</v>
      </c>
      <c r="C30" s="151">
        <f>I25</f>
        <v>161000000</v>
      </c>
      <c r="D30" s="151">
        <f>C30^2</f>
        <v>2.5921E+16</v>
      </c>
      <c r="E30" s="151">
        <f>O17</f>
        <v>161000000</v>
      </c>
      <c r="F30" s="151">
        <f>MAX(MIN(E30,C30),-C30)</f>
        <v>161000000</v>
      </c>
    </row>
    <row r="31" spans="1:29">
      <c r="A31" s="201"/>
      <c r="B31" s="201"/>
      <c r="C31" s="201"/>
    </row>
    <row r="32" spans="1:29">
      <c r="A32" s="201"/>
      <c r="B32" s="201"/>
      <c r="C32" s="201"/>
    </row>
    <row r="33" spans="1:15">
      <c r="A33" s="195" t="s">
        <v>2621</v>
      </c>
    </row>
    <row r="35" spans="1:15">
      <c r="A35" s="316" t="s">
        <v>47</v>
      </c>
      <c r="B35" s="317"/>
      <c r="C35" s="144" t="s">
        <v>1916</v>
      </c>
      <c r="D35" s="144" t="s">
        <v>1917</v>
      </c>
      <c r="E35" s="144" t="s">
        <v>1957</v>
      </c>
      <c r="F35" s="144" t="s">
        <v>1958</v>
      </c>
      <c r="G35" s="144" t="s">
        <v>1922</v>
      </c>
      <c r="H35" s="144" t="s">
        <v>1959</v>
      </c>
      <c r="I35" s="144" t="s">
        <v>1932</v>
      </c>
    </row>
    <row r="36" spans="1:15">
      <c r="A36" s="193" t="s">
        <v>50</v>
      </c>
      <c r="B36" s="193" t="s">
        <v>50</v>
      </c>
      <c r="C36" s="151">
        <f>VLOOKUP(A36,$B$30:$F$30,5,FALSE)</f>
        <v>161000000</v>
      </c>
      <c r="D36" s="151">
        <f>VLOOKUP(B36,$B$30:$F$30,5,FALSE)</f>
        <v>161000000</v>
      </c>
      <c r="E36" s="151" cm="1">
        <f t="array" ref="E36">VLOOKUP(A36,TRANSPOSE($B$8:$F$11),4,FALSE)</f>
        <v>1</v>
      </c>
      <c r="F36" s="151" cm="1">
        <f t="array" ref="F36">VLOOKUP(B36,TRANSPOSE($B$8:$F$11),4,FALSE)</f>
        <v>1</v>
      </c>
      <c r="G36" s="211">
        <v>1</v>
      </c>
      <c r="H36" s="211">
        <f>MIN(E36:F36)/MAX(E36:F36)</f>
        <v>1</v>
      </c>
      <c r="I36" s="151">
        <f>IF(C36=D36,0,C36*D36*G36*H36)</f>
        <v>0</v>
      </c>
    </row>
    <row r="37" spans="1:15">
      <c r="A37" s="201"/>
      <c r="B37" s="201"/>
      <c r="C37" s="201"/>
      <c r="H37" s="1" t="s">
        <v>1931</v>
      </c>
      <c r="I37" s="1">
        <f>SUM(I36:I36)</f>
        <v>0</v>
      </c>
    </row>
    <row r="38" spans="1:15">
      <c r="A38" s="201"/>
      <c r="B38" s="201"/>
      <c r="C38" s="201"/>
      <c r="H38" s="1" t="s">
        <v>1933</v>
      </c>
      <c r="I38" s="1">
        <f>SUM(D30:D30)</f>
        <v>2.5921E+16</v>
      </c>
    </row>
    <row r="39" spans="1:15">
      <c r="A39" s="201"/>
      <c r="B39" s="201"/>
      <c r="C39" s="201"/>
      <c r="H39" s="204" t="s">
        <v>2623</v>
      </c>
      <c r="I39" s="204">
        <f>SQRT(SUM(I37:I38))</f>
        <v>161000000</v>
      </c>
    </row>
    <row r="40" spans="1:15">
      <c r="A40" s="201"/>
      <c r="B40" s="201"/>
      <c r="C40" s="201"/>
    </row>
    <row r="43" spans="1:15">
      <c r="A43" s="274" t="s">
        <v>2625</v>
      </c>
      <c r="B43" s="273"/>
    </row>
    <row r="45" spans="1:15">
      <c r="A45" s="195" t="s">
        <v>2626</v>
      </c>
    </row>
    <row r="47" spans="1:15">
      <c r="A47" s="144" t="s">
        <v>41</v>
      </c>
      <c r="B47" s="144" t="s">
        <v>42</v>
      </c>
      <c r="C47" s="144" t="s">
        <v>43</v>
      </c>
      <c r="D47" s="144" t="s">
        <v>0</v>
      </c>
      <c r="E47" s="144" t="s">
        <v>1</v>
      </c>
      <c r="F47" s="144" t="s">
        <v>2</v>
      </c>
      <c r="G47" s="144" t="s">
        <v>3</v>
      </c>
      <c r="H47" s="144" t="s">
        <v>4</v>
      </c>
      <c r="I47" s="144" t="s">
        <v>44</v>
      </c>
      <c r="J47" s="144" t="s">
        <v>45</v>
      </c>
      <c r="K47" s="144" t="s">
        <v>46</v>
      </c>
      <c r="L47" s="144" t="s">
        <v>8</v>
      </c>
      <c r="M47" s="144" t="s">
        <v>2627</v>
      </c>
      <c r="N47" s="235" t="s">
        <v>2630</v>
      </c>
      <c r="O47" s="235" t="s">
        <v>2641</v>
      </c>
    </row>
    <row r="48" spans="1:15">
      <c r="A48" s="193" t="s">
        <v>47</v>
      </c>
      <c r="B48" s="189" t="s">
        <v>357</v>
      </c>
      <c r="C48" s="189" t="s">
        <v>49</v>
      </c>
      <c r="D48" s="193" t="s">
        <v>12</v>
      </c>
      <c r="E48" s="193" t="s">
        <v>50</v>
      </c>
      <c r="F48" s="193"/>
      <c r="G48" s="193" t="s">
        <v>86</v>
      </c>
      <c r="H48" s="193"/>
      <c r="I48" s="193">
        <v>700000000</v>
      </c>
      <c r="J48" s="189" t="s">
        <v>50</v>
      </c>
      <c r="K48" s="193">
        <v>700000000</v>
      </c>
      <c r="L48" s="271" t="str">
        <f>D48&amp;"-"&amp;G48</f>
        <v>Risk_IRVol-30y</v>
      </c>
      <c r="M48" s="191" cm="1">
        <f t="array" ref="M48">VLOOKUP(G48,TRANSPOSE($Q$53:$AC$54),2,FALSE)</f>
        <v>6.3926940639269405E-4</v>
      </c>
      <c r="N48" s="223">
        <f>K48*M48</f>
        <v>447488.58447488584</v>
      </c>
      <c r="O48" s="223">
        <f>ABS(N48)</f>
        <v>447488.58447488584</v>
      </c>
    </row>
    <row r="51" spans="1:29">
      <c r="A51" s="195" t="s">
        <v>2631</v>
      </c>
    </row>
    <row r="53" spans="1:29">
      <c r="A53" s="201" t="s">
        <v>1928</v>
      </c>
      <c r="B53" s="201"/>
      <c r="C53" s="201"/>
      <c r="Q53" s="217"/>
      <c r="R53" s="222" t="s">
        <v>51</v>
      </c>
      <c r="S53" s="222" t="s">
        <v>75</v>
      </c>
      <c r="T53" s="222" t="s">
        <v>54</v>
      </c>
      <c r="U53" s="222" t="s">
        <v>77</v>
      </c>
      <c r="V53" s="222" t="s">
        <v>57</v>
      </c>
      <c r="W53" s="222" t="s">
        <v>79</v>
      </c>
      <c r="X53" s="222" t="s">
        <v>63</v>
      </c>
      <c r="Y53" s="222" t="s">
        <v>68</v>
      </c>
      <c r="Z53" s="222" t="s">
        <v>72</v>
      </c>
      <c r="AA53" s="222" t="s">
        <v>82</v>
      </c>
      <c r="AB53" s="222" t="s">
        <v>84</v>
      </c>
      <c r="AC53" s="222" t="s">
        <v>86</v>
      </c>
    </row>
    <row r="54" spans="1:29">
      <c r="A54" s="145" t="s">
        <v>41</v>
      </c>
      <c r="B54" s="145" t="s">
        <v>13</v>
      </c>
      <c r="C54" s="144" t="s">
        <v>2618</v>
      </c>
      <c r="D54" s="144" t="s">
        <v>2619</v>
      </c>
      <c r="E54" s="145" t="s">
        <v>1920</v>
      </c>
      <c r="F54" s="145" t="s">
        <v>1921</v>
      </c>
      <c r="G54" s="144" t="s">
        <v>1922</v>
      </c>
      <c r="H54" s="144" t="s">
        <v>2632</v>
      </c>
      <c r="I54" s="146" t="s">
        <v>1932</v>
      </c>
      <c r="Q54" s="222" t="s">
        <v>2628</v>
      </c>
      <c r="R54" s="275">
        <f>0.5*MIN(1,14/R55)</f>
        <v>0.5</v>
      </c>
      <c r="S54" s="275">
        <f t="shared" ref="S54:AC54" si="1">0.5*MIN(1,14/S55)</f>
        <v>0.23013698630136986</v>
      </c>
      <c r="T54" s="275">
        <f t="shared" si="1"/>
        <v>7.6712328767123292E-2</v>
      </c>
      <c r="U54" s="275">
        <f t="shared" si="1"/>
        <v>3.8356164383561646E-2</v>
      </c>
      <c r="V54" s="275">
        <f t="shared" si="1"/>
        <v>1.9178082191780823E-2</v>
      </c>
      <c r="W54" s="275">
        <f t="shared" si="1"/>
        <v>9.5890410958904115E-3</v>
      </c>
      <c r="X54" s="275">
        <f t="shared" si="1"/>
        <v>6.392694063926941E-3</v>
      </c>
      <c r="Y54" s="275">
        <f t="shared" si="1"/>
        <v>3.8356164383561643E-3</v>
      </c>
      <c r="Z54" s="275">
        <f t="shared" si="1"/>
        <v>1.9178082191780822E-3</v>
      </c>
      <c r="AA54" s="275">
        <f t="shared" si="1"/>
        <v>1.2785388127853881E-3</v>
      </c>
      <c r="AB54" s="275">
        <f t="shared" si="1"/>
        <v>9.5890410958904108E-4</v>
      </c>
      <c r="AC54" s="275">
        <f t="shared" si="1"/>
        <v>6.3926940639269405E-4</v>
      </c>
    </row>
    <row r="55" spans="1:29">
      <c r="A55" s="192" t="s">
        <v>47</v>
      </c>
      <c r="B55" s="154" t="s">
        <v>50</v>
      </c>
      <c r="C55" s="193" t="s">
        <v>2649</v>
      </c>
      <c r="D55" s="193" t="s">
        <v>2649</v>
      </c>
      <c r="E55" s="192">
        <f>VLOOKUP(C55,($L$47:$N$48),3,FALSE)</f>
        <v>447488.58447488584</v>
      </c>
      <c r="F55" s="192">
        <f>VLOOKUP(D55,($L$47:$N$48),3,FALSE)</f>
        <v>447488.58447488584</v>
      </c>
      <c r="G55" s="203">
        <v>1</v>
      </c>
      <c r="H55" s="272">
        <f>G55^2</f>
        <v>1</v>
      </c>
      <c r="I55" s="210">
        <f>E55*F55*H55</f>
        <v>200246033235.33704</v>
      </c>
      <c r="Q55" s="222" t="s">
        <v>2629</v>
      </c>
      <c r="R55" s="217">
        <v>14</v>
      </c>
      <c r="S55" s="217">
        <f>365/12</f>
        <v>30.416666666666668</v>
      </c>
      <c r="T55" s="217">
        <f>365/4</f>
        <v>91.25</v>
      </c>
      <c r="U55" s="217">
        <f>365/2</f>
        <v>182.5</v>
      </c>
      <c r="V55" s="217">
        <f>365</f>
        <v>365</v>
      </c>
      <c r="W55" s="217">
        <f>365*2</f>
        <v>730</v>
      </c>
      <c r="X55" s="217">
        <f>365*3</f>
        <v>1095</v>
      </c>
      <c r="Y55" s="217">
        <f>365*5</f>
        <v>1825</v>
      </c>
      <c r="Z55" s="217">
        <f>365*10</f>
        <v>3650</v>
      </c>
      <c r="AA55" s="217">
        <f>365*15</f>
        <v>5475</v>
      </c>
      <c r="AB55" s="217">
        <f>365*20</f>
        <v>7300</v>
      </c>
      <c r="AC55" s="217">
        <f>365*30</f>
        <v>10950</v>
      </c>
    </row>
    <row r="56" spans="1:29">
      <c r="A56" s="201"/>
      <c r="B56" s="201"/>
      <c r="C56" s="201"/>
      <c r="H56" s="204" t="s">
        <v>1929</v>
      </c>
      <c r="I56" s="204">
        <f>SQRT(SUM(I55:I55))</f>
        <v>447488.58447488584</v>
      </c>
    </row>
    <row r="58" spans="1:29">
      <c r="A58" s="201" t="s">
        <v>1930</v>
      </c>
      <c r="B58" s="201"/>
      <c r="C58" s="201"/>
    </row>
    <row r="59" spans="1:29">
      <c r="A59" s="145" t="s">
        <v>41</v>
      </c>
      <c r="B59" s="145" t="s">
        <v>13</v>
      </c>
      <c r="C59" s="144" t="s">
        <v>1911</v>
      </c>
      <c r="D59" s="144" t="s">
        <v>1912</v>
      </c>
      <c r="E59" s="145" t="s">
        <v>1913</v>
      </c>
      <c r="F59" s="145" t="s">
        <v>1914</v>
      </c>
    </row>
    <row r="60" spans="1:29">
      <c r="A60" s="151" t="s">
        <v>47</v>
      </c>
      <c r="B60" s="193" t="s">
        <v>50</v>
      </c>
      <c r="C60" s="151">
        <f>I56</f>
        <v>447488.58447488584</v>
      </c>
      <c r="D60" s="151">
        <f>C60^2</f>
        <v>200246033235.33704</v>
      </c>
      <c r="E60" s="151">
        <f>N48</f>
        <v>447488.58447488584</v>
      </c>
      <c r="F60" s="151">
        <f>MAX(MIN(E60,C60),-C60)</f>
        <v>447488.58447488584</v>
      </c>
    </row>
    <row r="63" spans="1:29">
      <c r="A63" s="195" t="s">
        <v>2633</v>
      </c>
    </row>
    <row r="65" spans="1:7">
      <c r="A65" s="145"/>
      <c r="B65" s="145" t="s">
        <v>50</v>
      </c>
      <c r="C65" s="144" t="s">
        <v>2640</v>
      </c>
    </row>
    <row r="66" spans="1:7">
      <c r="A66" s="217" t="s">
        <v>2634</v>
      </c>
      <c r="B66" s="217">
        <f>SUM(N48)</f>
        <v>447488.58447488584</v>
      </c>
      <c r="C66" s="217">
        <f>SUM(B66)</f>
        <v>447488.58447488584</v>
      </c>
    </row>
    <row r="67" spans="1:7">
      <c r="A67" s="217" t="s">
        <v>2635</v>
      </c>
      <c r="B67" s="217">
        <f>SUM(O48)</f>
        <v>447488.58447488584</v>
      </c>
      <c r="C67" s="217">
        <f>SUM(B67)</f>
        <v>447488.58447488584</v>
      </c>
    </row>
    <row r="68" spans="1:7">
      <c r="A68" s="217" t="s">
        <v>2636</v>
      </c>
      <c r="B68" s="217">
        <f>MIN(0,C66/C67)</f>
        <v>0</v>
      </c>
    </row>
    <row r="69" spans="1:7">
      <c r="A69" s="217" t="s">
        <v>2637</v>
      </c>
      <c r="B69" s="217">
        <f>_xlfn.NORM.S.INV(99.5%)</f>
        <v>2.5758293035488999</v>
      </c>
    </row>
    <row r="70" spans="1:7">
      <c r="A70" s="277" t="s">
        <v>2638</v>
      </c>
      <c r="B70" s="217">
        <f>(B69^2-1)*(1+B68)-B68</f>
        <v>5.6348966010212109</v>
      </c>
      <c r="D70" s="278"/>
      <c r="E70" s="278"/>
      <c r="F70" s="278"/>
      <c r="G70" s="279"/>
    </row>
    <row r="71" spans="1:7">
      <c r="A71" s="276" t="s">
        <v>2639</v>
      </c>
      <c r="B71" s="226">
        <v>0.32</v>
      </c>
    </row>
    <row r="72" spans="1:7">
      <c r="A72" s="217" t="s">
        <v>2645</v>
      </c>
      <c r="B72" s="280">
        <f>V6^(-2)</f>
        <v>4.5269352648257133</v>
      </c>
    </row>
    <row r="74" spans="1:7">
      <c r="A74" s="195" t="s">
        <v>2642</v>
      </c>
    </row>
    <row r="76" spans="1:7">
      <c r="A76" s="316" t="s">
        <v>47</v>
      </c>
      <c r="B76" s="317"/>
      <c r="C76" s="144" t="s">
        <v>1916</v>
      </c>
      <c r="D76" s="144" t="s">
        <v>1917</v>
      </c>
      <c r="E76" s="144" t="s">
        <v>1922</v>
      </c>
      <c r="F76" s="144" t="s">
        <v>2632</v>
      </c>
      <c r="G76" s="144" t="s">
        <v>1932</v>
      </c>
    </row>
    <row r="77" spans="1:7">
      <c r="A77" s="193" t="s">
        <v>50</v>
      </c>
      <c r="B77" s="193" t="s">
        <v>50</v>
      </c>
      <c r="C77" s="151">
        <f>VLOOKUP(A77,$B$59:$F$60,5,FALSE)</f>
        <v>447488.58447488584</v>
      </c>
      <c r="D77" s="151">
        <f>VLOOKUP(B77,$B$59:$F$60,5,FALSE)</f>
        <v>447488.58447488584</v>
      </c>
      <c r="E77" s="211">
        <v>1</v>
      </c>
      <c r="F77" s="211">
        <f>E77^2</f>
        <v>1</v>
      </c>
      <c r="G77" s="151">
        <f>IF(C77=D77,0,C77*D77*F77)</f>
        <v>0</v>
      </c>
    </row>
    <row r="78" spans="1:7">
      <c r="A78" s="201"/>
      <c r="B78" s="201"/>
      <c r="C78" s="201"/>
      <c r="F78" s="1" t="s">
        <v>1931</v>
      </c>
      <c r="G78" s="1">
        <f>SUM(G77:G77)</f>
        <v>0</v>
      </c>
    </row>
    <row r="79" spans="1:7">
      <c r="A79" s="201"/>
      <c r="B79" s="201"/>
      <c r="C79" s="201"/>
      <c r="F79" s="1" t="s">
        <v>1933</v>
      </c>
      <c r="G79" s="1">
        <f>SUM(D60:D60)</f>
        <v>200246033235.33704</v>
      </c>
    </row>
    <row r="80" spans="1:7">
      <c r="E80" s="204" t="s">
        <v>2643</v>
      </c>
      <c r="F80" s="204"/>
      <c r="G80" s="204">
        <f>MAX(C66+B70*SQRT(G78+G79),0)</f>
        <v>2969040.4881282132</v>
      </c>
    </row>
    <row r="81" spans="1:17">
      <c r="E81" s="204" t="s">
        <v>2644</v>
      </c>
      <c r="F81" s="204"/>
      <c r="G81" s="204">
        <f>G80*B72</f>
        <v>13440654.088402959</v>
      </c>
    </row>
    <row r="84" spans="1:17">
      <c r="A84" s="274" t="s">
        <v>2613</v>
      </c>
      <c r="B84" s="273">
        <f>I39+G81</f>
        <v>174440654.08840296</v>
      </c>
    </row>
    <row r="86" spans="1:17">
      <c r="A86" s="205" t="s">
        <v>1935</v>
      </c>
    </row>
    <row r="88" spans="1:17">
      <c r="A88" s="227" t="s">
        <v>2043</v>
      </c>
      <c r="B88" s="227" t="s">
        <v>2044</v>
      </c>
      <c r="C88" s="227" t="s">
        <v>2045</v>
      </c>
      <c r="D88" s="227" t="s">
        <v>2046</v>
      </c>
      <c r="E88" s="227" t="s">
        <v>2047</v>
      </c>
      <c r="F88" s="227" t="s">
        <v>2048</v>
      </c>
      <c r="G88" s="227" t="s">
        <v>2049</v>
      </c>
      <c r="H88" s="227" t="s">
        <v>2050</v>
      </c>
      <c r="I88" s="227" t="s">
        <v>2051</v>
      </c>
      <c r="J88" s="217" t="s">
        <v>2052</v>
      </c>
      <c r="K88" s="217" t="s">
        <v>2053</v>
      </c>
      <c r="L88" s="217" t="s">
        <v>2054</v>
      </c>
      <c r="M88" s="217" t="s">
        <v>2055</v>
      </c>
      <c r="N88" s="217" t="s">
        <v>2056</v>
      </c>
      <c r="O88" s="217" t="s">
        <v>2057</v>
      </c>
      <c r="P88" s="217" t="s">
        <v>2058</v>
      </c>
      <c r="Q88" s="1" t="s">
        <v>2059</v>
      </c>
    </row>
    <row r="89" spans="1:17">
      <c r="A89" s="228">
        <v>45170</v>
      </c>
      <c r="B89" s="227" t="s">
        <v>2313</v>
      </c>
      <c r="C89" s="227" t="s">
        <v>2061</v>
      </c>
      <c r="D89" s="227" t="s">
        <v>50</v>
      </c>
      <c r="E89" s="227">
        <v>174440654.08840299</v>
      </c>
      <c r="F89" s="227">
        <v>0</v>
      </c>
      <c r="G89" s="227">
        <v>174440654.08840299</v>
      </c>
      <c r="H89" s="227">
        <v>174440654.08840299</v>
      </c>
      <c r="I89" s="227">
        <v>0</v>
      </c>
      <c r="J89" s="217">
        <v>0</v>
      </c>
      <c r="K89" s="217">
        <v>0</v>
      </c>
      <c r="L89" s="217">
        <v>0</v>
      </c>
      <c r="M89" s="217">
        <v>174440654.08840299</v>
      </c>
      <c r="N89" s="217">
        <v>0</v>
      </c>
      <c r="O89" s="217">
        <v>0</v>
      </c>
      <c r="P89" s="217">
        <v>0</v>
      </c>
      <c r="Q89" s="1">
        <v>0</v>
      </c>
    </row>
  </sheetData>
  <mergeCells count="6">
    <mergeCell ref="A76:B76"/>
    <mergeCell ref="B7:D7"/>
    <mergeCell ref="Q24:V24"/>
    <mergeCell ref="Q25:V25"/>
    <mergeCell ref="Q26:V26"/>
    <mergeCell ref="A35:B3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B2D56-00B4-42AC-9011-F843919D0766}">
  <dimension ref="A1:AC89"/>
  <sheetViews>
    <sheetView topLeftCell="A24" workbookViewId="0">
      <selection activeCell="A3" sqref="A3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0.85546875" style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1410</v>
      </c>
      <c r="B2" s="187" t="s">
        <v>613</v>
      </c>
      <c r="C2" s="187" t="s">
        <v>1392</v>
      </c>
      <c r="D2" s="187" t="s">
        <v>1393</v>
      </c>
      <c r="E2" s="187" t="s">
        <v>377</v>
      </c>
      <c r="F2" s="187" t="s">
        <v>616</v>
      </c>
      <c r="G2" s="187" t="s">
        <v>617</v>
      </c>
      <c r="H2" s="188">
        <v>0</v>
      </c>
      <c r="I2" s="188">
        <v>4600000</v>
      </c>
      <c r="J2" s="188">
        <v>576028.03236012661</v>
      </c>
      <c r="K2" s="188">
        <v>0</v>
      </c>
      <c r="L2" s="188">
        <v>0</v>
      </c>
      <c r="M2" s="188">
        <v>5176028.0323601263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2616</v>
      </c>
      <c r="R5" s="198"/>
      <c r="S5" s="198"/>
      <c r="T5" s="198"/>
      <c r="U5" s="198"/>
      <c r="V5" s="151">
        <v>0.23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198" t="s">
        <v>2615</v>
      </c>
      <c r="R6" s="198"/>
      <c r="S6" s="198"/>
      <c r="T6" s="198"/>
      <c r="U6" s="198"/>
      <c r="V6" s="151">
        <v>0.47</v>
      </c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9">
      <c r="A8" s="196" t="s">
        <v>13</v>
      </c>
      <c r="B8" s="197" t="s">
        <v>360</v>
      </c>
      <c r="C8" s="197"/>
      <c r="D8" s="197"/>
      <c r="E8" s="197"/>
      <c r="F8" s="197"/>
      <c r="Q8" s="190" t="s">
        <v>1926</v>
      </c>
    </row>
    <row r="9" spans="1:29">
      <c r="A9" s="198" t="s">
        <v>1908</v>
      </c>
      <c r="B9" s="199">
        <v>520000000</v>
      </c>
      <c r="C9" s="208"/>
      <c r="D9" s="199"/>
      <c r="E9" s="199"/>
      <c r="F9" s="199"/>
      <c r="Q9" s="217"/>
      <c r="R9" s="222" t="s">
        <v>51</v>
      </c>
      <c r="S9" s="222" t="s">
        <v>75</v>
      </c>
      <c r="T9" s="222" t="s">
        <v>54</v>
      </c>
      <c r="U9" s="222" t="s">
        <v>77</v>
      </c>
      <c r="V9" s="222" t="s">
        <v>57</v>
      </c>
      <c r="W9" s="222" t="s">
        <v>79</v>
      </c>
      <c r="X9" s="222" t="s">
        <v>63</v>
      </c>
      <c r="Y9" s="222" t="s">
        <v>68</v>
      </c>
      <c r="Z9" s="222" t="s">
        <v>72</v>
      </c>
      <c r="AA9" s="222" t="s">
        <v>82</v>
      </c>
      <c r="AB9" s="222" t="s">
        <v>84</v>
      </c>
      <c r="AC9" s="222" t="s">
        <v>86</v>
      </c>
    </row>
    <row r="10" spans="1:29">
      <c r="A10" s="198" t="s">
        <v>1960</v>
      </c>
      <c r="B10" s="200">
        <f>SUM(K17)</f>
        <v>20000000</v>
      </c>
      <c r="C10" s="200" t="e">
        <f>SUM(#REF!)</f>
        <v>#REF!</v>
      </c>
      <c r="D10" s="200" t="e">
        <f>SUM(#REF!)</f>
        <v>#REF!</v>
      </c>
      <c r="E10" s="199">
        <f>SUM(M41:M41)</f>
        <v>0</v>
      </c>
      <c r="F10" s="199">
        <f>SUM(O41:O41)</f>
        <v>0</v>
      </c>
      <c r="Q10" s="222" t="s">
        <v>51</v>
      </c>
      <c r="R10" s="226">
        <v>1</v>
      </c>
      <c r="S10" s="226">
        <v>0.77</v>
      </c>
      <c r="T10" s="226">
        <v>0.67</v>
      </c>
      <c r="U10" s="226">
        <v>0.59</v>
      </c>
      <c r="V10" s="226">
        <v>0.48</v>
      </c>
      <c r="W10" s="226">
        <v>0.39</v>
      </c>
      <c r="X10" s="226">
        <v>0.34</v>
      </c>
      <c r="Y10" s="226">
        <v>0.3</v>
      </c>
      <c r="Z10" s="226">
        <v>0.25</v>
      </c>
      <c r="AA10" s="226">
        <v>0.23</v>
      </c>
      <c r="AB10" s="226">
        <v>0.21</v>
      </c>
      <c r="AC10" s="226">
        <v>0.2</v>
      </c>
    </row>
    <row r="11" spans="1:29">
      <c r="A11" s="206" t="s">
        <v>1909</v>
      </c>
      <c r="B11" s="207">
        <f>MAX(1,SQRT(ABS(B10)/B9))</f>
        <v>1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Q11" s="222" t="s">
        <v>75</v>
      </c>
      <c r="R11" s="226">
        <v>0.77</v>
      </c>
      <c r="S11" s="226">
        <v>1</v>
      </c>
      <c r="T11" s="226">
        <v>0.84</v>
      </c>
      <c r="U11" s="226">
        <v>0.74</v>
      </c>
      <c r="V11" s="226">
        <v>0.56000000000000005</v>
      </c>
      <c r="W11" s="226">
        <v>0.43</v>
      </c>
      <c r="X11" s="226">
        <v>0.36</v>
      </c>
      <c r="Y11" s="226">
        <v>0.31</v>
      </c>
      <c r="Z11" s="226">
        <v>0.26</v>
      </c>
      <c r="AA11" s="226">
        <v>0.21</v>
      </c>
      <c r="AB11" s="226">
        <v>0.19</v>
      </c>
      <c r="AC11" s="226">
        <v>0.19</v>
      </c>
    </row>
    <row r="12" spans="1:29">
      <c r="Q12" s="222" t="s">
        <v>54</v>
      </c>
      <c r="R12" s="226">
        <v>0.67</v>
      </c>
      <c r="S12" s="226">
        <v>0.84</v>
      </c>
      <c r="T12" s="226">
        <v>1</v>
      </c>
      <c r="U12" s="226">
        <v>0.88</v>
      </c>
      <c r="V12" s="226">
        <v>0.69</v>
      </c>
      <c r="W12" s="226">
        <v>0.55000000000000004</v>
      </c>
      <c r="X12" s="226">
        <v>0.47</v>
      </c>
      <c r="Y12" s="226">
        <v>0.4</v>
      </c>
      <c r="Z12" s="226">
        <v>0.34</v>
      </c>
      <c r="AA12" s="226">
        <v>0.27</v>
      </c>
      <c r="AB12" s="226">
        <v>0.25</v>
      </c>
      <c r="AC12" s="226">
        <v>0.25</v>
      </c>
    </row>
    <row r="13" spans="1:29">
      <c r="Q13" s="222" t="s">
        <v>77</v>
      </c>
      <c r="R13" s="226">
        <v>0.59</v>
      </c>
      <c r="S13" s="226">
        <v>0.74</v>
      </c>
      <c r="T13" s="226">
        <v>0.88</v>
      </c>
      <c r="U13" s="226">
        <v>1</v>
      </c>
      <c r="V13" s="226">
        <v>0.86</v>
      </c>
      <c r="W13" s="226">
        <v>0.73</v>
      </c>
      <c r="X13" s="226">
        <v>0.65</v>
      </c>
      <c r="Y13" s="226">
        <v>0.56999999999999995</v>
      </c>
      <c r="Z13" s="226">
        <v>0.49</v>
      </c>
      <c r="AA13" s="226">
        <v>0.4</v>
      </c>
      <c r="AB13" s="226">
        <v>0.38</v>
      </c>
      <c r="AC13" s="226">
        <v>0.37</v>
      </c>
    </row>
    <row r="14" spans="1:29">
      <c r="A14" s="195" t="s">
        <v>1910</v>
      </c>
      <c r="Q14" s="222" t="s">
        <v>57</v>
      </c>
      <c r="R14" s="226">
        <v>0.48</v>
      </c>
      <c r="S14" s="226">
        <v>0.56000000000000005</v>
      </c>
      <c r="T14" s="226">
        <v>0.69</v>
      </c>
      <c r="U14" s="226">
        <v>0.86</v>
      </c>
      <c r="V14" s="226">
        <v>1</v>
      </c>
      <c r="W14" s="226">
        <v>0.94</v>
      </c>
      <c r="X14" s="226">
        <v>0.87</v>
      </c>
      <c r="Y14" s="226">
        <v>0.79</v>
      </c>
      <c r="Z14" s="226">
        <v>0.68</v>
      </c>
      <c r="AA14" s="226">
        <v>0.6</v>
      </c>
      <c r="AB14" s="226">
        <v>0.56999999999999995</v>
      </c>
      <c r="AC14" s="226">
        <v>0.55000000000000004</v>
      </c>
    </row>
    <row r="15" spans="1:29">
      <c r="Q15" s="222" t="s">
        <v>79</v>
      </c>
      <c r="R15" s="226">
        <v>0.39</v>
      </c>
      <c r="S15" s="226">
        <v>0.43</v>
      </c>
      <c r="T15" s="226">
        <v>0.55000000000000004</v>
      </c>
      <c r="U15" s="226">
        <v>0.73</v>
      </c>
      <c r="V15" s="226">
        <v>0.94</v>
      </c>
      <c r="W15" s="226">
        <v>1</v>
      </c>
      <c r="X15" s="226">
        <v>0.96</v>
      </c>
      <c r="Y15" s="226">
        <v>0.91</v>
      </c>
      <c r="Z15" s="226">
        <v>0.8</v>
      </c>
      <c r="AA15" s="226">
        <v>0.74</v>
      </c>
      <c r="AB15" s="226">
        <v>0.7</v>
      </c>
      <c r="AC15" s="226">
        <v>0.69</v>
      </c>
    </row>
    <row r="16" spans="1:29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8</v>
      </c>
      <c r="M16" s="144" t="s">
        <v>2617</v>
      </c>
      <c r="N16" s="235" t="s">
        <v>2622</v>
      </c>
      <c r="O16" s="144" t="s">
        <v>1905</v>
      </c>
      <c r="Q16" s="222" t="s">
        <v>63</v>
      </c>
      <c r="R16" s="226">
        <v>0.34</v>
      </c>
      <c r="S16" s="226">
        <v>0.36</v>
      </c>
      <c r="T16" s="226">
        <v>0.47</v>
      </c>
      <c r="U16" s="226">
        <v>0.65</v>
      </c>
      <c r="V16" s="226">
        <v>0.87</v>
      </c>
      <c r="W16" s="226">
        <v>0.96</v>
      </c>
      <c r="X16" s="226">
        <v>1</v>
      </c>
      <c r="Y16" s="226">
        <v>0.97</v>
      </c>
      <c r="Z16" s="226">
        <v>0.88</v>
      </c>
      <c r="AA16" s="226">
        <v>0.81</v>
      </c>
      <c r="AB16" s="226">
        <v>0.77</v>
      </c>
      <c r="AC16" s="226">
        <v>0.76</v>
      </c>
    </row>
    <row r="17" spans="1:29">
      <c r="A17" s="193" t="s">
        <v>47</v>
      </c>
      <c r="B17" s="189" t="s">
        <v>377</v>
      </c>
      <c r="C17" s="189" t="s">
        <v>49</v>
      </c>
      <c r="D17" s="193" t="s">
        <v>36</v>
      </c>
      <c r="E17" s="193" t="s">
        <v>360</v>
      </c>
      <c r="F17" s="193"/>
      <c r="G17" s="193" t="s">
        <v>84</v>
      </c>
      <c r="H17" s="193"/>
      <c r="I17" s="193">
        <v>20000000</v>
      </c>
      <c r="J17" s="189" t="s">
        <v>50</v>
      </c>
      <c r="K17" s="193">
        <v>20000000</v>
      </c>
      <c r="L17" s="271" t="str">
        <f>D17&amp;"-"&amp;G17</f>
        <v>Risk_InflationVol-20y</v>
      </c>
      <c r="M17" s="191">
        <v>0.23</v>
      </c>
      <c r="N17" s="223">
        <f>K17*M17</f>
        <v>4600000</v>
      </c>
      <c r="O17" s="191">
        <f>K17*M17*$B$11</f>
        <v>4600000</v>
      </c>
      <c r="Q17" s="222" t="s">
        <v>68</v>
      </c>
      <c r="R17" s="226">
        <v>0.3</v>
      </c>
      <c r="S17" s="226">
        <v>0.31</v>
      </c>
      <c r="T17" s="226">
        <v>0.4</v>
      </c>
      <c r="U17" s="226">
        <v>0.56999999999999995</v>
      </c>
      <c r="V17" s="226">
        <v>0.79</v>
      </c>
      <c r="W17" s="226">
        <v>0.91</v>
      </c>
      <c r="X17" s="226">
        <v>0.97</v>
      </c>
      <c r="Y17" s="226">
        <v>1</v>
      </c>
      <c r="Z17" s="226">
        <v>0.95</v>
      </c>
      <c r="AA17" s="226">
        <v>0.9</v>
      </c>
      <c r="AB17" s="226">
        <v>0.86</v>
      </c>
      <c r="AC17" s="226">
        <v>0.85</v>
      </c>
    </row>
    <row r="18" spans="1:29">
      <c r="Q18" s="222" t="s">
        <v>72</v>
      </c>
      <c r="R18" s="226">
        <v>0.25</v>
      </c>
      <c r="S18" s="226">
        <v>0.26</v>
      </c>
      <c r="T18" s="226">
        <v>0.34</v>
      </c>
      <c r="U18" s="226">
        <v>0.49</v>
      </c>
      <c r="V18" s="226">
        <v>0.68</v>
      </c>
      <c r="W18" s="226">
        <v>0.8</v>
      </c>
      <c r="X18" s="226">
        <v>0.88</v>
      </c>
      <c r="Y18" s="226">
        <v>0.95</v>
      </c>
      <c r="Z18" s="226">
        <v>1</v>
      </c>
      <c r="AA18" s="226">
        <v>0.97</v>
      </c>
      <c r="AB18" s="226">
        <v>0.94</v>
      </c>
      <c r="AC18" s="226">
        <v>0.94</v>
      </c>
    </row>
    <row r="19" spans="1:29">
      <c r="Q19" s="222" t="s">
        <v>82</v>
      </c>
      <c r="R19" s="226">
        <v>0.23</v>
      </c>
      <c r="S19" s="226">
        <v>0.21</v>
      </c>
      <c r="T19" s="226">
        <v>0.27</v>
      </c>
      <c r="U19" s="226">
        <v>0.4</v>
      </c>
      <c r="V19" s="226">
        <v>0.6</v>
      </c>
      <c r="W19" s="226">
        <v>0.74</v>
      </c>
      <c r="X19" s="226">
        <v>0.81</v>
      </c>
      <c r="Y19" s="226">
        <v>0.9</v>
      </c>
      <c r="Z19" s="226">
        <v>0.97</v>
      </c>
      <c r="AA19" s="226">
        <v>1</v>
      </c>
      <c r="AB19" s="226">
        <v>0.98</v>
      </c>
      <c r="AC19" s="226">
        <v>0.97</v>
      </c>
    </row>
    <row r="20" spans="1:29">
      <c r="A20" s="195" t="s">
        <v>1927</v>
      </c>
      <c r="Q20" s="222" t="s">
        <v>84</v>
      </c>
      <c r="R20" s="226">
        <v>0.21</v>
      </c>
      <c r="S20" s="226">
        <v>0.19</v>
      </c>
      <c r="T20" s="226">
        <v>0.25</v>
      </c>
      <c r="U20" s="226">
        <v>0.38</v>
      </c>
      <c r="V20" s="226">
        <v>0.56999999999999995</v>
      </c>
      <c r="W20" s="226">
        <v>0.7</v>
      </c>
      <c r="X20" s="226">
        <v>0.77</v>
      </c>
      <c r="Y20" s="226">
        <v>0.86</v>
      </c>
      <c r="Z20" s="226">
        <v>0.94</v>
      </c>
      <c r="AA20" s="226">
        <v>0.98</v>
      </c>
      <c r="AB20" s="226">
        <v>1</v>
      </c>
      <c r="AC20" s="226">
        <v>0.99</v>
      </c>
    </row>
    <row r="21" spans="1:29">
      <c r="Q21" s="222" t="s">
        <v>86</v>
      </c>
      <c r="R21" s="226">
        <v>0.2</v>
      </c>
      <c r="S21" s="226">
        <v>0.19</v>
      </c>
      <c r="T21" s="226">
        <v>0.25</v>
      </c>
      <c r="U21" s="226">
        <v>0.37</v>
      </c>
      <c r="V21" s="226">
        <v>0.55000000000000004</v>
      </c>
      <c r="W21" s="226">
        <v>0.69</v>
      </c>
      <c r="X21" s="226">
        <v>0.76</v>
      </c>
      <c r="Y21" s="226">
        <v>0.85</v>
      </c>
      <c r="Z21" s="226">
        <v>0.94</v>
      </c>
      <c r="AA21" s="226">
        <v>0.97</v>
      </c>
      <c r="AB21" s="226">
        <v>0.99</v>
      </c>
      <c r="AC21" s="226">
        <v>1</v>
      </c>
    </row>
    <row r="22" spans="1:29">
      <c r="A22" s="201" t="s">
        <v>1928</v>
      </c>
      <c r="B22" s="201"/>
      <c r="C22" s="201"/>
    </row>
    <row r="23" spans="1:29">
      <c r="A23" s="145" t="s">
        <v>41</v>
      </c>
      <c r="B23" s="145" t="s">
        <v>13</v>
      </c>
      <c r="C23" s="144" t="s">
        <v>2618</v>
      </c>
      <c r="D23" s="144" t="s">
        <v>2619</v>
      </c>
      <c r="E23" s="145" t="s">
        <v>1920</v>
      </c>
      <c r="F23" s="145" t="s">
        <v>1921</v>
      </c>
      <c r="G23" s="144" t="s">
        <v>1922</v>
      </c>
      <c r="H23" s="144" t="s">
        <v>2620</v>
      </c>
      <c r="I23" s="146" t="s">
        <v>1932</v>
      </c>
      <c r="Q23" s="230" t="s">
        <v>2066</v>
      </c>
      <c r="R23" s="231"/>
      <c r="S23" s="232"/>
      <c r="T23" s="232"/>
      <c r="U23" s="232"/>
      <c r="V23" s="233"/>
      <c r="W23" s="229">
        <v>0.99299999999999999</v>
      </c>
    </row>
    <row r="24" spans="1:29">
      <c r="A24" s="192" t="s">
        <v>47</v>
      </c>
      <c r="B24" s="193" t="s">
        <v>360</v>
      </c>
      <c r="C24" s="193" t="s">
        <v>2650</v>
      </c>
      <c r="D24" s="193" t="s">
        <v>2650</v>
      </c>
      <c r="E24" s="192">
        <f>VLOOKUP(C24,($L$16:$O$17),4,FALSE)</f>
        <v>4600000</v>
      </c>
      <c r="F24" s="192">
        <f>VLOOKUP(D24,($L$16:$O$17),4,FALSE)</f>
        <v>4600000</v>
      </c>
      <c r="G24" s="203">
        <v>1</v>
      </c>
      <c r="H24" s="272">
        <v>1</v>
      </c>
      <c r="I24" s="210">
        <f>E24*F24*G24*H24</f>
        <v>21160000000000</v>
      </c>
      <c r="Q24" s="318" t="s">
        <v>2067</v>
      </c>
      <c r="R24" s="319"/>
      <c r="S24" s="319"/>
      <c r="T24" s="319"/>
      <c r="U24" s="319"/>
      <c r="V24" s="320"/>
      <c r="W24" s="229">
        <v>0.24</v>
      </c>
    </row>
    <row r="25" spans="1:29">
      <c r="A25" s="201"/>
      <c r="B25" s="201"/>
      <c r="C25" s="201"/>
      <c r="H25" s="204" t="s">
        <v>2646</v>
      </c>
      <c r="I25" s="204">
        <f>SQRT(SUM(I24:I24))</f>
        <v>4600000</v>
      </c>
      <c r="Q25" s="318" t="s">
        <v>2068</v>
      </c>
      <c r="R25" s="319"/>
      <c r="S25" s="319"/>
      <c r="T25" s="319"/>
      <c r="U25" s="319"/>
      <c r="V25" s="320"/>
      <c r="W25" s="229">
        <v>0.04</v>
      </c>
    </row>
    <row r="26" spans="1:29">
      <c r="A26" s="201"/>
      <c r="B26" s="201"/>
      <c r="C26" s="201"/>
      <c r="Q26" s="318" t="s">
        <v>2069</v>
      </c>
      <c r="R26" s="319"/>
      <c r="S26" s="319"/>
      <c r="T26" s="319"/>
      <c r="U26" s="319"/>
      <c r="V26" s="320"/>
      <c r="W26" s="229">
        <v>0.32</v>
      </c>
    </row>
    <row r="27" spans="1:29">
      <c r="A27" s="201"/>
      <c r="B27" s="201"/>
      <c r="C27" s="201"/>
    </row>
    <row r="28" spans="1:29">
      <c r="A28" s="201" t="s">
        <v>1930</v>
      </c>
      <c r="B28" s="201"/>
      <c r="C28" s="201"/>
    </row>
    <row r="29" spans="1:29">
      <c r="A29" s="145" t="s">
        <v>41</v>
      </c>
      <c r="B29" s="145" t="s">
        <v>13</v>
      </c>
      <c r="C29" s="144" t="s">
        <v>1911</v>
      </c>
      <c r="D29" s="144" t="s">
        <v>1912</v>
      </c>
      <c r="E29" s="145" t="s">
        <v>1913</v>
      </c>
      <c r="F29" s="145" t="s">
        <v>1914</v>
      </c>
    </row>
    <row r="30" spans="1:29">
      <c r="A30" s="151" t="s">
        <v>47</v>
      </c>
      <c r="B30" s="193" t="s">
        <v>360</v>
      </c>
      <c r="C30" s="151">
        <f>I25</f>
        <v>4600000</v>
      </c>
      <c r="D30" s="151">
        <f>C30^2</f>
        <v>21160000000000</v>
      </c>
      <c r="E30" s="151">
        <f>O17</f>
        <v>4600000</v>
      </c>
      <c r="F30" s="151">
        <f>MAX(MIN(E30,C30),-C30)</f>
        <v>4600000</v>
      </c>
    </row>
    <row r="31" spans="1:29">
      <c r="A31" s="201"/>
      <c r="B31" s="201"/>
      <c r="C31" s="201"/>
    </row>
    <row r="32" spans="1:29">
      <c r="A32" s="201"/>
      <c r="B32" s="201"/>
      <c r="C32" s="201"/>
    </row>
    <row r="33" spans="1:15">
      <c r="A33" s="195" t="s">
        <v>2621</v>
      </c>
    </row>
    <row r="35" spans="1:15">
      <c r="A35" s="316" t="s">
        <v>47</v>
      </c>
      <c r="B35" s="317"/>
      <c r="C35" s="144" t="s">
        <v>1916</v>
      </c>
      <c r="D35" s="144" t="s">
        <v>1917</v>
      </c>
      <c r="E35" s="144" t="s">
        <v>1957</v>
      </c>
      <c r="F35" s="144" t="s">
        <v>1958</v>
      </c>
      <c r="G35" s="144" t="s">
        <v>1922</v>
      </c>
      <c r="H35" s="144" t="s">
        <v>1959</v>
      </c>
      <c r="I35" s="144" t="s">
        <v>1932</v>
      </c>
    </row>
    <row r="36" spans="1:15">
      <c r="A36" s="193" t="s">
        <v>360</v>
      </c>
      <c r="B36" s="193" t="s">
        <v>360</v>
      </c>
      <c r="C36" s="151">
        <f>VLOOKUP(A36,$B$30:$F$30,5,FALSE)</f>
        <v>4600000</v>
      </c>
      <c r="D36" s="151">
        <f>VLOOKUP(B36,$B$30:$F$30,5,FALSE)</f>
        <v>4600000</v>
      </c>
      <c r="E36" s="151" cm="1">
        <f t="array" ref="E36">VLOOKUP(A36,TRANSPOSE($B$8:$F$11),4,FALSE)</f>
        <v>1</v>
      </c>
      <c r="F36" s="151" cm="1">
        <f t="array" ref="F36">VLOOKUP(B36,TRANSPOSE($B$8:$F$11),4,FALSE)</f>
        <v>1</v>
      </c>
      <c r="G36" s="211">
        <v>1</v>
      </c>
      <c r="H36" s="211">
        <f>MIN(E36:F36)/MAX(E36:F36)</f>
        <v>1</v>
      </c>
      <c r="I36" s="151">
        <f>IF(C36=D36,0,C36*D36*G36*H36)</f>
        <v>0</v>
      </c>
    </row>
    <row r="37" spans="1:15">
      <c r="A37" s="201"/>
      <c r="B37" s="201"/>
      <c r="C37" s="201"/>
      <c r="H37" s="1" t="s">
        <v>1931</v>
      </c>
      <c r="I37" s="1">
        <f>SUM(I36:I36)</f>
        <v>0</v>
      </c>
    </row>
    <row r="38" spans="1:15">
      <c r="A38" s="201"/>
      <c r="B38" s="201"/>
      <c r="C38" s="201"/>
      <c r="H38" s="1" t="s">
        <v>1933</v>
      </c>
      <c r="I38" s="1">
        <f>SUM(D30:D30)</f>
        <v>21160000000000</v>
      </c>
    </row>
    <row r="39" spans="1:15">
      <c r="A39" s="201"/>
      <c r="B39" s="201"/>
      <c r="C39" s="201"/>
      <c r="H39" s="204" t="s">
        <v>2623</v>
      </c>
      <c r="I39" s="204">
        <f>SQRT(SUM(I37:I38))</f>
        <v>4600000</v>
      </c>
    </row>
    <row r="40" spans="1:15">
      <c r="A40" s="201"/>
      <c r="B40" s="201"/>
      <c r="C40" s="201"/>
    </row>
    <row r="43" spans="1:15">
      <c r="A43" s="274" t="s">
        <v>2625</v>
      </c>
      <c r="B43" s="273"/>
    </row>
    <row r="45" spans="1:15">
      <c r="A45" s="195" t="s">
        <v>2626</v>
      </c>
    </row>
    <row r="47" spans="1:15">
      <c r="A47" s="144" t="s">
        <v>41</v>
      </c>
      <c r="B47" s="144" t="s">
        <v>42</v>
      </c>
      <c r="C47" s="144" t="s">
        <v>43</v>
      </c>
      <c r="D47" s="144" t="s">
        <v>0</v>
      </c>
      <c r="E47" s="144" t="s">
        <v>1</v>
      </c>
      <c r="F47" s="144" t="s">
        <v>2</v>
      </c>
      <c r="G47" s="144" t="s">
        <v>3</v>
      </c>
      <c r="H47" s="144" t="s">
        <v>4</v>
      </c>
      <c r="I47" s="144" t="s">
        <v>44</v>
      </c>
      <c r="J47" s="144" t="s">
        <v>45</v>
      </c>
      <c r="K47" s="144" t="s">
        <v>46</v>
      </c>
      <c r="L47" s="144" t="s">
        <v>8</v>
      </c>
      <c r="M47" s="144" t="s">
        <v>2627</v>
      </c>
      <c r="N47" s="235" t="s">
        <v>2630</v>
      </c>
      <c r="O47" s="235" t="s">
        <v>2641</v>
      </c>
    </row>
    <row r="48" spans="1:15">
      <c r="A48" s="193" t="s">
        <v>47</v>
      </c>
      <c r="B48" s="189" t="s">
        <v>377</v>
      </c>
      <c r="C48" s="189" t="s">
        <v>49</v>
      </c>
      <c r="D48" s="193" t="s">
        <v>36</v>
      </c>
      <c r="E48" s="193" t="s">
        <v>360</v>
      </c>
      <c r="F48" s="193"/>
      <c r="G48" s="193" t="s">
        <v>84</v>
      </c>
      <c r="H48" s="193"/>
      <c r="I48" s="193">
        <v>20000000</v>
      </c>
      <c r="J48" s="189" t="s">
        <v>50</v>
      </c>
      <c r="K48" s="193">
        <v>20000000</v>
      </c>
      <c r="L48" s="271" t="str">
        <f>D48&amp;"-"&amp;G48</f>
        <v>Risk_InflationVol-20y</v>
      </c>
      <c r="M48" s="191" cm="1">
        <f t="array" ref="M48">VLOOKUP(G48,TRANSPOSE($Q$53:$AC$54),2,FALSE)</f>
        <v>9.5890410958904108E-4</v>
      </c>
      <c r="N48" s="223">
        <f>K48*M48</f>
        <v>19178.082191780821</v>
      </c>
      <c r="O48" s="223">
        <f>ABS(N48)</f>
        <v>19178.082191780821</v>
      </c>
    </row>
    <row r="51" spans="1:29">
      <c r="A51" s="195" t="s">
        <v>2631</v>
      </c>
    </row>
    <row r="53" spans="1:29">
      <c r="A53" s="201" t="s">
        <v>1928</v>
      </c>
      <c r="B53" s="201"/>
      <c r="C53" s="201"/>
      <c r="Q53" s="217"/>
      <c r="R53" s="222" t="s">
        <v>51</v>
      </c>
      <c r="S53" s="222" t="s">
        <v>75</v>
      </c>
      <c r="T53" s="222" t="s">
        <v>54</v>
      </c>
      <c r="U53" s="222" t="s">
        <v>77</v>
      </c>
      <c r="V53" s="222" t="s">
        <v>57</v>
      </c>
      <c r="W53" s="222" t="s">
        <v>79</v>
      </c>
      <c r="X53" s="222" t="s">
        <v>63</v>
      </c>
      <c r="Y53" s="222" t="s">
        <v>68</v>
      </c>
      <c r="Z53" s="222" t="s">
        <v>72</v>
      </c>
      <c r="AA53" s="222" t="s">
        <v>82</v>
      </c>
      <c r="AB53" s="222" t="s">
        <v>84</v>
      </c>
      <c r="AC53" s="222" t="s">
        <v>86</v>
      </c>
    </row>
    <row r="54" spans="1:29">
      <c r="A54" s="145" t="s">
        <v>41</v>
      </c>
      <c r="B54" s="145" t="s">
        <v>13</v>
      </c>
      <c r="C54" s="144" t="s">
        <v>2618</v>
      </c>
      <c r="D54" s="144" t="s">
        <v>2619</v>
      </c>
      <c r="E54" s="145" t="s">
        <v>1920</v>
      </c>
      <c r="F54" s="145" t="s">
        <v>1921</v>
      </c>
      <c r="G54" s="144" t="s">
        <v>1922</v>
      </c>
      <c r="H54" s="144" t="s">
        <v>2632</v>
      </c>
      <c r="I54" s="146" t="s">
        <v>1932</v>
      </c>
      <c r="Q54" s="222" t="s">
        <v>2628</v>
      </c>
      <c r="R54" s="275">
        <f>0.5*MIN(1,14/R55)</f>
        <v>0.5</v>
      </c>
      <c r="S54" s="275">
        <f t="shared" ref="S54:AC54" si="1">0.5*MIN(1,14/S55)</f>
        <v>0.23013698630136986</v>
      </c>
      <c r="T54" s="275">
        <f t="shared" si="1"/>
        <v>7.6712328767123292E-2</v>
      </c>
      <c r="U54" s="275">
        <f t="shared" si="1"/>
        <v>3.8356164383561646E-2</v>
      </c>
      <c r="V54" s="275">
        <f t="shared" si="1"/>
        <v>1.9178082191780823E-2</v>
      </c>
      <c r="W54" s="275">
        <f t="shared" si="1"/>
        <v>9.5890410958904115E-3</v>
      </c>
      <c r="X54" s="275">
        <f t="shared" si="1"/>
        <v>6.392694063926941E-3</v>
      </c>
      <c r="Y54" s="275">
        <f t="shared" si="1"/>
        <v>3.8356164383561643E-3</v>
      </c>
      <c r="Z54" s="275">
        <f t="shared" si="1"/>
        <v>1.9178082191780822E-3</v>
      </c>
      <c r="AA54" s="275">
        <f t="shared" si="1"/>
        <v>1.2785388127853881E-3</v>
      </c>
      <c r="AB54" s="275">
        <f t="shared" si="1"/>
        <v>9.5890410958904108E-4</v>
      </c>
      <c r="AC54" s="275">
        <f t="shared" si="1"/>
        <v>6.3926940639269405E-4</v>
      </c>
    </row>
    <row r="55" spans="1:29">
      <c r="A55" s="192" t="s">
        <v>47</v>
      </c>
      <c r="B55" s="154" t="s">
        <v>360</v>
      </c>
      <c r="C55" s="193" t="s">
        <v>2650</v>
      </c>
      <c r="D55" s="193" t="s">
        <v>2650</v>
      </c>
      <c r="E55" s="192">
        <f>VLOOKUP(C55,($L$47:$N$48),3,FALSE)</f>
        <v>19178.082191780821</v>
      </c>
      <c r="F55" s="192">
        <f>VLOOKUP(D55,($L$47:$N$48),3,FALSE)</f>
        <v>19178.082191780821</v>
      </c>
      <c r="G55" s="203">
        <v>1</v>
      </c>
      <c r="H55" s="272">
        <f>G55^2</f>
        <v>1</v>
      </c>
      <c r="I55" s="210">
        <f>E55*F55*H55</f>
        <v>367798836.55470067</v>
      </c>
      <c r="Q55" s="222" t="s">
        <v>2629</v>
      </c>
      <c r="R55" s="217">
        <v>14</v>
      </c>
      <c r="S55" s="217">
        <f>365/12</f>
        <v>30.416666666666668</v>
      </c>
      <c r="T55" s="217">
        <f>365/4</f>
        <v>91.25</v>
      </c>
      <c r="U55" s="217">
        <f>365/2</f>
        <v>182.5</v>
      </c>
      <c r="V55" s="217">
        <f>365</f>
        <v>365</v>
      </c>
      <c r="W55" s="217">
        <f>365*2</f>
        <v>730</v>
      </c>
      <c r="X55" s="217">
        <f>365*3</f>
        <v>1095</v>
      </c>
      <c r="Y55" s="217">
        <f>365*5</f>
        <v>1825</v>
      </c>
      <c r="Z55" s="217">
        <f>365*10</f>
        <v>3650</v>
      </c>
      <c r="AA55" s="217">
        <f>365*15</f>
        <v>5475</v>
      </c>
      <c r="AB55" s="217">
        <f>365*20</f>
        <v>7300</v>
      </c>
      <c r="AC55" s="217">
        <f>365*30</f>
        <v>10950</v>
      </c>
    </row>
    <row r="56" spans="1:29">
      <c r="A56" s="201"/>
      <c r="B56" s="201"/>
      <c r="C56" s="201"/>
      <c r="H56" s="204" t="s">
        <v>2646</v>
      </c>
      <c r="I56" s="204">
        <f>SQRT(SUM(I55:I55))</f>
        <v>19178.082191780821</v>
      </c>
    </row>
    <row r="58" spans="1:29">
      <c r="A58" s="201" t="s">
        <v>1930</v>
      </c>
      <c r="B58" s="201"/>
      <c r="C58" s="201"/>
    </row>
    <row r="59" spans="1:29">
      <c r="A59" s="145" t="s">
        <v>41</v>
      </c>
      <c r="B59" s="145" t="s">
        <v>13</v>
      </c>
      <c r="C59" s="144" t="s">
        <v>1911</v>
      </c>
      <c r="D59" s="144" t="s">
        <v>1912</v>
      </c>
      <c r="E59" s="145" t="s">
        <v>1913</v>
      </c>
      <c r="F59" s="145" t="s">
        <v>1914</v>
      </c>
    </row>
    <row r="60" spans="1:29">
      <c r="A60" s="151" t="s">
        <v>47</v>
      </c>
      <c r="B60" s="154" t="s">
        <v>360</v>
      </c>
      <c r="C60" s="151">
        <f>I56</f>
        <v>19178.082191780821</v>
      </c>
      <c r="D60" s="151">
        <f>C60^2</f>
        <v>367798836.55470067</v>
      </c>
      <c r="E60" s="151">
        <f>N48</f>
        <v>19178.082191780821</v>
      </c>
      <c r="F60" s="151">
        <f>MAX(MIN(E60,C60),-C60)</f>
        <v>19178.082191780821</v>
      </c>
    </row>
    <row r="63" spans="1:29">
      <c r="A63" s="195" t="s">
        <v>2633</v>
      </c>
    </row>
    <row r="65" spans="1:7">
      <c r="A65" s="145"/>
      <c r="B65" s="145" t="s">
        <v>360</v>
      </c>
      <c r="C65" s="144" t="s">
        <v>2640</v>
      </c>
    </row>
    <row r="66" spans="1:7">
      <c r="A66" s="217" t="s">
        <v>2634</v>
      </c>
      <c r="B66" s="217">
        <f>SUM(N48)</f>
        <v>19178.082191780821</v>
      </c>
      <c r="C66" s="217">
        <f>SUM(B66)</f>
        <v>19178.082191780821</v>
      </c>
    </row>
    <row r="67" spans="1:7">
      <c r="A67" s="217" t="s">
        <v>2635</v>
      </c>
      <c r="B67" s="217">
        <f>SUM(O48)</f>
        <v>19178.082191780821</v>
      </c>
      <c r="C67" s="217">
        <f>SUM(B67)</f>
        <v>19178.082191780821</v>
      </c>
    </row>
    <row r="68" spans="1:7">
      <c r="A68" s="217" t="s">
        <v>2636</v>
      </c>
      <c r="B68" s="217">
        <f>MIN(0,C66/C67)</f>
        <v>0</v>
      </c>
    </row>
    <row r="69" spans="1:7">
      <c r="A69" s="217" t="s">
        <v>2637</v>
      </c>
      <c r="B69" s="217">
        <f>_xlfn.NORM.S.INV(99.5%)</f>
        <v>2.5758293035488999</v>
      </c>
    </row>
    <row r="70" spans="1:7">
      <c r="A70" s="277" t="s">
        <v>2638</v>
      </c>
      <c r="B70" s="217">
        <f>($B$69^2-1)*(1+$B$68)-$B$68</f>
        <v>5.6348966010212109</v>
      </c>
      <c r="D70" s="278"/>
      <c r="E70" s="278"/>
      <c r="F70" s="278"/>
      <c r="G70" s="279"/>
    </row>
    <row r="71" spans="1:7">
      <c r="A71" s="276" t="s">
        <v>2639</v>
      </c>
      <c r="B71" s="226">
        <v>0.32</v>
      </c>
    </row>
    <row r="72" spans="1:7">
      <c r="A72" s="217" t="s">
        <v>2645</v>
      </c>
      <c r="B72" s="280">
        <f>V6^(-2)</f>
        <v>4.5269352648257133</v>
      </c>
    </row>
    <row r="74" spans="1:7">
      <c r="A74" s="195" t="s">
        <v>2642</v>
      </c>
    </row>
    <row r="76" spans="1:7">
      <c r="A76" s="316" t="s">
        <v>47</v>
      </c>
      <c r="B76" s="317"/>
      <c r="C76" s="144" t="s">
        <v>1916</v>
      </c>
      <c r="D76" s="144" t="s">
        <v>1917</v>
      </c>
      <c r="E76" s="144" t="s">
        <v>1922</v>
      </c>
      <c r="F76" s="144" t="s">
        <v>2632</v>
      </c>
      <c r="G76" s="144" t="s">
        <v>1932</v>
      </c>
    </row>
    <row r="77" spans="1:7">
      <c r="A77" s="154" t="s">
        <v>360</v>
      </c>
      <c r="B77" s="154" t="s">
        <v>360</v>
      </c>
      <c r="C77" s="151">
        <f>VLOOKUP(A77,$B$59:$F$60,5,FALSE)</f>
        <v>19178.082191780821</v>
      </c>
      <c r="D77" s="151">
        <f>VLOOKUP(B77,$B$59:$F$60,5,FALSE)</f>
        <v>19178.082191780821</v>
      </c>
      <c r="E77" s="211">
        <v>1</v>
      </c>
      <c r="F77" s="211">
        <f>E77^2</f>
        <v>1</v>
      </c>
      <c r="G77" s="151">
        <f>IF(C77=D77,0,C77*D77*F77)</f>
        <v>0</v>
      </c>
    </row>
    <row r="78" spans="1:7">
      <c r="A78" s="201"/>
      <c r="B78" s="201"/>
      <c r="C78" s="201"/>
      <c r="F78" s="1" t="s">
        <v>1931</v>
      </c>
      <c r="G78" s="1">
        <f>SUM(G77:G77)</f>
        <v>0</v>
      </c>
    </row>
    <row r="79" spans="1:7">
      <c r="A79" s="201"/>
      <c r="B79" s="201"/>
      <c r="C79" s="201"/>
      <c r="F79" s="1" t="s">
        <v>1933</v>
      </c>
      <c r="G79" s="1">
        <f>SUM(D60:D60)</f>
        <v>367798836.55470067</v>
      </c>
    </row>
    <row r="80" spans="1:7">
      <c r="E80" s="204" t="s">
        <v>2643</v>
      </c>
      <c r="F80" s="204"/>
      <c r="G80" s="204">
        <f>MAX(C66+B70*SQRT(G78+G79),0)</f>
        <v>127244.59234835199</v>
      </c>
    </row>
    <row r="81" spans="1:17">
      <c r="E81" s="204" t="s">
        <v>2644</v>
      </c>
      <c r="F81" s="204"/>
      <c r="G81" s="204">
        <f>G80*B72</f>
        <v>576028.03236012673</v>
      </c>
    </row>
    <row r="84" spans="1:17">
      <c r="A84" s="274" t="s">
        <v>2613</v>
      </c>
      <c r="B84" s="273">
        <f>I39+G81</f>
        <v>5176028.0323601272</v>
      </c>
    </row>
    <row r="86" spans="1:17">
      <c r="A86" s="205" t="s">
        <v>1935</v>
      </c>
    </row>
    <row r="88" spans="1:17">
      <c r="A88" s="227" t="s">
        <v>2043</v>
      </c>
      <c r="B88" s="227" t="s">
        <v>2044</v>
      </c>
      <c r="C88" s="227" t="s">
        <v>2045</v>
      </c>
      <c r="D88" s="227" t="s">
        <v>2046</v>
      </c>
      <c r="E88" s="227" t="s">
        <v>2047</v>
      </c>
      <c r="F88" s="227" t="s">
        <v>2048</v>
      </c>
      <c r="G88" s="227" t="s">
        <v>2049</v>
      </c>
      <c r="H88" s="227" t="s">
        <v>2050</v>
      </c>
      <c r="I88" s="227" t="s">
        <v>2051</v>
      </c>
      <c r="J88" s="217" t="s">
        <v>2052</v>
      </c>
      <c r="K88" s="217" t="s">
        <v>2053</v>
      </c>
      <c r="L88" s="217" t="s">
        <v>2054</v>
      </c>
      <c r="M88" s="217" t="s">
        <v>2055</v>
      </c>
      <c r="N88" s="217" t="s">
        <v>2056</v>
      </c>
      <c r="O88" s="217" t="s">
        <v>2057</v>
      </c>
      <c r="P88" s="217" t="s">
        <v>2058</v>
      </c>
      <c r="Q88" s="1" t="s">
        <v>2059</v>
      </c>
    </row>
    <row r="89" spans="1:17">
      <c r="A89" s="228">
        <v>45170</v>
      </c>
      <c r="B89" s="227" t="s">
        <v>2332</v>
      </c>
      <c r="C89" s="227" t="s">
        <v>2061</v>
      </c>
      <c r="D89" s="227" t="s">
        <v>50</v>
      </c>
      <c r="E89" s="227">
        <v>5176028.0323599996</v>
      </c>
      <c r="F89" s="227">
        <v>0</v>
      </c>
      <c r="G89" s="227">
        <v>5176028.0323599996</v>
      </c>
      <c r="H89" s="227">
        <v>5176028.0323599996</v>
      </c>
      <c r="I89" s="227">
        <v>0</v>
      </c>
      <c r="J89" s="217">
        <v>0</v>
      </c>
      <c r="K89" s="217">
        <v>0</v>
      </c>
      <c r="L89" s="217">
        <v>0</v>
      </c>
      <c r="M89" s="217">
        <v>5176028.0323599996</v>
      </c>
      <c r="N89" s="217">
        <v>0</v>
      </c>
      <c r="O89" s="217">
        <v>0</v>
      </c>
      <c r="P89" s="217">
        <v>0</v>
      </c>
      <c r="Q89" s="1">
        <v>0</v>
      </c>
    </row>
  </sheetData>
  <mergeCells count="6">
    <mergeCell ref="A76:B76"/>
    <mergeCell ref="B7:D7"/>
    <mergeCell ref="Q24:V24"/>
    <mergeCell ref="Q25:V25"/>
    <mergeCell ref="Q26:V26"/>
    <mergeCell ref="A35:B3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69ED3-8B57-44DB-B3D0-5112B324AB2D}">
  <dimension ref="A1:AC96"/>
  <sheetViews>
    <sheetView topLeftCell="A42" workbookViewId="0">
      <selection activeCell="K24" sqref="K24"/>
    </sheetView>
  </sheetViews>
  <sheetFormatPr defaultRowHeight="15"/>
  <cols>
    <col min="1" max="1" width="22.5703125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1414</v>
      </c>
      <c r="B2" s="187" t="s">
        <v>613</v>
      </c>
      <c r="C2" s="187" t="s">
        <v>1392</v>
      </c>
      <c r="D2" s="187" t="s">
        <v>683</v>
      </c>
      <c r="E2" s="187" t="s">
        <v>2038</v>
      </c>
      <c r="F2" s="187" t="s">
        <v>1395</v>
      </c>
      <c r="G2" s="187" t="s">
        <v>617</v>
      </c>
      <c r="H2" s="188">
        <v>0</v>
      </c>
      <c r="I2" s="188">
        <v>318952612.82950675</v>
      </c>
      <c r="J2" s="188">
        <v>38401868.82400845</v>
      </c>
      <c r="K2" s="188">
        <v>0</v>
      </c>
      <c r="L2" s="188">
        <v>0</v>
      </c>
      <c r="M2" s="188">
        <v>357354481.65351522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2616</v>
      </c>
      <c r="R5" s="198"/>
      <c r="S5" s="198"/>
      <c r="T5" s="198"/>
      <c r="U5" s="198"/>
      <c r="V5" s="151">
        <v>0.23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198" t="s">
        <v>2615</v>
      </c>
      <c r="R6" s="198"/>
      <c r="S6" s="198"/>
      <c r="T6" s="198"/>
      <c r="U6" s="198"/>
      <c r="V6" s="151">
        <v>0.47</v>
      </c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9">
      <c r="A8" s="196" t="s">
        <v>13</v>
      </c>
      <c r="B8" s="197" t="s">
        <v>360</v>
      </c>
      <c r="C8" s="197"/>
      <c r="D8" s="197"/>
      <c r="E8" s="197"/>
      <c r="F8" s="197"/>
      <c r="Q8" s="190" t="s">
        <v>1926</v>
      </c>
    </row>
    <row r="9" spans="1:29">
      <c r="A9" s="198" t="s">
        <v>1908</v>
      </c>
      <c r="B9" s="199">
        <v>520000000</v>
      </c>
      <c r="C9" s="208"/>
      <c r="D9" s="199"/>
      <c r="E9" s="199"/>
      <c r="F9" s="199"/>
      <c r="Q9" s="217"/>
      <c r="R9" s="222" t="s">
        <v>51</v>
      </c>
      <c r="S9" s="222" t="s">
        <v>75</v>
      </c>
      <c r="T9" s="222" t="s">
        <v>54</v>
      </c>
      <c r="U9" s="222" t="s">
        <v>77</v>
      </c>
      <c r="V9" s="222" t="s">
        <v>57</v>
      </c>
      <c r="W9" s="222" t="s">
        <v>79</v>
      </c>
      <c r="X9" s="222" t="s">
        <v>63</v>
      </c>
      <c r="Y9" s="222" t="s">
        <v>68</v>
      </c>
      <c r="Z9" s="222" t="s">
        <v>72</v>
      </c>
      <c r="AA9" s="222" t="s">
        <v>82</v>
      </c>
      <c r="AB9" s="222" t="s">
        <v>84</v>
      </c>
      <c r="AC9" s="222" t="s">
        <v>86</v>
      </c>
    </row>
    <row r="10" spans="1:29">
      <c r="A10" s="198" t="s">
        <v>1960</v>
      </c>
      <c r="B10" s="200">
        <f>SUM(K24)</f>
        <v>1000000000</v>
      </c>
      <c r="C10" s="200" t="e">
        <f>SUM(#REF!)</f>
        <v>#REF!</v>
      </c>
      <c r="D10" s="200" t="e">
        <f>SUM(#REF!)</f>
        <v>#REF!</v>
      </c>
      <c r="E10" s="199">
        <f>SUM(M48:M48)</f>
        <v>0</v>
      </c>
      <c r="F10" s="199">
        <f>SUM(O48:O48)</f>
        <v>0</v>
      </c>
      <c r="Q10" s="222" t="s">
        <v>51</v>
      </c>
      <c r="R10" s="226">
        <v>1</v>
      </c>
      <c r="S10" s="226">
        <v>0.77</v>
      </c>
      <c r="T10" s="226">
        <v>0.67</v>
      </c>
      <c r="U10" s="226">
        <v>0.59</v>
      </c>
      <c r="V10" s="226">
        <v>0.48</v>
      </c>
      <c r="W10" s="226">
        <v>0.39</v>
      </c>
      <c r="X10" s="226">
        <v>0.34</v>
      </c>
      <c r="Y10" s="226">
        <v>0.3</v>
      </c>
      <c r="Z10" s="226">
        <v>0.25</v>
      </c>
      <c r="AA10" s="226">
        <v>0.23</v>
      </c>
      <c r="AB10" s="226">
        <v>0.21</v>
      </c>
      <c r="AC10" s="226">
        <v>0.2</v>
      </c>
    </row>
    <row r="11" spans="1:29">
      <c r="A11" s="206" t="s">
        <v>1909</v>
      </c>
      <c r="B11" s="207">
        <f>MAX(1,SQRT(ABS(B10)/B9))</f>
        <v>1.3867504905630728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Q11" s="222" t="s">
        <v>75</v>
      </c>
      <c r="R11" s="226">
        <v>0.77</v>
      </c>
      <c r="S11" s="226">
        <v>1</v>
      </c>
      <c r="T11" s="226">
        <v>0.84</v>
      </c>
      <c r="U11" s="226">
        <v>0.74</v>
      </c>
      <c r="V11" s="226">
        <v>0.56000000000000005</v>
      </c>
      <c r="W11" s="226">
        <v>0.43</v>
      </c>
      <c r="X11" s="226">
        <v>0.36</v>
      </c>
      <c r="Y11" s="226">
        <v>0.31</v>
      </c>
      <c r="Z11" s="226">
        <v>0.26</v>
      </c>
      <c r="AA11" s="226">
        <v>0.21</v>
      </c>
      <c r="AB11" s="226">
        <v>0.19</v>
      </c>
      <c r="AC11" s="226">
        <v>0.19</v>
      </c>
    </row>
    <row r="12" spans="1:29">
      <c r="Q12" s="222" t="s">
        <v>54</v>
      </c>
      <c r="R12" s="226">
        <v>0.67</v>
      </c>
      <c r="S12" s="226">
        <v>0.84</v>
      </c>
      <c r="T12" s="226">
        <v>1</v>
      </c>
      <c r="U12" s="226">
        <v>0.88</v>
      </c>
      <c r="V12" s="226">
        <v>0.69</v>
      </c>
      <c r="W12" s="226">
        <v>0.55000000000000004</v>
      </c>
      <c r="X12" s="226">
        <v>0.47</v>
      </c>
      <c r="Y12" s="226">
        <v>0.4</v>
      </c>
      <c r="Z12" s="226">
        <v>0.34</v>
      </c>
      <c r="AA12" s="226">
        <v>0.27</v>
      </c>
      <c r="AB12" s="226">
        <v>0.25</v>
      </c>
      <c r="AC12" s="226">
        <v>0.25</v>
      </c>
    </row>
    <row r="13" spans="1:29">
      <c r="A13" s="195" t="s">
        <v>1910</v>
      </c>
      <c r="Q13" s="222" t="s">
        <v>77</v>
      </c>
      <c r="R13" s="226">
        <v>0.59</v>
      </c>
      <c r="S13" s="226">
        <v>0.74</v>
      </c>
      <c r="T13" s="226">
        <v>0.88</v>
      </c>
      <c r="U13" s="226">
        <v>1</v>
      </c>
      <c r="V13" s="226">
        <v>0.86</v>
      </c>
      <c r="W13" s="226">
        <v>0.73</v>
      </c>
      <c r="X13" s="226">
        <v>0.65</v>
      </c>
      <c r="Y13" s="226">
        <v>0.56999999999999995</v>
      </c>
      <c r="Z13" s="226">
        <v>0.49</v>
      </c>
      <c r="AA13" s="226">
        <v>0.4</v>
      </c>
      <c r="AB13" s="226">
        <v>0.38</v>
      </c>
      <c r="AC13" s="226">
        <v>0.37</v>
      </c>
    </row>
    <row r="14" spans="1:29">
      <c r="Q14" s="222" t="s">
        <v>57</v>
      </c>
      <c r="R14" s="226">
        <v>0.48</v>
      </c>
      <c r="S14" s="226">
        <v>0.56000000000000005</v>
      </c>
      <c r="T14" s="226">
        <v>0.69</v>
      </c>
      <c r="U14" s="226">
        <v>0.86</v>
      </c>
      <c r="V14" s="226">
        <v>1</v>
      </c>
      <c r="W14" s="226">
        <v>0.94</v>
      </c>
      <c r="X14" s="226">
        <v>0.87</v>
      </c>
      <c r="Y14" s="226">
        <v>0.79</v>
      </c>
      <c r="Z14" s="226">
        <v>0.68</v>
      </c>
      <c r="AA14" s="226">
        <v>0.6</v>
      </c>
      <c r="AB14" s="226">
        <v>0.56999999999999995</v>
      </c>
      <c r="AC14" s="226">
        <v>0.55000000000000004</v>
      </c>
    </row>
    <row r="15" spans="1:29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Q15" s="222" t="s">
        <v>79</v>
      </c>
      <c r="R15" s="226">
        <v>0.39</v>
      </c>
      <c r="S15" s="226">
        <v>0.43</v>
      </c>
      <c r="T15" s="226">
        <v>0.55000000000000004</v>
      </c>
      <c r="U15" s="226">
        <v>0.73</v>
      </c>
      <c r="V15" s="226">
        <v>0.94</v>
      </c>
      <c r="W15" s="226">
        <v>1</v>
      </c>
      <c r="X15" s="226">
        <v>0.96</v>
      </c>
      <c r="Y15" s="226">
        <v>0.91</v>
      </c>
      <c r="Z15" s="226">
        <v>0.8</v>
      </c>
      <c r="AA15" s="226">
        <v>0.74</v>
      </c>
      <c r="AB15" s="226">
        <v>0.7</v>
      </c>
      <c r="AC15" s="226">
        <v>0.69</v>
      </c>
    </row>
    <row r="16" spans="1:29">
      <c r="A16" s="193" t="s">
        <v>47</v>
      </c>
      <c r="B16" s="189" t="s">
        <v>359</v>
      </c>
      <c r="C16" s="189" t="s">
        <v>49</v>
      </c>
      <c r="D16" s="193" t="s">
        <v>12</v>
      </c>
      <c r="E16" s="193" t="s">
        <v>360</v>
      </c>
      <c r="F16" s="193"/>
      <c r="G16" s="193" t="s">
        <v>82</v>
      </c>
      <c r="H16" s="193"/>
      <c r="I16" s="193">
        <v>250000000</v>
      </c>
      <c r="J16" s="189" t="s">
        <v>50</v>
      </c>
      <c r="K16" s="193">
        <v>250000000</v>
      </c>
      <c r="Q16" s="222" t="s">
        <v>63</v>
      </c>
      <c r="R16" s="226">
        <v>0.34</v>
      </c>
      <c r="S16" s="226">
        <v>0.36</v>
      </c>
      <c r="T16" s="226">
        <v>0.47</v>
      </c>
      <c r="U16" s="226">
        <v>0.65</v>
      </c>
      <c r="V16" s="226">
        <v>0.87</v>
      </c>
      <c r="W16" s="226">
        <v>0.96</v>
      </c>
      <c r="X16" s="226">
        <v>1</v>
      </c>
      <c r="Y16" s="226">
        <v>0.97</v>
      </c>
      <c r="Z16" s="226">
        <v>0.88</v>
      </c>
      <c r="AA16" s="226">
        <v>0.81</v>
      </c>
      <c r="AB16" s="226">
        <v>0.77</v>
      </c>
      <c r="AC16" s="226">
        <v>0.76</v>
      </c>
    </row>
    <row r="17" spans="1:29">
      <c r="A17" s="193" t="s">
        <v>47</v>
      </c>
      <c r="B17" s="189" t="s">
        <v>359</v>
      </c>
      <c r="C17" s="189" t="s">
        <v>49</v>
      </c>
      <c r="D17" s="193" t="s">
        <v>12</v>
      </c>
      <c r="E17" s="193" t="s">
        <v>360</v>
      </c>
      <c r="F17" s="193"/>
      <c r="G17" s="193" t="s">
        <v>82</v>
      </c>
      <c r="H17" s="193"/>
      <c r="I17" s="193">
        <v>250000000</v>
      </c>
      <c r="J17" s="189" t="s">
        <v>50</v>
      </c>
      <c r="K17" s="193">
        <v>250000000</v>
      </c>
      <c r="Q17" s="222" t="s">
        <v>68</v>
      </c>
      <c r="R17" s="226">
        <v>0.3</v>
      </c>
      <c r="S17" s="226">
        <v>0.31</v>
      </c>
      <c r="T17" s="226">
        <v>0.4</v>
      </c>
      <c r="U17" s="226">
        <v>0.56999999999999995</v>
      </c>
      <c r="V17" s="226">
        <v>0.79</v>
      </c>
      <c r="W17" s="226">
        <v>0.91</v>
      </c>
      <c r="X17" s="226">
        <v>0.97</v>
      </c>
      <c r="Y17" s="226">
        <v>1</v>
      </c>
      <c r="Z17" s="226">
        <v>0.95</v>
      </c>
      <c r="AA17" s="226">
        <v>0.9</v>
      </c>
      <c r="AB17" s="226">
        <v>0.86</v>
      </c>
      <c r="AC17" s="226">
        <v>0.85</v>
      </c>
    </row>
    <row r="18" spans="1:29">
      <c r="A18" s="193" t="s">
        <v>47</v>
      </c>
      <c r="B18" s="189" t="s">
        <v>359</v>
      </c>
      <c r="C18" s="189" t="s">
        <v>49</v>
      </c>
      <c r="D18" s="193" t="s">
        <v>12</v>
      </c>
      <c r="E18" s="193" t="s">
        <v>360</v>
      </c>
      <c r="F18" s="193"/>
      <c r="G18" s="193" t="s">
        <v>82</v>
      </c>
      <c r="H18" s="193"/>
      <c r="I18" s="193">
        <v>250000000</v>
      </c>
      <c r="J18" s="189" t="s">
        <v>50</v>
      </c>
      <c r="K18" s="193">
        <v>250000000</v>
      </c>
      <c r="Q18" s="222" t="s">
        <v>72</v>
      </c>
      <c r="R18" s="226">
        <v>0.25</v>
      </c>
      <c r="S18" s="226">
        <v>0.26</v>
      </c>
      <c r="T18" s="226">
        <v>0.34</v>
      </c>
      <c r="U18" s="226">
        <v>0.49</v>
      </c>
      <c r="V18" s="226">
        <v>0.68</v>
      </c>
      <c r="W18" s="226">
        <v>0.8</v>
      </c>
      <c r="X18" s="226">
        <v>0.88</v>
      </c>
      <c r="Y18" s="226">
        <v>0.95</v>
      </c>
      <c r="Z18" s="226">
        <v>1</v>
      </c>
      <c r="AA18" s="226">
        <v>0.97</v>
      </c>
      <c r="AB18" s="226">
        <v>0.94</v>
      </c>
      <c r="AC18" s="226">
        <v>0.94</v>
      </c>
    </row>
    <row r="19" spans="1:29">
      <c r="A19" s="193" t="s">
        <v>47</v>
      </c>
      <c r="B19" s="189" t="s">
        <v>359</v>
      </c>
      <c r="C19" s="189" t="s">
        <v>49</v>
      </c>
      <c r="D19" s="193" t="s">
        <v>12</v>
      </c>
      <c r="E19" s="193" t="s">
        <v>360</v>
      </c>
      <c r="F19" s="193"/>
      <c r="G19" s="193" t="s">
        <v>82</v>
      </c>
      <c r="H19" s="193"/>
      <c r="I19" s="193">
        <v>250000000</v>
      </c>
      <c r="J19" s="189" t="s">
        <v>50</v>
      </c>
      <c r="K19" s="193">
        <v>250000000</v>
      </c>
      <c r="Q19" s="222" t="s">
        <v>82</v>
      </c>
      <c r="R19" s="226">
        <v>0.23</v>
      </c>
      <c r="S19" s="226">
        <v>0.21</v>
      </c>
      <c r="T19" s="226">
        <v>0.27</v>
      </c>
      <c r="U19" s="226">
        <v>0.4</v>
      </c>
      <c r="V19" s="226">
        <v>0.6</v>
      </c>
      <c r="W19" s="226">
        <v>0.74</v>
      </c>
      <c r="X19" s="226">
        <v>0.81</v>
      </c>
      <c r="Y19" s="226">
        <v>0.9</v>
      </c>
      <c r="Z19" s="226">
        <v>0.97</v>
      </c>
      <c r="AA19" s="226">
        <v>1</v>
      </c>
      <c r="AB19" s="226">
        <v>0.98</v>
      </c>
      <c r="AC19" s="226">
        <v>0.97</v>
      </c>
    </row>
    <row r="20" spans="1:29">
      <c r="Q20" s="222" t="s">
        <v>84</v>
      </c>
      <c r="R20" s="226">
        <v>0.21</v>
      </c>
      <c r="S20" s="226">
        <v>0.19</v>
      </c>
      <c r="T20" s="226">
        <v>0.25</v>
      </c>
      <c r="U20" s="226">
        <v>0.38</v>
      </c>
      <c r="V20" s="226">
        <v>0.56999999999999995</v>
      </c>
      <c r="W20" s="226">
        <v>0.7</v>
      </c>
      <c r="X20" s="226">
        <v>0.77</v>
      </c>
      <c r="Y20" s="226">
        <v>0.86</v>
      </c>
      <c r="Z20" s="226">
        <v>0.94</v>
      </c>
      <c r="AA20" s="226">
        <v>0.98</v>
      </c>
      <c r="AB20" s="226">
        <v>1</v>
      </c>
      <c r="AC20" s="226">
        <v>0.99</v>
      </c>
    </row>
    <row r="21" spans="1:29">
      <c r="Q21" s="222" t="s">
        <v>86</v>
      </c>
      <c r="R21" s="226">
        <v>0.2</v>
      </c>
      <c r="S21" s="226">
        <v>0.19</v>
      </c>
      <c r="T21" s="226">
        <v>0.25</v>
      </c>
      <c r="U21" s="226">
        <v>0.37</v>
      </c>
      <c r="V21" s="226">
        <v>0.55000000000000004</v>
      </c>
      <c r="W21" s="226">
        <v>0.69</v>
      </c>
      <c r="X21" s="226">
        <v>0.76</v>
      </c>
      <c r="Y21" s="226">
        <v>0.85</v>
      </c>
      <c r="Z21" s="226">
        <v>0.94</v>
      </c>
      <c r="AA21" s="226">
        <v>0.97</v>
      </c>
      <c r="AB21" s="226">
        <v>0.99</v>
      </c>
      <c r="AC21" s="226">
        <v>1</v>
      </c>
    </row>
    <row r="22" spans="1:29">
      <c r="A22" s="201" t="s">
        <v>1941</v>
      </c>
    </row>
    <row r="23" spans="1:29">
      <c r="A23" s="144" t="s">
        <v>41</v>
      </c>
      <c r="B23" s="144" t="s">
        <v>42</v>
      </c>
      <c r="C23" s="144" t="s">
        <v>43</v>
      </c>
      <c r="D23" s="144" t="s">
        <v>0</v>
      </c>
      <c r="E23" s="144" t="s">
        <v>1</v>
      </c>
      <c r="F23" s="144" t="s">
        <v>2</v>
      </c>
      <c r="G23" s="144" t="s">
        <v>3</v>
      </c>
      <c r="H23" s="144" t="s">
        <v>4</v>
      </c>
      <c r="I23" s="144" t="s">
        <v>44</v>
      </c>
      <c r="J23" s="144" t="s">
        <v>45</v>
      </c>
      <c r="K23" s="144" t="s">
        <v>46</v>
      </c>
      <c r="L23" s="144" t="s">
        <v>8</v>
      </c>
      <c r="M23" s="144" t="s">
        <v>2617</v>
      </c>
      <c r="N23" s="235" t="s">
        <v>2622</v>
      </c>
      <c r="O23" s="144" t="s">
        <v>1905</v>
      </c>
      <c r="Q23" s="230" t="s">
        <v>2066</v>
      </c>
      <c r="R23" s="231"/>
      <c r="S23" s="232"/>
      <c r="T23" s="232"/>
      <c r="U23" s="232"/>
      <c r="V23" s="233"/>
      <c r="W23" s="229">
        <v>0.99299999999999999</v>
      </c>
    </row>
    <row r="24" spans="1:29">
      <c r="A24" s="193" t="s">
        <v>47</v>
      </c>
      <c r="B24" s="189" t="s">
        <v>359</v>
      </c>
      <c r="C24" s="189" t="s">
        <v>49</v>
      </c>
      <c r="D24" s="193" t="s">
        <v>12</v>
      </c>
      <c r="E24" s="193" t="s">
        <v>360</v>
      </c>
      <c r="F24" s="193"/>
      <c r="G24" s="193" t="s">
        <v>82</v>
      </c>
      <c r="H24" s="193"/>
      <c r="I24" s="193">
        <f>SUM(I16:I19)</f>
        <v>1000000000</v>
      </c>
      <c r="J24" s="189" t="s">
        <v>50</v>
      </c>
      <c r="K24" s="193">
        <f>SUM(K16:K19)</f>
        <v>1000000000</v>
      </c>
      <c r="L24" s="271" t="str">
        <f>D24&amp;"-"&amp;G24</f>
        <v>Risk_IRVol-15y</v>
      </c>
      <c r="M24" s="191">
        <v>0.23</v>
      </c>
      <c r="N24" s="223">
        <f>K24*M24</f>
        <v>230000000</v>
      </c>
      <c r="O24" s="191">
        <f>K24*M24*$B$11</f>
        <v>318952612.82950675</v>
      </c>
      <c r="Q24" s="318" t="s">
        <v>2067</v>
      </c>
      <c r="R24" s="319"/>
      <c r="S24" s="319"/>
      <c r="T24" s="319"/>
      <c r="U24" s="319"/>
      <c r="V24" s="320"/>
      <c r="W24" s="229">
        <v>0.24</v>
      </c>
    </row>
    <row r="25" spans="1:29">
      <c r="Q25" s="318" t="s">
        <v>2068</v>
      </c>
      <c r="R25" s="319"/>
      <c r="S25" s="319"/>
      <c r="T25" s="319"/>
      <c r="U25" s="319"/>
      <c r="V25" s="320"/>
      <c r="W25" s="229">
        <v>0.04</v>
      </c>
    </row>
    <row r="26" spans="1:29">
      <c r="Q26" s="318" t="s">
        <v>2069</v>
      </c>
      <c r="R26" s="319"/>
      <c r="S26" s="319"/>
      <c r="T26" s="319"/>
      <c r="U26" s="319"/>
      <c r="V26" s="320"/>
      <c r="W26" s="229">
        <v>0.32</v>
      </c>
    </row>
    <row r="27" spans="1:29">
      <c r="A27" s="195" t="s">
        <v>1927</v>
      </c>
    </row>
    <row r="29" spans="1:29">
      <c r="A29" s="201" t="s">
        <v>1928</v>
      </c>
      <c r="B29" s="201"/>
      <c r="C29" s="201"/>
    </row>
    <row r="30" spans="1:29">
      <c r="A30" s="145" t="s">
        <v>41</v>
      </c>
      <c r="B30" s="145" t="s">
        <v>13</v>
      </c>
      <c r="C30" s="144" t="s">
        <v>2618</v>
      </c>
      <c r="D30" s="144" t="s">
        <v>2619</v>
      </c>
      <c r="E30" s="145" t="s">
        <v>1920</v>
      </c>
      <c r="F30" s="145" t="s">
        <v>1921</v>
      </c>
      <c r="G30" s="144" t="s">
        <v>1922</v>
      </c>
      <c r="H30" s="144" t="s">
        <v>2620</v>
      </c>
      <c r="I30" s="146" t="s">
        <v>1932</v>
      </c>
    </row>
    <row r="31" spans="1:29">
      <c r="A31" s="192" t="s">
        <v>47</v>
      </c>
      <c r="B31" s="154" t="s">
        <v>360</v>
      </c>
      <c r="C31" s="193" t="s">
        <v>2651</v>
      </c>
      <c r="D31" s="193" t="s">
        <v>2651</v>
      </c>
      <c r="E31" s="192">
        <f>VLOOKUP(C31,($L$23:$O$24),4,FALSE)</f>
        <v>318952612.82950675</v>
      </c>
      <c r="F31" s="192">
        <f>VLOOKUP(D31,($L$23:$O$24),4,FALSE)</f>
        <v>318952612.82950675</v>
      </c>
      <c r="G31" s="203">
        <v>1</v>
      </c>
      <c r="H31" s="272">
        <v>1</v>
      </c>
      <c r="I31" s="210">
        <f>E31*F31*G31*H31</f>
        <v>1.0173076923076923E+17</v>
      </c>
    </row>
    <row r="32" spans="1:29">
      <c r="A32" s="201"/>
      <c r="B32" s="201"/>
      <c r="C32" s="201"/>
      <c r="H32" s="204" t="s">
        <v>2646</v>
      </c>
      <c r="I32" s="204">
        <f>SQRT(SUM(I31:I31))</f>
        <v>318952612.82950675</v>
      </c>
    </row>
    <row r="33" spans="1:9">
      <c r="A33" s="201"/>
      <c r="B33" s="201"/>
      <c r="C33" s="201"/>
    </row>
    <row r="34" spans="1:9">
      <c r="A34" s="201"/>
      <c r="B34" s="201"/>
      <c r="C34" s="201"/>
    </row>
    <row r="35" spans="1:9">
      <c r="A35" s="201" t="s">
        <v>1930</v>
      </c>
      <c r="B35" s="201"/>
      <c r="C35" s="201"/>
    </row>
    <row r="36" spans="1:9">
      <c r="A36" s="145" t="s">
        <v>41</v>
      </c>
      <c r="B36" s="145" t="s">
        <v>13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9">
      <c r="A37" s="151" t="s">
        <v>47</v>
      </c>
      <c r="B37" s="193" t="s">
        <v>360</v>
      </c>
      <c r="C37" s="151">
        <f>I32</f>
        <v>318952612.82950675</v>
      </c>
      <c r="D37" s="151">
        <f>C37^2</f>
        <v>1.0173076923076923E+17</v>
      </c>
      <c r="E37" s="151">
        <f>O24</f>
        <v>318952612.82950675</v>
      </c>
      <c r="F37" s="151">
        <f>MAX(MIN(E37,C37),-C37)</f>
        <v>318952612.82950675</v>
      </c>
    </row>
    <row r="38" spans="1:9">
      <c r="A38" s="201"/>
      <c r="B38" s="201"/>
      <c r="C38" s="201"/>
    </row>
    <row r="39" spans="1:9">
      <c r="A39" s="201"/>
      <c r="B39" s="201"/>
      <c r="C39" s="201"/>
    </row>
    <row r="40" spans="1:9">
      <c r="A40" s="195" t="s">
        <v>2621</v>
      </c>
    </row>
    <row r="42" spans="1:9">
      <c r="A42" s="316" t="s">
        <v>47</v>
      </c>
      <c r="B42" s="317"/>
      <c r="C42" s="144" t="s">
        <v>1916</v>
      </c>
      <c r="D42" s="144" t="s">
        <v>1917</v>
      </c>
      <c r="E42" s="144" t="s">
        <v>1957</v>
      </c>
      <c r="F42" s="144" t="s">
        <v>1958</v>
      </c>
      <c r="G42" s="144" t="s">
        <v>1922</v>
      </c>
      <c r="H42" s="144" t="s">
        <v>1959</v>
      </c>
      <c r="I42" s="144" t="s">
        <v>1932</v>
      </c>
    </row>
    <row r="43" spans="1:9">
      <c r="A43" s="193" t="s">
        <v>360</v>
      </c>
      <c r="B43" s="193" t="s">
        <v>360</v>
      </c>
      <c r="C43" s="151">
        <f>VLOOKUP(A43,$B$37:$F$37,5,FALSE)</f>
        <v>318952612.82950675</v>
      </c>
      <c r="D43" s="151">
        <f>VLOOKUP(B43,$B$37:$F$37,5,FALSE)</f>
        <v>318952612.82950675</v>
      </c>
      <c r="E43" s="151" cm="1">
        <f t="array" ref="E43">VLOOKUP(A43,TRANSPOSE($B$8:$F$11),4,FALSE)</f>
        <v>1.3867504905630728</v>
      </c>
      <c r="F43" s="151" cm="1">
        <f t="array" ref="F43">VLOOKUP(B43,TRANSPOSE($B$8:$F$11),4,FALSE)</f>
        <v>1.3867504905630728</v>
      </c>
      <c r="G43" s="211">
        <v>1</v>
      </c>
      <c r="H43" s="211">
        <f>MIN(E43:F43)/MAX(E43:F43)</f>
        <v>1</v>
      </c>
      <c r="I43" s="151">
        <f>IF(C43=D43,0,C43*D43*G43*H43)</f>
        <v>0</v>
      </c>
    </row>
    <row r="44" spans="1:9">
      <c r="A44" s="201"/>
      <c r="B44" s="201"/>
      <c r="C44" s="201"/>
      <c r="H44" s="1" t="s">
        <v>1931</v>
      </c>
      <c r="I44" s="1">
        <f>SUM(I43:I43)</f>
        <v>0</v>
      </c>
    </row>
    <row r="45" spans="1:9">
      <c r="A45" s="201"/>
      <c r="B45" s="201"/>
      <c r="C45" s="201"/>
      <c r="H45" s="1" t="s">
        <v>1933</v>
      </c>
      <c r="I45" s="1">
        <f>SUM(D37:D37)</f>
        <v>1.0173076923076923E+17</v>
      </c>
    </row>
    <row r="46" spans="1:9">
      <c r="A46" s="201"/>
      <c r="B46" s="201"/>
      <c r="C46" s="201"/>
      <c r="H46" s="204" t="s">
        <v>2623</v>
      </c>
      <c r="I46" s="204">
        <f>SQRT(SUM(I44:I45))</f>
        <v>318952612.82950675</v>
      </c>
    </row>
    <row r="47" spans="1:9">
      <c r="A47" s="201"/>
      <c r="B47" s="201"/>
      <c r="C47" s="201"/>
    </row>
    <row r="50" spans="1:29">
      <c r="A50" s="274" t="s">
        <v>2625</v>
      </c>
      <c r="B50" s="273"/>
    </row>
    <row r="52" spans="1:29">
      <c r="A52" s="195" t="s">
        <v>2626</v>
      </c>
    </row>
    <row r="53" spans="1:29">
      <c r="Q53" s="217"/>
      <c r="R53" s="222" t="s">
        <v>51</v>
      </c>
      <c r="S53" s="222" t="s">
        <v>75</v>
      </c>
      <c r="T53" s="222" t="s">
        <v>54</v>
      </c>
      <c r="U53" s="222" t="s">
        <v>77</v>
      </c>
      <c r="V53" s="222" t="s">
        <v>57</v>
      </c>
      <c r="W53" s="222" t="s">
        <v>79</v>
      </c>
      <c r="X53" s="222" t="s">
        <v>63</v>
      </c>
      <c r="Y53" s="222" t="s">
        <v>68</v>
      </c>
      <c r="Z53" s="222" t="s">
        <v>72</v>
      </c>
      <c r="AA53" s="222" t="s">
        <v>82</v>
      </c>
      <c r="AB53" s="222" t="s">
        <v>84</v>
      </c>
      <c r="AC53" s="222" t="s">
        <v>86</v>
      </c>
    </row>
    <row r="54" spans="1:29">
      <c r="A54" s="144" t="s">
        <v>41</v>
      </c>
      <c r="B54" s="144" t="s">
        <v>42</v>
      </c>
      <c r="C54" s="144" t="s">
        <v>43</v>
      </c>
      <c r="D54" s="144" t="s">
        <v>0</v>
      </c>
      <c r="E54" s="144" t="s">
        <v>1</v>
      </c>
      <c r="F54" s="144" t="s">
        <v>2</v>
      </c>
      <c r="G54" s="144" t="s">
        <v>3</v>
      </c>
      <c r="H54" s="144" t="s">
        <v>4</v>
      </c>
      <c r="I54" s="144" t="s">
        <v>44</v>
      </c>
      <c r="J54" s="144" t="s">
        <v>45</v>
      </c>
      <c r="K54" s="144" t="s">
        <v>46</v>
      </c>
      <c r="L54" s="144" t="s">
        <v>8</v>
      </c>
      <c r="M54" s="144" t="s">
        <v>2627</v>
      </c>
      <c r="N54" s="235" t="s">
        <v>2630</v>
      </c>
      <c r="O54" s="235" t="s">
        <v>2641</v>
      </c>
      <c r="Q54" s="222" t="s">
        <v>2628</v>
      </c>
      <c r="R54" s="275">
        <f>0.5*MIN(1,14/R55)</f>
        <v>0.5</v>
      </c>
      <c r="S54" s="275">
        <f t="shared" ref="S54:AC54" si="1">0.5*MIN(1,14/S55)</f>
        <v>0.23013698630136986</v>
      </c>
      <c r="T54" s="275">
        <f t="shared" si="1"/>
        <v>7.6712328767123292E-2</v>
      </c>
      <c r="U54" s="275">
        <f t="shared" si="1"/>
        <v>3.8356164383561646E-2</v>
      </c>
      <c r="V54" s="275">
        <f t="shared" si="1"/>
        <v>1.9178082191780823E-2</v>
      </c>
      <c r="W54" s="275">
        <f t="shared" si="1"/>
        <v>9.5890410958904115E-3</v>
      </c>
      <c r="X54" s="275">
        <f t="shared" si="1"/>
        <v>6.392694063926941E-3</v>
      </c>
      <c r="Y54" s="275">
        <f t="shared" si="1"/>
        <v>3.8356164383561643E-3</v>
      </c>
      <c r="Z54" s="275">
        <f t="shared" si="1"/>
        <v>1.9178082191780822E-3</v>
      </c>
      <c r="AA54" s="275">
        <f t="shared" si="1"/>
        <v>1.2785388127853881E-3</v>
      </c>
      <c r="AB54" s="275">
        <f t="shared" si="1"/>
        <v>9.5890410958904108E-4</v>
      </c>
      <c r="AC54" s="275">
        <f t="shared" si="1"/>
        <v>6.3926940639269405E-4</v>
      </c>
    </row>
    <row r="55" spans="1:29">
      <c r="A55" s="193" t="s">
        <v>47</v>
      </c>
      <c r="B55" s="189" t="s">
        <v>359</v>
      </c>
      <c r="C55" s="189" t="s">
        <v>49</v>
      </c>
      <c r="D55" s="193" t="s">
        <v>12</v>
      </c>
      <c r="E55" s="193" t="s">
        <v>360</v>
      </c>
      <c r="F55" s="193"/>
      <c r="G55" s="193" t="s">
        <v>82</v>
      </c>
      <c r="H55" s="193"/>
      <c r="I55" s="193">
        <v>1000000000</v>
      </c>
      <c r="J55" s="189" t="s">
        <v>50</v>
      </c>
      <c r="K55" s="193">
        <v>1000000000</v>
      </c>
      <c r="L55" s="271" t="str">
        <f>D55&amp;"-"&amp;G55</f>
        <v>Risk_IRVol-15y</v>
      </c>
      <c r="M55" s="191" cm="1">
        <f t="array" ref="M55">VLOOKUP(G55,TRANSPOSE($Q$53:$AC$54),2,FALSE)</f>
        <v>1.2785388127853881E-3</v>
      </c>
      <c r="N55" s="223">
        <f>K55*M55</f>
        <v>1278538.8127853882</v>
      </c>
      <c r="O55" s="223">
        <f>ABS(N55)</f>
        <v>1278538.8127853882</v>
      </c>
      <c r="Q55" s="222" t="s">
        <v>2629</v>
      </c>
      <c r="R55" s="217">
        <v>14</v>
      </c>
      <c r="S55" s="217">
        <f>365/12</f>
        <v>30.416666666666668</v>
      </c>
      <c r="T55" s="217">
        <f>365/4</f>
        <v>91.25</v>
      </c>
      <c r="U55" s="217">
        <f>365/2</f>
        <v>182.5</v>
      </c>
      <c r="V55" s="217">
        <f>365</f>
        <v>365</v>
      </c>
      <c r="W55" s="217">
        <f>365*2</f>
        <v>730</v>
      </c>
      <c r="X55" s="217">
        <f>365*3</f>
        <v>1095</v>
      </c>
      <c r="Y55" s="217">
        <f>365*5</f>
        <v>1825</v>
      </c>
      <c r="Z55" s="217">
        <f>365*10</f>
        <v>3650</v>
      </c>
      <c r="AA55" s="217">
        <f>365*15</f>
        <v>5475</v>
      </c>
      <c r="AB55" s="217">
        <f>365*20</f>
        <v>7300</v>
      </c>
      <c r="AC55" s="217">
        <f>365*30</f>
        <v>10950</v>
      </c>
    </row>
    <row r="58" spans="1:29">
      <c r="A58" s="195" t="s">
        <v>2631</v>
      </c>
    </row>
    <row r="60" spans="1:29">
      <c r="A60" s="201" t="s">
        <v>1928</v>
      </c>
      <c r="B60" s="201"/>
      <c r="C60" s="201"/>
    </row>
    <row r="61" spans="1:29">
      <c r="A61" s="145" t="s">
        <v>41</v>
      </c>
      <c r="B61" s="145" t="s">
        <v>13</v>
      </c>
      <c r="C61" s="144" t="s">
        <v>2618</v>
      </c>
      <c r="D61" s="144" t="s">
        <v>2619</v>
      </c>
      <c r="E61" s="145" t="s">
        <v>1920</v>
      </c>
      <c r="F61" s="145" t="s">
        <v>1921</v>
      </c>
      <c r="G61" s="144" t="s">
        <v>1922</v>
      </c>
      <c r="H61" s="144" t="s">
        <v>2632</v>
      </c>
      <c r="I61" s="146" t="s">
        <v>1932</v>
      </c>
    </row>
    <row r="62" spans="1:29">
      <c r="A62" s="192" t="s">
        <v>47</v>
      </c>
      <c r="B62" s="193" t="s">
        <v>360</v>
      </c>
      <c r="C62" s="193" t="s">
        <v>2651</v>
      </c>
      <c r="D62" s="193" t="s">
        <v>2651</v>
      </c>
      <c r="E62" s="192">
        <f>VLOOKUP(C62,($L$54:$N$55),3,FALSE)</f>
        <v>1278538.8127853882</v>
      </c>
      <c r="F62" s="192">
        <f>VLOOKUP(D62,($L$54:$N$55),3,FALSE)</f>
        <v>1278538.8127853882</v>
      </c>
      <c r="G62" s="203">
        <v>1</v>
      </c>
      <c r="H62" s="272">
        <f>G62^2</f>
        <v>1</v>
      </c>
      <c r="I62" s="210">
        <f>E62*F62*H62</f>
        <v>1634661495798.6699</v>
      </c>
    </row>
    <row r="63" spans="1:29">
      <c r="A63" s="201"/>
      <c r="B63" s="201"/>
      <c r="C63" s="201"/>
      <c r="H63" s="204" t="s">
        <v>2646</v>
      </c>
      <c r="I63" s="204">
        <f>SQRT(SUM(I62:I62))</f>
        <v>1278538.8127853882</v>
      </c>
    </row>
    <row r="65" spans="1:7">
      <c r="A65" s="201" t="s">
        <v>1930</v>
      </c>
      <c r="B65" s="201"/>
      <c r="C65" s="201"/>
    </row>
    <row r="66" spans="1:7">
      <c r="A66" s="145" t="s">
        <v>41</v>
      </c>
      <c r="B66" s="145" t="s">
        <v>13</v>
      </c>
      <c r="C66" s="144" t="s">
        <v>1911</v>
      </c>
      <c r="D66" s="144" t="s">
        <v>1912</v>
      </c>
      <c r="E66" s="145" t="s">
        <v>1913</v>
      </c>
      <c r="F66" s="145" t="s">
        <v>1914</v>
      </c>
    </row>
    <row r="67" spans="1:7">
      <c r="A67" s="151" t="s">
        <v>47</v>
      </c>
      <c r="B67" s="193" t="s">
        <v>360</v>
      </c>
      <c r="C67" s="151">
        <f>I63</f>
        <v>1278538.8127853882</v>
      </c>
      <c r="D67" s="151">
        <f>C67^2</f>
        <v>1634661495798.6699</v>
      </c>
      <c r="E67" s="151">
        <f>N55</f>
        <v>1278538.8127853882</v>
      </c>
      <c r="F67" s="151">
        <f>MAX(MIN(E67,C67),-C67)</f>
        <v>1278538.8127853882</v>
      </c>
    </row>
    <row r="70" spans="1:7">
      <c r="A70" s="195" t="s">
        <v>2633</v>
      </c>
    </row>
    <row r="72" spans="1:7">
      <c r="A72" s="145"/>
      <c r="B72" s="145" t="s">
        <v>360</v>
      </c>
      <c r="C72" s="144" t="s">
        <v>2640</v>
      </c>
    </row>
    <row r="73" spans="1:7">
      <c r="A73" s="217" t="s">
        <v>2634</v>
      </c>
      <c r="B73" s="217">
        <f>SUM(N55)</f>
        <v>1278538.8127853882</v>
      </c>
      <c r="C73" s="217">
        <f>SUM(B73)</f>
        <v>1278538.8127853882</v>
      </c>
    </row>
    <row r="74" spans="1:7">
      <c r="A74" s="217" t="s">
        <v>2635</v>
      </c>
      <c r="B74" s="217">
        <f>SUM(O55)</f>
        <v>1278538.8127853882</v>
      </c>
      <c r="C74" s="217">
        <f>SUM(B74)</f>
        <v>1278538.8127853882</v>
      </c>
    </row>
    <row r="75" spans="1:7">
      <c r="A75" s="217" t="s">
        <v>2636</v>
      </c>
      <c r="B75" s="217">
        <f>MIN(0,C73/C74)</f>
        <v>0</v>
      </c>
    </row>
    <row r="76" spans="1:7">
      <c r="A76" s="217" t="s">
        <v>2637</v>
      </c>
      <c r="B76" s="217">
        <f>_xlfn.NORM.S.INV(99.5%)</f>
        <v>2.5758293035488999</v>
      </c>
    </row>
    <row r="77" spans="1:7">
      <c r="A77" s="277" t="s">
        <v>2638</v>
      </c>
      <c r="B77" s="217">
        <f>(B76^2-1)*(1+B75)-B75</f>
        <v>5.6348966010212109</v>
      </c>
      <c r="D77" s="278"/>
      <c r="E77" s="278"/>
      <c r="F77" s="278"/>
      <c r="G77" s="279"/>
    </row>
    <row r="78" spans="1:7">
      <c r="A78" s="276" t="s">
        <v>2639</v>
      </c>
      <c r="B78" s="226">
        <v>0.32</v>
      </c>
    </row>
    <row r="79" spans="1:7">
      <c r="A79" s="217" t="s">
        <v>2645</v>
      </c>
      <c r="B79" s="280">
        <f>V6^(-2)</f>
        <v>4.5269352648257133</v>
      </c>
    </row>
    <row r="81" spans="1:17">
      <c r="A81" s="195" t="s">
        <v>2642</v>
      </c>
    </row>
    <row r="83" spans="1:17">
      <c r="A83" s="316" t="s">
        <v>47</v>
      </c>
      <c r="B83" s="317"/>
      <c r="C83" s="144" t="s">
        <v>1916</v>
      </c>
      <c r="D83" s="144" t="s">
        <v>1917</v>
      </c>
      <c r="E83" s="144" t="s">
        <v>1922</v>
      </c>
      <c r="F83" s="144" t="s">
        <v>2632</v>
      </c>
      <c r="G83" s="144" t="s">
        <v>1932</v>
      </c>
    </row>
    <row r="84" spans="1:17">
      <c r="A84" s="193" t="s">
        <v>360</v>
      </c>
      <c r="B84" s="193" t="s">
        <v>360</v>
      </c>
      <c r="C84" s="151">
        <f>VLOOKUP(A84,$B$66:$F$67,5,FALSE)</f>
        <v>1278538.8127853882</v>
      </c>
      <c r="D84" s="151">
        <f>VLOOKUP(B84,$B$66:$F$67,5,FALSE)</f>
        <v>1278538.8127853882</v>
      </c>
      <c r="E84" s="211">
        <v>1</v>
      </c>
      <c r="F84" s="211">
        <f>E84^2</f>
        <v>1</v>
      </c>
      <c r="G84" s="151">
        <f>IF(C84=D84,0,C84*D84*F84)</f>
        <v>0</v>
      </c>
    </row>
    <row r="85" spans="1:17">
      <c r="A85" s="201"/>
      <c r="B85" s="201"/>
      <c r="C85" s="201"/>
      <c r="F85" s="1" t="s">
        <v>1931</v>
      </c>
      <c r="G85" s="1">
        <f>SUM(G84:G84)</f>
        <v>0</v>
      </c>
    </row>
    <row r="86" spans="1:17">
      <c r="A86" s="201"/>
      <c r="B86" s="201"/>
      <c r="C86" s="201"/>
      <c r="F86" s="1" t="s">
        <v>1933</v>
      </c>
      <c r="G86" s="1">
        <f>SUM(D67:D67)</f>
        <v>1634661495798.6699</v>
      </c>
    </row>
    <row r="87" spans="1:17">
      <c r="E87" s="204" t="s">
        <v>2643</v>
      </c>
      <c r="F87" s="204"/>
      <c r="G87" s="204">
        <f>MAX(C73+B77*SQRT(G85+G86),0)</f>
        <v>8482972.8232234661</v>
      </c>
    </row>
    <row r="88" spans="1:17">
      <c r="E88" s="204" t="s">
        <v>2644</v>
      </c>
      <c r="F88" s="204"/>
      <c r="G88" s="204">
        <f>G87*B79</f>
        <v>38401868.82400845</v>
      </c>
      <c r="P88" s="217" t="s">
        <v>2058</v>
      </c>
      <c r="Q88" s="1" t="s">
        <v>2059</v>
      </c>
    </row>
    <row r="89" spans="1:17">
      <c r="P89" s="217">
        <v>0</v>
      </c>
      <c r="Q89" s="1">
        <v>0</v>
      </c>
    </row>
    <row r="91" spans="1:17">
      <c r="A91" s="274" t="s">
        <v>2613</v>
      </c>
      <c r="B91" s="273">
        <f>I46+G88</f>
        <v>357354481.65351522</v>
      </c>
    </row>
    <row r="93" spans="1:17">
      <c r="A93" s="205" t="s">
        <v>1935</v>
      </c>
    </row>
    <row r="95" spans="1:17">
      <c r="A95" s="227" t="s">
        <v>2043</v>
      </c>
      <c r="B95" s="227" t="s">
        <v>2044</v>
      </c>
      <c r="C95" s="227" t="s">
        <v>2045</v>
      </c>
      <c r="D95" s="227" t="s">
        <v>2046</v>
      </c>
      <c r="E95" s="227" t="s">
        <v>2047</v>
      </c>
      <c r="F95" s="227" t="s">
        <v>2048</v>
      </c>
      <c r="G95" s="227" t="s">
        <v>2049</v>
      </c>
      <c r="H95" s="227" t="s">
        <v>2050</v>
      </c>
      <c r="I95" s="227" t="s">
        <v>2051</v>
      </c>
      <c r="J95" s="217" t="s">
        <v>2052</v>
      </c>
      <c r="K95" s="217" t="s">
        <v>2053</v>
      </c>
      <c r="L95" s="217" t="s">
        <v>2054</v>
      </c>
      <c r="M95" s="217" t="s">
        <v>2055</v>
      </c>
      <c r="N95" s="217" t="s">
        <v>2056</v>
      </c>
      <c r="O95" s="217" t="s">
        <v>2057</v>
      </c>
    </row>
    <row r="96" spans="1:17">
      <c r="A96" s="228">
        <v>45170</v>
      </c>
      <c r="B96" s="227" t="s">
        <v>2335</v>
      </c>
      <c r="C96" s="227" t="s">
        <v>2061</v>
      </c>
      <c r="D96" s="227" t="s">
        <v>50</v>
      </c>
      <c r="E96" s="227">
        <v>357354481.65351498</v>
      </c>
      <c r="F96" s="227">
        <v>0</v>
      </c>
      <c r="G96" s="227">
        <v>357354481.65351498</v>
      </c>
      <c r="H96" s="227">
        <v>357354481.65351498</v>
      </c>
      <c r="I96" s="227">
        <v>0</v>
      </c>
      <c r="J96" s="217">
        <v>0</v>
      </c>
      <c r="K96" s="217">
        <v>0</v>
      </c>
      <c r="L96" s="217">
        <v>0</v>
      </c>
      <c r="M96" s="217">
        <v>357354481.65351498</v>
      </c>
      <c r="N96" s="217">
        <v>0</v>
      </c>
      <c r="O96" s="217">
        <v>0</v>
      </c>
      <c r="P96" s="1">
        <v>0</v>
      </c>
      <c r="Q96" s="1">
        <v>0</v>
      </c>
    </row>
  </sheetData>
  <mergeCells count="6">
    <mergeCell ref="A83:B83"/>
    <mergeCell ref="B7:D7"/>
    <mergeCell ref="Q24:V24"/>
    <mergeCell ref="Q25:V25"/>
    <mergeCell ref="Q26:V26"/>
    <mergeCell ref="A42:B42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F5D4-6D2C-4923-B293-16FD85BB0984}">
  <sheetPr>
    <pageSetUpPr fitToPage="1"/>
  </sheetPr>
  <dimension ref="A1:K334"/>
  <sheetViews>
    <sheetView topLeftCell="A200" zoomScale="90" zoomScaleNormal="90" workbookViewId="0">
      <selection activeCell="A237" sqref="A237:XFD237"/>
    </sheetView>
  </sheetViews>
  <sheetFormatPr defaultColWidth="9.42578125" defaultRowHeight="15"/>
  <cols>
    <col min="1" max="2" width="15.5703125" style="1" customWidth="1"/>
    <col min="3" max="3" width="27" style="1" customWidth="1"/>
    <col min="4" max="4" width="30.5703125" style="1" customWidth="1"/>
    <col min="5" max="5" width="30.5703125" style="1" bestFit="1" customWidth="1"/>
    <col min="6" max="7" width="15.5703125" style="1" customWidth="1"/>
    <col min="8" max="8" width="15.5703125" style="6" customWidth="1"/>
    <col min="9" max="9" width="15.5703125" style="43" customWidth="1"/>
    <col min="10" max="10" width="15.5703125" style="6" customWidth="1"/>
    <col min="11" max="11" width="15.5703125" style="43" customWidth="1"/>
    <col min="12" max="16384" width="9.42578125" style="1"/>
  </cols>
  <sheetData>
    <row r="1" spans="3:8">
      <c r="C1" s="76"/>
      <c r="D1" s="234" t="s">
        <v>0</v>
      </c>
      <c r="E1" s="235" t="s">
        <v>1</v>
      </c>
      <c r="F1" s="235" t="s">
        <v>2</v>
      </c>
      <c r="G1" s="235" t="s">
        <v>3</v>
      </c>
      <c r="H1" s="235" t="s">
        <v>4</v>
      </c>
    </row>
    <row r="2" spans="3:8">
      <c r="C2" s="77"/>
      <c r="D2" s="30" t="s">
        <v>5</v>
      </c>
      <c r="E2" s="15" t="s">
        <v>6</v>
      </c>
      <c r="F2" s="15" t="s">
        <v>7</v>
      </c>
      <c r="G2" s="15" t="s">
        <v>8</v>
      </c>
      <c r="H2" s="31" t="s">
        <v>9</v>
      </c>
    </row>
    <row r="3" spans="3:8" ht="16.5" customHeight="1">
      <c r="C3" s="77"/>
      <c r="D3" s="32" t="s">
        <v>10</v>
      </c>
      <c r="E3" s="16" t="s">
        <v>11</v>
      </c>
      <c r="F3" s="16"/>
      <c r="G3" s="16"/>
      <c r="H3" s="33"/>
    </row>
    <row r="4" spans="3:8" ht="16.5" customHeight="1">
      <c r="C4" s="77"/>
      <c r="D4" s="32" t="s">
        <v>12</v>
      </c>
      <c r="E4" s="16" t="s">
        <v>13</v>
      </c>
      <c r="F4" s="16"/>
      <c r="G4" s="16" t="s">
        <v>8</v>
      </c>
      <c r="H4" s="33"/>
    </row>
    <row r="5" spans="3:8" ht="16.5" customHeight="1">
      <c r="C5" s="77"/>
      <c r="D5" s="32" t="s">
        <v>14</v>
      </c>
      <c r="E5" s="16" t="s">
        <v>15</v>
      </c>
      <c r="F5" s="16" t="s">
        <v>16</v>
      </c>
      <c r="G5" s="16" t="s">
        <v>8</v>
      </c>
      <c r="H5" s="33" t="s">
        <v>13</v>
      </c>
    </row>
    <row r="6" spans="3:8" ht="16.5" customHeight="1">
      <c r="C6" s="77"/>
      <c r="D6" s="32" t="s">
        <v>17</v>
      </c>
      <c r="E6" s="16" t="s">
        <v>18</v>
      </c>
      <c r="F6" s="16" t="s">
        <v>16</v>
      </c>
      <c r="G6" s="16" t="s">
        <v>8</v>
      </c>
      <c r="H6" s="33" t="s">
        <v>13</v>
      </c>
    </row>
    <row r="7" spans="3:8" ht="16.5" customHeight="1">
      <c r="C7" s="77"/>
      <c r="D7" s="32" t="s">
        <v>19</v>
      </c>
      <c r="E7" s="34" t="s">
        <v>20</v>
      </c>
      <c r="F7" s="16" t="s">
        <v>16</v>
      </c>
      <c r="G7" s="16" t="s">
        <v>8</v>
      </c>
      <c r="H7" s="33" t="s">
        <v>21</v>
      </c>
    </row>
    <row r="8" spans="3:8" ht="16.5" customHeight="1">
      <c r="C8" s="78"/>
      <c r="D8" s="35" t="s">
        <v>22</v>
      </c>
      <c r="E8" s="16" t="s">
        <v>20</v>
      </c>
      <c r="F8" s="16" t="s">
        <v>16</v>
      </c>
      <c r="G8" s="16" t="s">
        <v>8</v>
      </c>
      <c r="H8" s="33" t="s">
        <v>21</v>
      </c>
    </row>
    <row r="9" spans="3:8" ht="16.5" customHeight="1">
      <c r="C9" s="77"/>
      <c r="D9" s="32" t="s">
        <v>23</v>
      </c>
      <c r="E9" s="16" t="s">
        <v>24</v>
      </c>
      <c r="F9" s="16" t="s">
        <v>16</v>
      </c>
      <c r="G9" s="16"/>
      <c r="H9" s="33"/>
    </row>
    <row r="10" spans="3:8" ht="16.5" customHeight="1">
      <c r="C10" s="77"/>
      <c r="D10" s="32" t="s">
        <v>25</v>
      </c>
      <c r="E10" s="16" t="s">
        <v>24</v>
      </c>
      <c r="F10" s="16" t="s">
        <v>16</v>
      </c>
      <c r="G10" s="16" t="s">
        <v>8</v>
      </c>
      <c r="H10" s="33"/>
    </row>
    <row r="11" spans="3:8" ht="16.5" customHeight="1">
      <c r="C11" s="77"/>
      <c r="D11" s="32" t="s">
        <v>26</v>
      </c>
      <c r="E11" s="16" t="s">
        <v>13</v>
      </c>
      <c r="F11" s="16"/>
      <c r="G11" s="16"/>
      <c r="H11" s="33"/>
    </row>
    <row r="12" spans="3:8" ht="16.5" customHeight="1">
      <c r="C12" s="77"/>
      <c r="D12" s="32" t="s">
        <v>27</v>
      </c>
      <c r="E12" s="16" t="s">
        <v>28</v>
      </c>
      <c r="F12" s="16"/>
      <c r="G12" s="16" t="s">
        <v>8</v>
      </c>
      <c r="H12" s="33"/>
    </row>
    <row r="13" spans="3:8" ht="16.5" customHeight="1">
      <c r="C13" s="77"/>
      <c r="D13" s="32" t="s">
        <v>29</v>
      </c>
      <c r="E13" s="16" t="s">
        <v>30</v>
      </c>
      <c r="F13" s="16" t="s">
        <v>7</v>
      </c>
      <c r="G13" s="16"/>
      <c r="H13" s="33"/>
    </row>
    <row r="14" spans="3:8" ht="16.5" customHeight="1">
      <c r="C14" s="77"/>
      <c r="D14" s="32" t="s">
        <v>31</v>
      </c>
      <c r="E14" s="16" t="s">
        <v>30</v>
      </c>
      <c r="F14" s="16" t="s">
        <v>7</v>
      </c>
      <c r="G14" s="16" t="s">
        <v>8</v>
      </c>
      <c r="H14" s="33"/>
    </row>
    <row r="15" spans="3:8" ht="16.5" customHeight="1">
      <c r="C15" s="79"/>
      <c r="D15" s="80" t="s">
        <v>32</v>
      </c>
      <c r="E15" s="36" t="s">
        <v>33</v>
      </c>
      <c r="F15" s="36"/>
      <c r="G15" s="36"/>
      <c r="H15" s="37"/>
    </row>
    <row r="16" spans="3:8" ht="16.5" customHeight="1">
      <c r="C16" s="81"/>
      <c r="D16" s="23" t="s">
        <v>34</v>
      </c>
      <c r="E16" s="36" t="s">
        <v>35</v>
      </c>
      <c r="F16" s="36"/>
      <c r="G16" s="36"/>
      <c r="H16" s="37"/>
    </row>
    <row r="17" spans="1:11" ht="16.5" customHeight="1">
      <c r="C17" s="77"/>
      <c r="D17" s="82" t="s">
        <v>36</v>
      </c>
      <c r="E17" s="36" t="s">
        <v>13</v>
      </c>
      <c r="F17" s="36"/>
      <c r="G17" s="36" t="s">
        <v>8</v>
      </c>
      <c r="H17" s="37"/>
    </row>
    <row r="18" spans="1:11" ht="16.5" customHeight="1">
      <c r="C18" s="79"/>
      <c r="D18" s="80" t="s">
        <v>37</v>
      </c>
      <c r="E18" s="16" t="s">
        <v>38</v>
      </c>
      <c r="F18" s="36"/>
      <c r="G18" s="36"/>
      <c r="H18" s="37"/>
    </row>
    <row r="19" spans="1:11" ht="16.5" customHeight="1">
      <c r="C19" s="78"/>
      <c r="D19" s="38" t="s">
        <v>39</v>
      </c>
      <c r="E19" s="17" t="s">
        <v>40</v>
      </c>
      <c r="F19" s="39"/>
      <c r="G19" s="39"/>
      <c r="H19" s="40"/>
    </row>
    <row r="20" spans="1:11">
      <c r="A20" s="7"/>
      <c r="B20" s="7"/>
      <c r="C20" s="7"/>
      <c r="D20" s="7"/>
      <c r="E20" s="7"/>
    </row>
    <row r="21" spans="1:11">
      <c r="A21" s="236" t="s">
        <v>41</v>
      </c>
      <c r="B21" s="236" t="s">
        <v>42</v>
      </c>
      <c r="C21" s="236" t="s">
        <v>43</v>
      </c>
      <c r="D21" s="236" t="s">
        <v>0</v>
      </c>
      <c r="E21" s="236" t="s">
        <v>1</v>
      </c>
      <c r="F21" s="235" t="s">
        <v>2</v>
      </c>
      <c r="G21" s="235" t="s">
        <v>3</v>
      </c>
      <c r="H21" s="235" t="s">
        <v>4</v>
      </c>
      <c r="I21" s="237" t="s">
        <v>44</v>
      </c>
      <c r="J21" s="235" t="s">
        <v>45</v>
      </c>
      <c r="K21" s="237" t="s">
        <v>46</v>
      </c>
    </row>
    <row r="22" spans="1:11">
      <c r="A22" s="83" t="s">
        <v>47</v>
      </c>
      <c r="B22" s="84" t="s">
        <v>48</v>
      </c>
      <c r="C22" s="84" t="s">
        <v>49</v>
      </c>
      <c r="D22" s="85" t="s">
        <v>5</v>
      </c>
      <c r="E22" s="85" t="s">
        <v>50</v>
      </c>
      <c r="F22" s="86">
        <v>1</v>
      </c>
      <c r="G22" s="86" t="s">
        <v>51</v>
      </c>
      <c r="H22" s="86" t="s">
        <v>52</v>
      </c>
      <c r="I22" s="87">
        <v>4000000</v>
      </c>
      <c r="J22" s="88" t="s">
        <v>50</v>
      </c>
      <c r="K22" s="89">
        <v>4000000</v>
      </c>
    </row>
    <row r="23" spans="1:11">
      <c r="A23" s="90" t="s">
        <v>47</v>
      </c>
      <c r="B23" s="42" t="s">
        <v>53</v>
      </c>
      <c r="C23" s="42" t="s">
        <v>49</v>
      </c>
      <c r="D23" s="91" t="s">
        <v>5</v>
      </c>
      <c r="E23" s="91" t="s">
        <v>50</v>
      </c>
      <c r="F23" s="92">
        <v>1</v>
      </c>
      <c r="G23" s="92" t="s">
        <v>54</v>
      </c>
      <c r="H23" s="92" t="s">
        <v>55</v>
      </c>
      <c r="I23" s="93">
        <v>-3000000</v>
      </c>
      <c r="J23" s="94" t="s">
        <v>50</v>
      </c>
      <c r="K23" s="95">
        <v>-3000000</v>
      </c>
    </row>
    <row r="24" spans="1:11">
      <c r="A24" s="90" t="s">
        <v>47</v>
      </c>
      <c r="B24" s="42" t="s">
        <v>56</v>
      </c>
      <c r="C24" s="42" t="s">
        <v>49</v>
      </c>
      <c r="D24" s="91" t="s">
        <v>5</v>
      </c>
      <c r="E24" s="91" t="s">
        <v>50</v>
      </c>
      <c r="F24" s="92">
        <v>1</v>
      </c>
      <c r="G24" s="92" t="s">
        <v>57</v>
      </c>
      <c r="H24" s="92" t="s">
        <v>55</v>
      </c>
      <c r="I24" s="93">
        <v>2000000</v>
      </c>
      <c r="J24" s="94" t="s">
        <v>50</v>
      </c>
      <c r="K24" s="95">
        <v>2000000</v>
      </c>
    </row>
    <row r="25" spans="1:11">
      <c r="A25" s="90" t="s">
        <v>47</v>
      </c>
      <c r="B25" s="42" t="s">
        <v>58</v>
      </c>
      <c r="C25" s="42" t="s">
        <v>49</v>
      </c>
      <c r="D25" s="91" t="s">
        <v>5</v>
      </c>
      <c r="E25" s="91" t="s">
        <v>50</v>
      </c>
      <c r="F25" s="92">
        <v>1</v>
      </c>
      <c r="G25" s="92" t="s">
        <v>57</v>
      </c>
      <c r="H25" s="92" t="s">
        <v>59</v>
      </c>
      <c r="I25" s="93">
        <v>3000000</v>
      </c>
      <c r="J25" s="94" t="s">
        <v>50</v>
      </c>
      <c r="K25" s="95">
        <v>3000000</v>
      </c>
    </row>
    <row r="26" spans="1:11">
      <c r="A26" s="90" t="s">
        <v>47</v>
      </c>
      <c r="B26" s="42" t="s">
        <v>60</v>
      </c>
      <c r="C26" s="42" t="s">
        <v>49</v>
      </c>
      <c r="D26" s="91" t="s">
        <v>5</v>
      </c>
      <c r="E26" s="91" t="s">
        <v>50</v>
      </c>
      <c r="F26" s="92">
        <v>1</v>
      </c>
      <c r="G26" s="92" t="s">
        <v>57</v>
      </c>
      <c r="H26" s="92" t="s">
        <v>59</v>
      </c>
      <c r="I26" s="93">
        <v>-1000000</v>
      </c>
      <c r="J26" s="94" t="s">
        <v>50</v>
      </c>
      <c r="K26" s="95">
        <v>-1000000</v>
      </c>
    </row>
    <row r="27" spans="1:11">
      <c r="A27" s="90" t="s">
        <v>47</v>
      </c>
      <c r="B27" s="42" t="s">
        <v>61</v>
      </c>
      <c r="C27" s="42" t="s">
        <v>49</v>
      </c>
      <c r="D27" s="91" t="s">
        <v>5</v>
      </c>
      <c r="E27" s="91" t="s">
        <v>62</v>
      </c>
      <c r="F27" s="92">
        <v>1</v>
      </c>
      <c r="G27" s="92" t="s">
        <v>63</v>
      </c>
      <c r="H27" s="92" t="s">
        <v>64</v>
      </c>
      <c r="I27" s="93">
        <v>-2000000</v>
      </c>
      <c r="J27" s="94" t="s">
        <v>50</v>
      </c>
      <c r="K27" s="95">
        <v>-2000000</v>
      </c>
    </row>
    <row r="28" spans="1:11">
      <c r="A28" s="90" t="s">
        <v>47</v>
      </c>
      <c r="B28" s="42" t="s">
        <v>65</v>
      </c>
      <c r="C28" s="42" t="s">
        <v>49</v>
      </c>
      <c r="D28" s="91" t="s">
        <v>5</v>
      </c>
      <c r="E28" s="91" t="s">
        <v>62</v>
      </c>
      <c r="F28" s="92">
        <v>1</v>
      </c>
      <c r="G28" s="92" t="s">
        <v>63</v>
      </c>
      <c r="H28" s="92" t="s">
        <v>66</v>
      </c>
      <c r="I28" s="93">
        <v>5000000</v>
      </c>
      <c r="J28" s="94" t="s">
        <v>50</v>
      </c>
      <c r="K28" s="95">
        <v>5000000</v>
      </c>
    </row>
    <row r="29" spans="1:11">
      <c r="A29" s="90" t="s">
        <v>47</v>
      </c>
      <c r="B29" s="42" t="s">
        <v>67</v>
      </c>
      <c r="C29" s="42" t="s">
        <v>49</v>
      </c>
      <c r="D29" s="91" t="s">
        <v>5</v>
      </c>
      <c r="E29" s="91" t="s">
        <v>62</v>
      </c>
      <c r="F29" s="92">
        <v>1</v>
      </c>
      <c r="G29" s="92" t="s">
        <v>68</v>
      </c>
      <c r="H29" s="92" t="s">
        <v>69</v>
      </c>
      <c r="I29" s="93">
        <v>10000000</v>
      </c>
      <c r="J29" s="94" t="s">
        <v>50</v>
      </c>
      <c r="K29" s="95">
        <v>10000000</v>
      </c>
    </row>
    <row r="30" spans="1:11">
      <c r="A30" s="90" t="s">
        <v>47</v>
      </c>
      <c r="B30" s="42" t="s">
        <v>70</v>
      </c>
      <c r="C30" s="42" t="s">
        <v>49</v>
      </c>
      <c r="D30" s="91" t="s">
        <v>5</v>
      </c>
      <c r="E30" s="91" t="s">
        <v>62</v>
      </c>
      <c r="F30" s="92">
        <v>1</v>
      </c>
      <c r="G30" s="92" t="s">
        <v>68</v>
      </c>
      <c r="H30" s="92" t="s">
        <v>69</v>
      </c>
      <c r="I30" s="93">
        <v>25000000</v>
      </c>
      <c r="J30" s="94" t="s">
        <v>50</v>
      </c>
      <c r="K30" s="95">
        <v>25000000</v>
      </c>
    </row>
    <row r="31" spans="1:11">
      <c r="A31" s="90" t="s">
        <v>47</v>
      </c>
      <c r="B31" s="42" t="s">
        <v>71</v>
      </c>
      <c r="C31" s="42" t="s">
        <v>49</v>
      </c>
      <c r="D31" s="91" t="s">
        <v>5</v>
      </c>
      <c r="E31" s="91" t="s">
        <v>62</v>
      </c>
      <c r="F31" s="92">
        <v>1</v>
      </c>
      <c r="G31" s="92" t="s">
        <v>72</v>
      </c>
      <c r="H31" s="92" t="s">
        <v>69</v>
      </c>
      <c r="I31" s="93">
        <v>35000000</v>
      </c>
      <c r="J31" s="92" t="s">
        <v>50</v>
      </c>
      <c r="K31" s="95">
        <v>35000000</v>
      </c>
    </row>
    <row r="32" spans="1:11">
      <c r="A32" s="90" t="s">
        <v>47</v>
      </c>
      <c r="B32" s="42" t="s">
        <v>73</v>
      </c>
      <c r="C32" s="42" t="s">
        <v>49</v>
      </c>
      <c r="D32" s="91" t="s">
        <v>5</v>
      </c>
      <c r="E32" s="91" t="s">
        <v>74</v>
      </c>
      <c r="F32" s="92">
        <v>1</v>
      </c>
      <c r="G32" s="92" t="s">
        <v>75</v>
      </c>
      <c r="H32" s="92" t="s">
        <v>64</v>
      </c>
      <c r="I32" s="93">
        <v>2000000</v>
      </c>
      <c r="J32" s="94" t="s">
        <v>50</v>
      </c>
      <c r="K32" s="95">
        <v>2000000</v>
      </c>
    </row>
    <row r="33" spans="1:11">
      <c r="A33" s="90" t="s">
        <v>47</v>
      </c>
      <c r="B33" s="42" t="s">
        <v>76</v>
      </c>
      <c r="C33" s="42" t="s">
        <v>49</v>
      </c>
      <c r="D33" s="91" t="s">
        <v>5</v>
      </c>
      <c r="E33" s="91" t="s">
        <v>74</v>
      </c>
      <c r="F33" s="92">
        <v>1</v>
      </c>
      <c r="G33" s="92" t="s">
        <v>77</v>
      </c>
      <c r="H33" s="92" t="s">
        <v>64</v>
      </c>
      <c r="I33" s="93">
        <v>3000000</v>
      </c>
      <c r="J33" s="94" t="s">
        <v>50</v>
      </c>
      <c r="K33" s="95">
        <v>3000000</v>
      </c>
    </row>
    <row r="34" spans="1:11">
      <c r="A34" s="90" t="s">
        <v>47</v>
      </c>
      <c r="B34" s="42" t="s">
        <v>78</v>
      </c>
      <c r="C34" s="42" t="s">
        <v>49</v>
      </c>
      <c r="D34" s="91" t="s">
        <v>5</v>
      </c>
      <c r="E34" s="91" t="s">
        <v>74</v>
      </c>
      <c r="F34" s="92">
        <v>1</v>
      </c>
      <c r="G34" s="92" t="s">
        <v>79</v>
      </c>
      <c r="H34" s="92" t="s">
        <v>64</v>
      </c>
      <c r="I34" s="93">
        <v>-2000000</v>
      </c>
      <c r="J34" s="94" t="s">
        <v>50</v>
      </c>
      <c r="K34" s="95">
        <v>-2000000</v>
      </c>
    </row>
    <row r="35" spans="1:11">
      <c r="A35" s="90" t="s">
        <v>47</v>
      </c>
      <c r="B35" s="42" t="s">
        <v>80</v>
      </c>
      <c r="C35" s="42" t="s">
        <v>49</v>
      </c>
      <c r="D35" s="91" t="s">
        <v>5</v>
      </c>
      <c r="E35" s="91" t="s">
        <v>81</v>
      </c>
      <c r="F35" s="92">
        <v>1</v>
      </c>
      <c r="G35" s="92" t="s">
        <v>82</v>
      </c>
      <c r="H35" s="92" t="s">
        <v>66</v>
      </c>
      <c r="I35" s="93">
        <v>-4000000</v>
      </c>
      <c r="J35" s="94" t="s">
        <v>50</v>
      </c>
      <c r="K35" s="95">
        <v>-4000000</v>
      </c>
    </row>
    <row r="36" spans="1:11">
      <c r="A36" s="90" t="s">
        <v>47</v>
      </c>
      <c r="B36" s="42" t="s">
        <v>83</v>
      </c>
      <c r="C36" s="42" t="s">
        <v>49</v>
      </c>
      <c r="D36" s="91" t="s">
        <v>5</v>
      </c>
      <c r="E36" s="91" t="s">
        <v>81</v>
      </c>
      <c r="F36" s="92">
        <v>1</v>
      </c>
      <c r="G36" s="92" t="s">
        <v>84</v>
      </c>
      <c r="H36" s="92" t="s">
        <v>66</v>
      </c>
      <c r="I36" s="93">
        <v>10000000</v>
      </c>
      <c r="J36" s="94" t="s">
        <v>50</v>
      </c>
      <c r="K36" s="95">
        <v>10000000</v>
      </c>
    </row>
    <row r="37" spans="1:11">
      <c r="A37" s="90" t="s">
        <v>47</v>
      </c>
      <c r="B37" s="42" t="s">
        <v>85</v>
      </c>
      <c r="C37" s="42" t="s">
        <v>49</v>
      </c>
      <c r="D37" s="91" t="s">
        <v>5</v>
      </c>
      <c r="E37" s="91" t="s">
        <v>81</v>
      </c>
      <c r="F37" s="92">
        <v>1</v>
      </c>
      <c r="G37" s="92" t="s">
        <v>86</v>
      </c>
      <c r="H37" s="92" t="s">
        <v>66</v>
      </c>
      <c r="I37" s="93">
        <v>18000000</v>
      </c>
      <c r="J37" s="92" t="s">
        <v>50</v>
      </c>
      <c r="K37" s="95">
        <v>18000000</v>
      </c>
    </row>
    <row r="38" spans="1:11">
      <c r="A38" s="90" t="s">
        <v>47</v>
      </c>
      <c r="B38" s="42" t="s">
        <v>87</v>
      </c>
      <c r="C38" s="42" t="s">
        <v>49</v>
      </c>
      <c r="D38" s="91" t="s">
        <v>10</v>
      </c>
      <c r="E38" s="91" t="s">
        <v>81</v>
      </c>
      <c r="F38" s="92"/>
      <c r="G38" s="92"/>
      <c r="H38" s="92"/>
      <c r="I38" s="93">
        <v>-10000000</v>
      </c>
      <c r="J38" s="94" t="s">
        <v>50</v>
      </c>
      <c r="K38" s="95">
        <v>-10000000</v>
      </c>
    </row>
    <row r="39" spans="1:11">
      <c r="A39" s="90" t="s">
        <v>47</v>
      </c>
      <c r="B39" s="42" t="s">
        <v>88</v>
      </c>
      <c r="C39" s="42" t="s">
        <v>49</v>
      </c>
      <c r="D39" s="96" t="s">
        <v>32</v>
      </c>
      <c r="E39" s="91" t="s">
        <v>81</v>
      </c>
      <c r="F39" s="92"/>
      <c r="G39" s="92"/>
      <c r="H39" s="92"/>
      <c r="I39" s="93">
        <v>30000000</v>
      </c>
      <c r="J39" s="94" t="s">
        <v>50</v>
      </c>
      <c r="K39" s="95">
        <v>30000000</v>
      </c>
    </row>
    <row r="40" spans="1:11">
      <c r="A40" s="90" t="s">
        <v>47</v>
      </c>
      <c r="B40" s="42" t="s">
        <v>89</v>
      </c>
      <c r="C40" s="42" t="s">
        <v>49</v>
      </c>
      <c r="D40" s="91" t="s">
        <v>5</v>
      </c>
      <c r="E40" s="91" t="s">
        <v>90</v>
      </c>
      <c r="F40" s="92">
        <v>2</v>
      </c>
      <c r="G40" s="92" t="s">
        <v>51</v>
      </c>
      <c r="H40" s="97" t="s">
        <v>91</v>
      </c>
      <c r="I40" s="93">
        <v>-1000000</v>
      </c>
      <c r="J40" s="94" t="s">
        <v>50</v>
      </c>
      <c r="K40" s="95">
        <v>-1000000</v>
      </c>
    </row>
    <row r="41" spans="1:11">
      <c r="A41" s="90" t="s">
        <v>47</v>
      </c>
      <c r="B41" s="42" t="s">
        <v>92</v>
      </c>
      <c r="C41" s="42" t="s">
        <v>49</v>
      </c>
      <c r="D41" s="91" t="s">
        <v>5</v>
      </c>
      <c r="E41" s="91" t="s">
        <v>90</v>
      </c>
      <c r="F41" s="92">
        <v>2</v>
      </c>
      <c r="G41" s="92" t="s">
        <v>75</v>
      </c>
      <c r="H41" s="97" t="s">
        <v>91</v>
      </c>
      <c r="I41" s="93">
        <v>-1500000</v>
      </c>
      <c r="J41" s="94" t="s">
        <v>50</v>
      </c>
      <c r="K41" s="95">
        <v>-1500000</v>
      </c>
    </row>
    <row r="42" spans="1:11">
      <c r="A42" s="90" t="s">
        <v>47</v>
      </c>
      <c r="B42" s="42" t="s">
        <v>93</v>
      </c>
      <c r="C42" s="42" t="s">
        <v>49</v>
      </c>
      <c r="D42" s="91" t="s">
        <v>5</v>
      </c>
      <c r="E42" s="91" t="s">
        <v>90</v>
      </c>
      <c r="F42" s="92">
        <v>2</v>
      </c>
      <c r="G42" s="92" t="s">
        <v>54</v>
      </c>
      <c r="H42" s="92" t="s">
        <v>64</v>
      </c>
      <c r="I42" s="93">
        <v>1500000</v>
      </c>
      <c r="J42" s="94" t="s">
        <v>50</v>
      </c>
      <c r="K42" s="95">
        <v>1500000</v>
      </c>
    </row>
    <row r="43" spans="1:11">
      <c r="A43" s="90" t="s">
        <v>47</v>
      </c>
      <c r="B43" s="42" t="s">
        <v>94</v>
      </c>
      <c r="C43" s="42" t="s">
        <v>49</v>
      </c>
      <c r="D43" s="91" t="s">
        <v>5</v>
      </c>
      <c r="E43" s="91" t="s">
        <v>90</v>
      </c>
      <c r="F43" s="92">
        <v>2</v>
      </c>
      <c r="G43" s="92" t="s">
        <v>77</v>
      </c>
      <c r="H43" s="92" t="s">
        <v>64</v>
      </c>
      <c r="I43" s="93">
        <v>2000000</v>
      </c>
      <c r="J43" s="94" t="s">
        <v>50</v>
      </c>
      <c r="K43" s="95">
        <v>2000000</v>
      </c>
    </row>
    <row r="44" spans="1:11">
      <c r="A44" s="90" t="s">
        <v>47</v>
      </c>
      <c r="B44" s="42" t="s">
        <v>95</v>
      </c>
      <c r="C44" s="42" t="s">
        <v>49</v>
      </c>
      <c r="D44" s="91" t="s">
        <v>5</v>
      </c>
      <c r="E44" s="91" t="s">
        <v>90</v>
      </c>
      <c r="F44" s="92">
        <v>2</v>
      </c>
      <c r="G44" s="92" t="s">
        <v>57</v>
      </c>
      <c r="H44" s="92" t="s">
        <v>66</v>
      </c>
      <c r="I44" s="93">
        <v>3000000</v>
      </c>
      <c r="J44" s="94" t="s">
        <v>50</v>
      </c>
      <c r="K44" s="95">
        <v>3000000</v>
      </c>
    </row>
    <row r="45" spans="1:11">
      <c r="A45" s="90" t="s">
        <v>47</v>
      </c>
      <c r="B45" s="42" t="s">
        <v>96</v>
      </c>
      <c r="C45" s="42" t="s">
        <v>49</v>
      </c>
      <c r="D45" s="91" t="s">
        <v>5</v>
      </c>
      <c r="E45" s="91" t="s">
        <v>90</v>
      </c>
      <c r="F45" s="92">
        <v>2</v>
      </c>
      <c r="G45" s="92" t="s">
        <v>79</v>
      </c>
      <c r="H45" s="92" t="s">
        <v>66</v>
      </c>
      <c r="I45" s="93">
        <v>4000000</v>
      </c>
      <c r="J45" s="94" t="s">
        <v>50</v>
      </c>
      <c r="K45" s="95">
        <v>4000000</v>
      </c>
    </row>
    <row r="46" spans="1:11">
      <c r="A46" s="90" t="s">
        <v>47</v>
      </c>
      <c r="B46" s="42" t="s">
        <v>97</v>
      </c>
      <c r="C46" s="42" t="s">
        <v>49</v>
      </c>
      <c r="D46" s="98" t="s">
        <v>5</v>
      </c>
      <c r="E46" s="91" t="s">
        <v>90</v>
      </c>
      <c r="F46" s="99">
        <v>2</v>
      </c>
      <c r="G46" s="99" t="s">
        <v>63</v>
      </c>
      <c r="H46" s="92" t="s">
        <v>66</v>
      </c>
      <c r="I46" s="93">
        <v>5000000</v>
      </c>
      <c r="J46" s="94" t="s">
        <v>50</v>
      </c>
      <c r="K46" s="95">
        <v>5000000</v>
      </c>
    </row>
    <row r="47" spans="1:11">
      <c r="A47" s="90" t="s">
        <v>47</v>
      </c>
      <c r="B47" s="42" t="s">
        <v>98</v>
      </c>
      <c r="C47" s="42" t="s">
        <v>49</v>
      </c>
      <c r="D47" s="98" t="s">
        <v>5</v>
      </c>
      <c r="E47" s="91" t="s">
        <v>90</v>
      </c>
      <c r="F47" s="99">
        <v>2</v>
      </c>
      <c r="G47" s="92" t="s">
        <v>68</v>
      </c>
      <c r="H47" s="99" t="s">
        <v>69</v>
      </c>
      <c r="I47" s="93">
        <v>20000000</v>
      </c>
      <c r="J47" s="94" t="s">
        <v>50</v>
      </c>
      <c r="K47" s="95">
        <v>20000000</v>
      </c>
    </row>
    <row r="48" spans="1:11">
      <c r="A48" s="90" t="s">
        <v>47</v>
      </c>
      <c r="B48" s="42" t="s">
        <v>99</v>
      </c>
      <c r="C48" s="42" t="s">
        <v>49</v>
      </c>
      <c r="D48" s="98" t="s">
        <v>5</v>
      </c>
      <c r="E48" s="91" t="s">
        <v>90</v>
      </c>
      <c r="F48" s="99">
        <v>2</v>
      </c>
      <c r="G48" s="92" t="s">
        <v>72</v>
      </c>
      <c r="H48" s="99" t="s">
        <v>69</v>
      </c>
      <c r="I48" s="93">
        <v>30000000</v>
      </c>
      <c r="J48" s="94" t="s">
        <v>50</v>
      </c>
      <c r="K48" s="95">
        <v>30000000</v>
      </c>
    </row>
    <row r="49" spans="1:11">
      <c r="A49" s="90" t="s">
        <v>47</v>
      </c>
      <c r="B49" s="42" t="s">
        <v>100</v>
      </c>
      <c r="C49" s="42" t="s">
        <v>49</v>
      </c>
      <c r="D49" s="98" t="s">
        <v>5</v>
      </c>
      <c r="E49" s="91" t="s">
        <v>90</v>
      </c>
      <c r="F49" s="99">
        <v>2</v>
      </c>
      <c r="G49" s="92" t="s">
        <v>82</v>
      </c>
      <c r="H49" s="99" t="s">
        <v>69</v>
      </c>
      <c r="I49" s="93">
        <v>-1000000</v>
      </c>
      <c r="J49" s="92" t="s">
        <v>50</v>
      </c>
      <c r="K49" s="95">
        <v>-1000000</v>
      </c>
    </row>
    <row r="50" spans="1:11">
      <c r="A50" s="90" t="s">
        <v>47</v>
      </c>
      <c r="B50" s="42" t="s">
        <v>101</v>
      </c>
      <c r="C50" s="42" t="s">
        <v>49</v>
      </c>
      <c r="D50" s="98" t="s">
        <v>5</v>
      </c>
      <c r="E50" s="91" t="s">
        <v>90</v>
      </c>
      <c r="F50" s="99">
        <v>2</v>
      </c>
      <c r="G50" s="99" t="s">
        <v>84</v>
      </c>
      <c r="H50" s="99" t="s">
        <v>69</v>
      </c>
      <c r="I50" s="93">
        <v>-2000000</v>
      </c>
      <c r="J50" s="94" t="s">
        <v>50</v>
      </c>
      <c r="K50" s="95">
        <v>-2000000</v>
      </c>
    </row>
    <row r="51" spans="1:11">
      <c r="A51" s="90" t="s">
        <v>47</v>
      </c>
      <c r="B51" s="42" t="s">
        <v>102</v>
      </c>
      <c r="C51" s="42" t="s">
        <v>49</v>
      </c>
      <c r="D51" s="91" t="s">
        <v>5</v>
      </c>
      <c r="E51" s="91" t="s">
        <v>90</v>
      </c>
      <c r="F51" s="99">
        <v>2</v>
      </c>
      <c r="G51" s="99" t="s">
        <v>86</v>
      </c>
      <c r="H51" s="99" t="s">
        <v>69</v>
      </c>
      <c r="I51" s="93">
        <v>3000000</v>
      </c>
      <c r="J51" s="94" t="s">
        <v>50</v>
      </c>
      <c r="K51" s="95">
        <v>3000000</v>
      </c>
    </row>
    <row r="52" spans="1:11">
      <c r="A52" s="90" t="s">
        <v>47</v>
      </c>
      <c r="B52" s="42" t="s">
        <v>103</v>
      </c>
      <c r="C52" s="42" t="s">
        <v>49</v>
      </c>
      <c r="D52" s="91" t="s">
        <v>10</v>
      </c>
      <c r="E52" s="91" t="s">
        <v>90</v>
      </c>
      <c r="F52" s="92"/>
      <c r="G52" s="92"/>
      <c r="H52" s="92"/>
      <c r="I52" s="93">
        <v>5000000</v>
      </c>
      <c r="J52" s="94" t="s">
        <v>50</v>
      </c>
      <c r="K52" s="95">
        <v>5000000</v>
      </c>
    </row>
    <row r="53" spans="1:11">
      <c r="A53" s="90" t="s">
        <v>47</v>
      </c>
      <c r="B53" s="42" t="s">
        <v>104</v>
      </c>
      <c r="C53" s="42" t="s">
        <v>49</v>
      </c>
      <c r="D53" s="96" t="s">
        <v>32</v>
      </c>
      <c r="E53" s="91" t="s">
        <v>90</v>
      </c>
      <c r="F53" s="92"/>
      <c r="G53" s="92"/>
      <c r="H53" s="92"/>
      <c r="I53" s="93">
        <v>500000</v>
      </c>
      <c r="J53" s="94" t="s">
        <v>50</v>
      </c>
      <c r="K53" s="95">
        <v>500000</v>
      </c>
    </row>
    <row r="54" spans="1:11">
      <c r="A54" s="90" t="s">
        <v>47</v>
      </c>
      <c r="B54" s="42" t="s">
        <v>105</v>
      </c>
      <c r="C54" s="42" t="s">
        <v>49</v>
      </c>
      <c r="D54" s="96" t="s">
        <v>5</v>
      </c>
      <c r="E54" s="96" t="s">
        <v>106</v>
      </c>
      <c r="F54" s="97">
        <v>3</v>
      </c>
      <c r="G54" s="92" t="s">
        <v>51</v>
      </c>
      <c r="H54" s="97" t="s">
        <v>52</v>
      </c>
      <c r="I54" s="93">
        <v>1000000</v>
      </c>
      <c r="J54" s="94" t="s">
        <v>50</v>
      </c>
      <c r="K54" s="95">
        <v>1000000</v>
      </c>
    </row>
    <row r="55" spans="1:11">
      <c r="A55" s="90" t="s">
        <v>47</v>
      </c>
      <c r="B55" s="42" t="s">
        <v>107</v>
      </c>
      <c r="C55" s="42" t="s">
        <v>49</v>
      </c>
      <c r="D55" s="96" t="s">
        <v>5</v>
      </c>
      <c r="E55" s="96" t="s">
        <v>106</v>
      </c>
      <c r="F55" s="97">
        <v>3</v>
      </c>
      <c r="G55" s="92" t="s">
        <v>75</v>
      </c>
      <c r="H55" s="97" t="s">
        <v>52</v>
      </c>
      <c r="I55" s="93">
        <v>1500000</v>
      </c>
      <c r="J55" s="94" t="s">
        <v>50</v>
      </c>
      <c r="K55" s="95">
        <v>1500000</v>
      </c>
    </row>
    <row r="56" spans="1:11">
      <c r="A56" s="90" t="s">
        <v>47</v>
      </c>
      <c r="B56" s="42" t="s">
        <v>108</v>
      </c>
      <c r="C56" s="42" t="s">
        <v>49</v>
      </c>
      <c r="D56" s="96" t="s">
        <v>5</v>
      </c>
      <c r="E56" s="96" t="s">
        <v>106</v>
      </c>
      <c r="F56" s="97">
        <v>3</v>
      </c>
      <c r="G56" s="92" t="s">
        <v>54</v>
      </c>
      <c r="H56" s="97" t="s">
        <v>91</v>
      </c>
      <c r="I56" s="93">
        <v>-500000</v>
      </c>
      <c r="J56" s="94" t="s">
        <v>50</v>
      </c>
      <c r="K56" s="95">
        <v>-500000</v>
      </c>
    </row>
    <row r="57" spans="1:11">
      <c r="A57" s="90" t="s">
        <v>47</v>
      </c>
      <c r="B57" s="42" t="s">
        <v>109</v>
      </c>
      <c r="C57" s="42" t="s">
        <v>49</v>
      </c>
      <c r="D57" s="96" t="s">
        <v>5</v>
      </c>
      <c r="E57" s="96" t="s">
        <v>106</v>
      </c>
      <c r="F57" s="97">
        <v>3</v>
      </c>
      <c r="G57" s="92" t="s">
        <v>77</v>
      </c>
      <c r="H57" s="97" t="s">
        <v>64</v>
      </c>
      <c r="I57" s="93">
        <v>-1000000</v>
      </c>
      <c r="J57" s="94" t="s">
        <v>50</v>
      </c>
      <c r="K57" s="95">
        <v>-1000000</v>
      </c>
    </row>
    <row r="58" spans="1:11">
      <c r="A58" s="90" t="s">
        <v>47</v>
      </c>
      <c r="B58" s="42" t="s">
        <v>110</v>
      </c>
      <c r="C58" s="42" t="s">
        <v>49</v>
      </c>
      <c r="D58" s="96" t="s">
        <v>5</v>
      </c>
      <c r="E58" s="96" t="s">
        <v>111</v>
      </c>
      <c r="F58" s="97">
        <v>3</v>
      </c>
      <c r="G58" s="92" t="s">
        <v>57</v>
      </c>
      <c r="H58" s="97" t="s">
        <v>66</v>
      </c>
      <c r="I58" s="44">
        <v>9000000</v>
      </c>
      <c r="J58" s="94" t="s">
        <v>50</v>
      </c>
      <c r="K58" s="181">
        <v>9000000</v>
      </c>
    </row>
    <row r="59" spans="1:11">
      <c r="A59" s="90" t="s">
        <v>47</v>
      </c>
      <c r="B59" s="42" t="s">
        <v>112</v>
      </c>
      <c r="C59" s="42" t="s">
        <v>49</v>
      </c>
      <c r="D59" s="91" t="s">
        <v>5</v>
      </c>
      <c r="E59" s="96" t="s">
        <v>111</v>
      </c>
      <c r="F59" s="97">
        <v>3</v>
      </c>
      <c r="G59" s="92" t="s">
        <v>79</v>
      </c>
      <c r="H59" s="94" t="s">
        <v>69</v>
      </c>
      <c r="I59" s="44">
        <v>10000000</v>
      </c>
      <c r="J59" s="94" t="s">
        <v>50</v>
      </c>
      <c r="K59" s="181">
        <v>10000000</v>
      </c>
    </row>
    <row r="60" spans="1:11">
      <c r="A60" s="90" t="s">
        <v>47</v>
      </c>
      <c r="B60" s="42" t="s">
        <v>113</v>
      </c>
      <c r="C60" s="42" t="s">
        <v>49</v>
      </c>
      <c r="D60" s="96" t="s">
        <v>5</v>
      </c>
      <c r="E60" s="96" t="s">
        <v>111</v>
      </c>
      <c r="F60" s="97">
        <v>3</v>
      </c>
      <c r="G60" s="99" t="s">
        <v>63</v>
      </c>
      <c r="H60" s="97" t="s">
        <v>52</v>
      </c>
      <c r="I60" s="93">
        <v>-500000</v>
      </c>
      <c r="J60" s="94" t="s">
        <v>50</v>
      </c>
      <c r="K60" s="95">
        <v>-500000</v>
      </c>
    </row>
    <row r="61" spans="1:11">
      <c r="A61" s="90" t="s">
        <v>47</v>
      </c>
      <c r="B61" s="42" t="s">
        <v>114</v>
      </c>
      <c r="C61" s="42" t="s">
        <v>49</v>
      </c>
      <c r="D61" s="96" t="s">
        <v>5</v>
      </c>
      <c r="E61" s="96" t="s">
        <v>111</v>
      </c>
      <c r="F61" s="97">
        <v>3</v>
      </c>
      <c r="G61" s="92" t="s">
        <v>68</v>
      </c>
      <c r="H61" s="97" t="s">
        <v>52</v>
      </c>
      <c r="I61" s="93">
        <v>-1000000</v>
      </c>
      <c r="J61" s="92" t="s">
        <v>50</v>
      </c>
      <c r="K61" s="95">
        <v>-1000000</v>
      </c>
    </row>
    <row r="62" spans="1:11">
      <c r="A62" s="90" t="s">
        <v>115</v>
      </c>
      <c r="B62" s="42" t="s">
        <v>116</v>
      </c>
      <c r="C62" s="42" t="s">
        <v>49</v>
      </c>
      <c r="D62" s="96" t="s">
        <v>5</v>
      </c>
      <c r="E62" s="96" t="s">
        <v>117</v>
      </c>
      <c r="F62" s="97">
        <v>3</v>
      </c>
      <c r="G62" s="92" t="s">
        <v>72</v>
      </c>
      <c r="H62" s="97" t="s">
        <v>66</v>
      </c>
      <c r="I62" s="93">
        <v>14000000</v>
      </c>
      <c r="J62" s="94" t="s">
        <v>50</v>
      </c>
      <c r="K62" s="95">
        <v>14000000</v>
      </c>
    </row>
    <row r="63" spans="1:11">
      <c r="A63" s="90" t="s">
        <v>115</v>
      </c>
      <c r="B63" s="42" t="s">
        <v>118</v>
      </c>
      <c r="C63" s="42" t="s">
        <v>49</v>
      </c>
      <c r="D63" s="96" t="s">
        <v>5</v>
      </c>
      <c r="E63" s="96" t="s">
        <v>117</v>
      </c>
      <c r="F63" s="97">
        <v>3</v>
      </c>
      <c r="G63" s="92" t="s">
        <v>82</v>
      </c>
      <c r="H63" s="97" t="s">
        <v>66</v>
      </c>
      <c r="I63" s="93">
        <v>30000000</v>
      </c>
      <c r="J63" s="94" t="s">
        <v>50</v>
      </c>
      <c r="K63" s="95">
        <v>30000000</v>
      </c>
    </row>
    <row r="64" spans="1:11">
      <c r="A64" s="90" t="s">
        <v>115</v>
      </c>
      <c r="B64" s="42" t="s">
        <v>119</v>
      </c>
      <c r="C64" s="42" t="s">
        <v>49</v>
      </c>
      <c r="D64" s="96" t="s">
        <v>5</v>
      </c>
      <c r="E64" s="96" t="s">
        <v>117</v>
      </c>
      <c r="F64" s="94">
        <v>3</v>
      </c>
      <c r="G64" s="99" t="s">
        <v>84</v>
      </c>
      <c r="H64" s="94" t="s">
        <v>69</v>
      </c>
      <c r="I64" s="93">
        <v>-800000</v>
      </c>
      <c r="J64" s="94" t="s">
        <v>50</v>
      </c>
      <c r="K64" s="95">
        <v>-800000</v>
      </c>
    </row>
    <row r="65" spans="1:11">
      <c r="A65" s="90" t="s">
        <v>115</v>
      </c>
      <c r="B65" s="42" t="s">
        <v>120</v>
      </c>
      <c r="C65" s="42" t="s">
        <v>49</v>
      </c>
      <c r="D65" s="96" t="s">
        <v>5</v>
      </c>
      <c r="E65" s="96" t="s">
        <v>117</v>
      </c>
      <c r="F65" s="94">
        <v>3</v>
      </c>
      <c r="G65" s="99" t="s">
        <v>86</v>
      </c>
      <c r="H65" s="94" t="s">
        <v>69</v>
      </c>
      <c r="I65" s="93">
        <v>-800000</v>
      </c>
      <c r="J65" s="92" t="s">
        <v>50</v>
      </c>
      <c r="K65" s="95">
        <v>-800000</v>
      </c>
    </row>
    <row r="66" spans="1:11">
      <c r="A66" s="90" t="s">
        <v>115</v>
      </c>
      <c r="B66" s="42" t="s">
        <v>121</v>
      </c>
      <c r="C66" s="42" t="s">
        <v>49</v>
      </c>
      <c r="D66" s="91" t="s">
        <v>10</v>
      </c>
      <c r="E66" s="96" t="s">
        <v>117</v>
      </c>
      <c r="F66" s="97"/>
      <c r="G66" s="97"/>
      <c r="H66" s="97"/>
      <c r="I66" s="93">
        <v>2000000</v>
      </c>
      <c r="J66" s="94" t="s">
        <v>50</v>
      </c>
      <c r="K66" s="95">
        <v>2000000</v>
      </c>
    </row>
    <row r="67" spans="1:11">
      <c r="A67" s="100" t="s">
        <v>115</v>
      </c>
      <c r="B67" s="101" t="s">
        <v>122</v>
      </c>
      <c r="C67" s="101" t="s">
        <v>49</v>
      </c>
      <c r="D67" s="102" t="s">
        <v>32</v>
      </c>
      <c r="E67" s="103" t="s">
        <v>117</v>
      </c>
      <c r="F67" s="104"/>
      <c r="G67" s="104"/>
      <c r="H67" s="104"/>
      <c r="I67" s="105">
        <v>-1000000</v>
      </c>
      <c r="J67" s="106" t="s">
        <v>50</v>
      </c>
      <c r="K67" s="107">
        <v>-1000000</v>
      </c>
    </row>
    <row r="68" spans="1:11">
      <c r="A68" s="100" t="s">
        <v>47</v>
      </c>
      <c r="B68" s="101" t="s">
        <v>123</v>
      </c>
      <c r="C68" s="101" t="s">
        <v>124</v>
      </c>
      <c r="D68" s="102" t="s">
        <v>5</v>
      </c>
      <c r="E68" s="103" t="s">
        <v>50</v>
      </c>
      <c r="F68" s="104">
        <v>1</v>
      </c>
      <c r="G68" s="104" t="s">
        <v>57</v>
      </c>
      <c r="H68" s="104" t="s">
        <v>59</v>
      </c>
      <c r="I68" s="105">
        <v>-1000000</v>
      </c>
      <c r="J68" s="106" t="s">
        <v>50</v>
      </c>
      <c r="K68" s="107">
        <v>-1000000</v>
      </c>
    </row>
    <row r="69" spans="1:11">
      <c r="A69" s="100" t="s">
        <v>47</v>
      </c>
      <c r="B69" s="101" t="s">
        <v>125</v>
      </c>
      <c r="C69" s="101" t="s">
        <v>126</v>
      </c>
      <c r="D69" s="102" t="s">
        <v>5</v>
      </c>
      <c r="E69" s="103" t="s">
        <v>62</v>
      </c>
      <c r="F69" s="104">
        <v>1</v>
      </c>
      <c r="G69" s="104" t="s">
        <v>63</v>
      </c>
      <c r="H69" s="104" t="s">
        <v>64</v>
      </c>
      <c r="I69" s="105">
        <v>-2000000</v>
      </c>
      <c r="J69" s="106" t="s">
        <v>50</v>
      </c>
      <c r="K69" s="107">
        <v>-2000000</v>
      </c>
    </row>
    <row r="70" spans="1:11">
      <c r="A70" s="100" t="s">
        <v>47</v>
      </c>
      <c r="B70" s="101" t="s">
        <v>127</v>
      </c>
      <c r="C70" s="101" t="s">
        <v>124</v>
      </c>
      <c r="D70" s="102" t="s">
        <v>5</v>
      </c>
      <c r="E70" s="103" t="s">
        <v>90</v>
      </c>
      <c r="F70" s="104">
        <v>2</v>
      </c>
      <c r="G70" s="104" t="s">
        <v>51</v>
      </c>
      <c r="H70" s="104" t="s">
        <v>91</v>
      </c>
      <c r="I70" s="105">
        <v>-1000000</v>
      </c>
      <c r="J70" s="106" t="s">
        <v>50</v>
      </c>
      <c r="K70" s="107">
        <v>-1000000</v>
      </c>
    </row>
    <row r="71" spans="1:11">
      <c r="A71" s="100" t="s">
        <v>47</v>
      </c>
      <c r="B71" s="101" t="s">
        <v>128</v>
      </c>
      <c r="C71" s="101" t="s">
        <v>126</v>
      </c>
      <c r="D71" s="102" t="s">
        <v>5</v>
      </c>
      <c r="E71" s="103" t="s">
        <v>90</v>
      </c>
      <c r="F71" s="104">
        <v>2</v>
      </c>
      <c r="G71" s="104" t="s">
        <v>54</v>
      </c>
      <c r="H71" s="104" t="s">
        <v>91</v>
      </c>
      <c r="I71" s="105">
        <v>-1500000</v>
      </c>
      <c r="J71" s="106" t="s">
        <v>50</v>
      </c>
      <c r="K71" s="107">
        <v>-1500000</v>
      </c>
    </row>
    <row r="72" spans="1:11">
      <c r="A72" s="100" t="s">
        <v>47</v>
      </c>
      <c r="B72" s="101" t="s">
        <v>129</v>
      </c>
      <c r="C72" s="101" t="s">
        <v>130</v>
      </c>
      <c r="D72" s="102" t="s">
        <v>5</v>
      </c>
      <c r="E72" s="103" t="s">
        <v>90</v>
      </c>
      <c r="F72" s="104">
        <v>2</v>
      </c>
      <c r="G72" s="104" t="s">
        <v>54</v>
      </c>
      <c r="H72" s="104" t="s">
        <v>64</v>
      </c>
      <c r="I72" s="105">
        <v>1500000</v>
      </c>
      <c r="J72" s="106" t="s">
        <v>50</v>
      </c>
      <c r="K72" s="107">
        <v>1500000</v>
      </c>
    </row>
    <row r="73" spans="1:11">
      <c r="A73" s="100" t="s">
        <v>47</v>
      </c>
      <c r="B73" s="101" t="s">
        <v>131</v>
      </c>
      <c r="C73" s="101" t="s">
        <v>132</v>
      </c>
      <c r="D73" s="102" t="s">
        <v>5</v>
      </c>
      <c r="E73" s="103" t="s">
        <v>90</v>
      </c>
      <c r="F73" s="104">
        <v>2</v>
      </c>
      <c r="G73" s="104" t="s">
        <v>75</v>
      </c>
      <c r="H73" s="104" t="s">
        <v>64</v>
      </c>
      <c r="I73" s="105">
        <v>1500000</v>
      </c>
      <c r="J73" s="106" t="s">
        <v>50</v>
      </c>
      <c r="K73" s="107">
        <v>1500000</v>
      </c>
    </row>
    <row r="74" spans="1:11">
      <c r="A74" s="100" t="s">
        <v>47</v>
      </c>
      <c r="B74" s="101" t="s">
        <v>133</v>
      </c>
      <c r="C74" s="101" t="s">
        <v>124</v>
      </c>
      <c r="D74" s="102" t="s">
        <v>5</v>
      </c>
      <c r="E74" s="103" t="s">
        <v>90</v>
      </c>
      <c r="F74" s="104">
        <v>2</v>
      </c>
      <c r="G74" s="104" t="s">
        <v>63</v>
      </c>
      <c r="H74" s="104" t="s">
        <v>66</v>
      </c>
      <c r="I74" s="105">
        <v>3000000</v>
      </c>
      <c r="J74" s="106" t="s">
        <v>50</v>
      </c>
      <c r="K74" s="107">
        <v>3000000</v>
      </c>
    </row>
    <row r="75" spans="1:11">
      <c r="A75" s="100" t="s">
        <v>47</v>
      </c>
      <c r="B75" s="101" t="s">
        <v>134</v>
      </c>
      <c r="C75" s="101" t="s">
        <v>135</v>
      </c>
      <c r="D75" s="102" t="s">
        <v>5</v>
      </c>
      <c r="E75" s="103" t="s">
        <v>90</v>
      </c>
      <c r="F75" s="104">
        <v>2</v>
      </c>
      <c r="G75" s="104" t="s">
        <v>68</v>
      </c>
      <c r="H75" s="104" t="s">
        <v>66</v>
      </c>
      <c r="I75" s="105">
        <v>3000000</v>
      </c>
      <c r="J75" s="106" t="s">
        <v>50</v>
      </c>
      <c r="K75" s="107">
        <v>3000000</v>
      </c>
    </row>
    <row r="76" spans="1:11">
      <c r="A76" s="100" t="s">
        <v>47</v>
      </c>
      <c r="B76" s="101" t="s">
        <v>136</v>
      </c>
      <c r="C76" s="101"/>
      <c r="D76" s="102" t="s">
        <v>5</v>
      </c>
      <c r="E76" s="103" t="s">
        <v>90</v>
      </c>
      <c r="F76" s="104">
        <v>2</v>
      </c>
      <c r="G76" s="104" t="s">
        <v>54</v>
      </c>
      <c r="H76" s="104" t="s">
        <v>64</v>
      </c>
      <c r="I76" s="105">
        <v>1500000</v>
      </c>
      <c r="J76" s="106" t="s">
        <v>50</v>
      </c>
      <c r="K76" s="107">
        <v>1500000</v>
      </c>
    </row>
    <row r="77" spans="1:11">
      <c r="A77" s="100" t="s">
        <v>47</v>
      </c>
      <c r="B77" s="101" t="s">
        <v>137</v>
      </c>
      <c r="C77" s="101" t="s">
        <v>126</v>
      </c>
      <c r="D77" s="102" t="s">
        <v>5</v>
      </c>
      <c r="E77" s="103" t="s">
        <v>90</v>
      </c>
      <c r="F77" s="104">
        <v>2</v>
      </c>
      <c r="G77" s="104" t="s">
        <v>68</v>
      </c>
      <c r="H77" s="104" t="s">
        <v>66</v>
      </c>
      <c r="I77" s="105">
        <v>2500000</v>
      </c>
      <c r="J77" s="106" t="s">
        <v>50</v>
      </c>
      <c r="K77" s="107">
        <v>2500000</v>
      </c>
    </row>
    <row r="78" spans="1:11">
      <c r="A78" s="100" t="s">
        <v>47</v>
      </c>
      <c r="B78" s="101" t="s">
        <v>138</v>
      </c>
      <c r="C78" s="101" t="s">
        <v>135</v>
      </c>
      <c r="D78" s="102" t="s">
        <v>5</v>
      </c>
      <c r="E78" s="103" t="s">
        <v>90</v>
      </c>
      <c r="F78" s="104">
        <v>2</v>
      </c>
      <c r="G78" s="104" t="s">
        <v>63</v>
      </c>
      <c r="H78" s="104" t="s">
        <v>66</v>
      </c>
      <c r="I78" s="105">
        <v>2500000</v>
      </c>
      <c r="J78" s="106" t="s">
        <v>50</v>
      </c>
      <c r="K78" s="107">
        <v>2500000</v>
      </c>
    </row>
    <row r="79" spans="1:11">
      <c r="A79" s="100" t="s">
        <v>47</v>
      </c>
      <c r="B79" s="101" t="s">
        <v>139</v>
      </c>
      <c r="C79" s="101" t="s">
        <v>135</v>
      </c>
      <c r="D79" s="102" t="s">
        <v>5</v>
      </c>
      <c r="E79" s="103" t="s">
        <v>90</v>
      </c>
      <c r="F79" s="104">
        <v>2</v>
      </c>
      <c r="G79" s="104" t="s">
        <v>63</v>
      </c>
      <c r="H79" s="104" t="s">
        <v>66</v>
      </c>
      <c r="I79" s="105">
        <v>4000000</v>
      </c>
      <c r="J79" s="106" t="s">
        <v>50</v>
      </c>
      <c r="K79" s="107">
        <v>4000000</v>
      </c>
    </row>
    <row r="80" spans="1:11">
      <c r="A80" s="100" t="s">
        <v>47</v>
      </c>
      <c r="B80" s="101" t="s">
        <v>140</v>
      </c>
      <c r="C80" s="101" t="s">
        <v>124</v>
      </c>
      <c r="D80" s="102" t="s">
        <v>5</v>
      </c>
      <c r="E80" s="103" t="s">
        <v>90</v>
      </c>
      <c r="F80" s="104">
        <v>2</v>
      </c>
      <c r="G80" s="104" t="s">
        <v>63</v>
      </c>
      <c r="H80" s="104" t="s">
        <v>66</v>
      </c>
      <c r="I80" s="105">
        <v>5000000</v>
      </c>
      <c r="J80" s="106" t="s">
        <v>50</v>
      </c>
      <c r="K80" s="107">
        <v>5000000</v>
      </c>
    </row>
    <row r="81" spans="1:11">
      <c r="A81" s="100" t="s">
        <v>115</v>
      </c>
      <c r="B81" s="101" t="s">
        <v>141</v>
      </c>
      <c r="C81" s="101" t="s">
        <v>124</v>
      </c>
      <c r="D81" s="102" t="s">
        <v>5</v>
      </c>
      <c r="E81" s="103" t="s">
        <v>90</v>
      </c>
      <c r="F81" s="104">
        <v>2</v>
      </c>
      <c r="G81" s="104" t="s">
        <v>68</v>
      </c>
      <c r="H81" s="104" t="s">
        <v>66</v>
      </c>
      <c r="I81" s="105">
        <v>4000000</v>
      </c>
      <c r="J81" s="106" t="s">
        <v>50</v>
      </c>
      <c r="K81" s="107">
        <v>4000000</v>
      </c>
    </row>
    <row r="82" spans="1:11">
      <c r="A82" s="100" t="s">
        <v>47</v>
      </c>
      <c r="B82" s="101" t="s">
        <v>142</v>
      </c>
      <c r="C82" s="101" t="s">
        <v>135</v>
      </c>
      <c r="D82" s="102" t="s">
        <v>5</v>
      </c>
      <c r="E82" s="103" t="s">
        <v>90</v>
      </c>
      <c r="F82" s="104">
        <v>2</v>
      </c>
      <c r="G82" s="104" t="s">
        <v>51</v>
      </c>
      <c r="H82" s="104" t="s">
        <v>66</v>
      </c>
      <c r="I82" s="105">
        <v>6000000</v>
      </c>
      <c r="J82" s="106" t="s">
        <v>50</v>
      </c>
      <c r="K82" s="107">
        <v>6000000</v>
      </c>
    </row>
    <row r="83" spans="1:11">
      <c r="A83" s="100" t="s">
        <v>47</v>
      </c>
      <c r="B83" s="101" t="s">
        <v>143</v>
      </c>
      <c r="C83" s="101" t="s">
        <v>132</v>
      </c>
      <c r="D83" s="102" t="s">
        <v>5</v>
      </c>
      <c r="E83" s="103" t="s">
        <v>90</v>
      </c>
      <c r="F83" s="104">
        <v>2</v>
      </c>
      <c r="G83" s="104" t="s">
        <v>63</v>
      </c>
      <c r="H83" s="104" t="s">
        <v>66</v>
      </c>
      <c r="I83" s="105">
        <v>5000000</v>
      </c>
      <c r="J83" s="106" t="s">
        <v>50</v>
      </c>
      <c r="K83" s="107">
        <v>5000000</v>
      </c>
    </row>
    <row r="84" spans="1:11">
      <c r="A84" s="100" t="s">
        <v>115</v>
      </c>
      <c r="B84" s="101" t="s">
        <v>144</v>
      </c>
      <c r="C84" s="101" t="s">
        <v>132</v>
      </c>
      <c r="D84" s="102" t="s">
        <v>5</v>
      </c>
      <c r="E84" s="103" t="s">
        <v>90</v>
      </c>
      <c r="F84" s="104">
        <v>2</v>
      </c>
      <c r="G84" s="104" t="s">
        <v>68</v>
      </c>
      <c r="H84" s="104" t="s">
        <v>66</v>
      </c>
      <c r="I84" s="105">
        <v>4000000</v>
      </c>
      <c r="J84" s="106" t="s">
        <v>50</v>
      </c>
      <c r="K84" s="107">
        <v>4000000</v>
      </c>
    </row>
    <row r="85" spans="1:11">
      <c r="A85" s="90" t="s">
        <v>47</v>
      </c>
      <c r="B85" s="42" t="s">
        <v>145</v>
      </c>
      <c r="C85" s="142" t="s">
        <v>146</v>
      </c>
      <c r="D85" s="102" t="s">
        <v>5</v>
      </c>
      <c r="E85" s="103" t="s">
        <v>90</v>
      </c>
      <c r="F85" s="104">
        <v>2</v>
      </c>
      <c r="G85" s="104" t="s">
        <v>63</v>
      </c>
      <c r="H85" s="104" t="s">
        <v>66</v>
      </c>
      <c r="I85" s="105">
        <v>5000000</v>
      </c>
      <c r="J85" s="106" t="s">
        <v>50</v>
      </c>
      <c r="K85" s="107">
        <v>5000000</v>
      </c>
    </row>
    <row r="86" spans="1:11">
      <c r="A86" s="90" t="s">
        <v>47</v>
      </c>
      <c r="B86" s="42" t="s">
        <v>147</v>
      </c>
      <c r="C86" s="142" t="s">
        <v>148</v>
      </c>
      <c r="D86" s="102" t="s">
        <v>5</v>
      </c>
      <c r="E86" s="103" t="s">
        <v>90</v>
      </c>
      <c r="F86" s="104">
        <v>2</v>
      </c>
      <c r="G86" s="104" t="s">
        <v>68</v>
      </c>
      <c r="H86" s="104" t="s">
        <v>66</v>
      </c>
      <c r="I86" s="105">
        <v>4000000</v>
      </c>
      <c r="J86" s="106" t="s">
        <v>50</v>
      </c>
      <c r="K86" s="107">
        <v>4000000</v>
      </c>
    </row>
    <row r="87" spans="1:11">
      <c r="A87" s="90" t="s">
        <v>47</v>
      </c>
      <c r="B87" s="42" t="s">
        <v>149</v>
      </c>
      <c r="C87" s="142" t="s">
        <v>150</v>
      </c>
      <c r="D87" s="102" t="s">
        <v>5</v>
      </c>
      <c r="E87" s="103" t="s">
        <v>90</v>
      </c>
      <c r="F87" s="104">
        <v>2</v>
      </c>
      <c r="G87" s="104" t="s">
        <v>68</v>
      </c>
      <c r="H87" s="104" t="s">
        <v>66</v>
      </c>
      <c r="I87" s="105">
        <v>2500000</v>
      </c>
      <c r="J87" s="106" t="s">
        <v>50</v>
      </c>
      <c r="K87" s="107">
        <v>2500000</v>
      </c>
    </row>
    <row r="88" spans="1:11">
      <c r="A88" s="90" t="s">
        <v>47</v>
      </c>
      <c r="B88" s="42" t="s">
        <v>151</v>
      </c>
      <c r="C88" s="142" t="s">
        <v>150</v>
      </c>
      <c r="D88" s="102" t="s">
        <v>5</v>
      </c>
      <c r="E88" s="103" t="s">
        <v>90</v>
      </c>
      <c r="F88" s="104">
        <v>2</v>
      </c>
      <c r="G88" s="104" t="s">
        <v>63</v>
      </c>
      <c r="H88" s="104" t="s">
        <v>66</v>
      </c>
      <c r="I88" s="93">
        <v>3000000</v>
      </c>
      <c r="J88" s="94" t="s">
        <v>50</v>
      </c>
      <c r="K88" s="107">
        <v>3000000</v>
      </c>
    </row>
    <row r="89" spans="1:11">
      <c r="A89" s="143" t="s">
        <v>47</v>
      </c>
      <c r="B89" s="17" t="s">
        <v>152</v>
      </c>
      <c r="C89" s="124" t="s">
        <v>126</v>
      </c>
      <c r="D89" s="124" t="s">
        <v>5</v>
      </c>
      <c r="E89" s="123" t="s">
        <v>90</v>
      </c>
      <c r="F89" s="125">
        <v>2</v>
      </c>
      <c r="G89" s="125" t="s">
        <v>68</v>
      </c>
      <c r="H89" s="125" t="s">
        <v>66</v>
      </c>
      <c r="I89" s="110">
        <v>4000000</v>
      </c>
      <c r="J89" s="111" t="s">
        <v>50</v>
      </c>
      <c r="K89" s="112">
        <v>4000000</v>
      </c>
    </row>
    <row r="90" spans="1:11">
      <c r="A90" s="7"/>
      <c r="B90" s="8"/>
      <c r="C90" s="8"/>
      <c r="D90" s="8"/>
      <c r="E90" s="7"/>
      <c r="F90" s="113"/>
      <c r="G90" s="113"/>
      <c r="H90" s="113"/>
      <c r="I90" s="45"/>
      <c r="J90" s="113"/>
      <c r="K90" s="45"/>
    </row>
    <row r="91" spans="1:11">
      <c r="A91" s="236" t="s">
        <v>41</v>
      </c>
      <c r="B91" s="236" t="s">
        <v>42</v>
      </c>
      <c r="C91" s="236" t="s">
        <v>43</v>
      </c>
      <c r="D91" s="236" t="s">
        <v>0</v>
      </c>
      <c r="E91" s="236" t="s">
        <v>1</v>
      </c>
      <c r="F91" s="235" t="s">
        <v>2</v>
      </c>
      <c r="G91" s="235" t="s">
        <v>3</v>
      </c>
      <c r="H91" s="235" t="s">
        <v>4</v>
      </c>
      <c r="I91" s="237" t="s">
        <v>44</v>
      </c>
      <c r="J91" s="235" t="s">
        <v>45</v>
      </c>
      <c r="K91" s="237" t="s">
        <v>46</v>
      </c>
    </row>
    <row r="92" spans="1:11">
      <c r="A92" s="114" t="s">
        <v>47</v>
      </c>
      <c r="B92" s="115" t="s">
        <v>153</v>
      </c>
      <c r="C92" s="115" t="s">
        <v>49</v>
      </c>
      <c r="D92" s="116" t="s">
        <v>26</v>
      </c>
      <c r="E92" s="115" t="s">
        <v>62</v>
      </c>
      <c r="F92" s="117"/>
      <c r="G92" s="117"/>
      <c r="H92" s="117"/>
      <c r="I92" s="118">
        <v>50000000</v>
      </c>
      <c r="J92" s="117" t="s">
        <v>50</v>
      </c>
      <c r="K92" s="119">
        <v>50000000</v>
      </c>
    </row>
    <row r="93" spans="1:11">
      <c r="A93" s="120" t="s">
        <v>47</v>
      </c>
      <c r="B93" s="91" t="s">
        <v>154</v>
      </c>
      <c r="C93" s="91" t="s">
        <v>49</v>
      </c>
      <c r="D93" s="121" t="s">
        <v>26</v>
      </c>
      <c r="E93" s="91" t="s">
        <v>62</v>
      </c>
      <c r="F93" s="92"/>
      <c r="G93" s="92"/>
      <c r="H93" s="92"/>
      <c r="I93" s="93">
        <v>-50000000</v>
      </c>
      <c r="J93" s="94" t="s">
        <v>50</v>
      </c>
      <c r="K93" s="95">
        <v>-50000000</v>
      </c>
    </row>
    <row r="94" spans="1:11">
      <c r="A94" s="120" t="s">
        <v>47</v>
      </c>
      <c r="B94" s="91" t="s">
        <v>155</v>
      </c>
      <c r="C94" s="91" t="s">
        <v>49</v>
      </c>
      <c r="D94" s="121" t="s">
        <v>26</v>
      </c>
      <c r="E94" s="91" t="s">
        <v>62</v>
      </c>
      <c r="F94" s="92"/>
      <c r="G94" s="92"/>
      <c r="H94" s="92"/>
      <c r="I94" s="93">
        <v>-5000000000</v>
      </c>
      <c r="J94" s="92" t="s">
        <v>50</v>
      </c>
      <c r="K94" s="95">
        <v>-5000000000</v>
      </c>
    </row>
    <row r="95" spans="1:11">
      <c r="A95" s="120" t="s">
        <v>47</v>
      </c>
      <c r="B95" s="91" t="s">
        <v>156</v>
      </c>
      <c r="C95" s="91" t="s">
        <v>49</v>
      </c>
      <c r="D95" s="121" t="s">
        <v>26</v>
      </c>
      <c r="E95" s="91" t="s">
        <v>50</v>
      </c>
      <c r="F95" s="92"/>
      <c r="G95" s="92"/>
      <c r="H95" s="92"/>
      <c r="I95" s="93">
        <v>610000000</v>
      </c>
      <c r="J95" s="94" t="s">
        <v>50</v>
      </c>
      <c r="K95" s="95">
        <v>610000000</v>
      </c>
    </row>
    <row r="96" spans="1:11">
      <c r="A96" s="120" t="s">
        <v>47</v>
      </c>
      <c r="B96" s="91" t="s">
        <v>157</v>
      </c>
      <c r="C96" s="91" t="s">
        <v>49</v>
      </c>
      <c r="D96" s="121" t="s">
        <v>26</v>
      </c>
      <c r="E96" s="91" t="s">
        <v>158</v>
      </c>
      <c r="F96" s="92"/>
      <c r="G96" s="92"/>
      <c r="H96" s="92"/>
      <c r="I96" s="93">
        <v>910000000</v>
      </c>
      <c r="J96" s="92" t="s">
        <v>50</v>
      </c>
      <c r="K96" s="95">
        <v>910000000</v>
      </c>
    </row>
    <row r="97" spans="1:11">
      <c r="A97" s="120" t="s">
        <v>47</v>
      </c>
      <c r="B97" s="91" t="s">
        <v>159</v>
      </c>
      <c r="C97" s="91" t="s">
        <v>49</v>
      </c>
      <c r="D97" s="121" t="s">
        <v>26</v>
      </c>
      <c r="E97" s="91" t="s">
        <v>62</v>
      </c>
      <c r="F97" s="92"/>
      <c r="G97" s="92"/>
      <c r="H97" s="92"/>
      <c r="I97" s="93">
        <v>-900000000</v>
      </c>
      <c r="J97" s="94" t="s">
        <v>50</v>
      </c>
      <c r="K97" s="95">
        <v>-900000000</v>
      </c>
    </row>
    <row r="98" spans="1:11">
      <c r="A98" s="120" t="s">
        <v>47</v>
      </c>
      <c r="B98" s="91" t="s">
        <v>160</v>
      </c>
      <c r="C98" s="91" t="s">
        <v>49</v>
      </c>
      <c r="D98" s="121" t="s">
        <v>26</v>
      </c>
      <c r="E98" s="91" t="s">
        <v>106</v>
      </c>
      <c r="F98" s="92"/>
      <c r="G98" s="92"/>
      <c r="H98" s="92"/>
      <c r="I98" s="93">
        <v>-200000000</v>
      </c>
      <c r="J98" s="92" t="s">
        <v>50</v>
      </c>
      <c r="K98" s="95">
        <v>-200000000</v>
      </c>
    </row>
    <row r="99" spans="1:11">
      <c r="A99" s="120" t="s">
        <v>47</v>
      </c>
      <c r="B99" s="91" t="s">
        <v>161</v>
      </c>
      <c r="C99" s="91" t="s">
        <v>49</v>
      </c>
      <c r="D99" s="121" t="s">
        <v>26</v>
      </c>
      <c r="E99" s="91" t="s">
        <v>162</v>
      </c>
      <c r="F99" s="92"/>
      <c r="G99" s="92"/>
      <c r="H99" s="92"/>
      <c r="I99" s="93">
        <v>210000000</v>
      </c>
      <c r="J99" s="94" t="s">
        <v>50</v>
      </c>
      <c r="K99" s="95">
        <v>210000000</v>
      </c>
    </row>
    <row r="100" spans="1:11">
      <c r="A100" s="120" t="s">
        <v>47</v>
      </c>
      <c r="B100" s="91" t="s">
        <v>163</v>
      </c>
      <c r="C100" s="91" t="s">
        <v>49</v>
      </c>
      <c r="D100" s="121" t="s">
        <v>26</v>
      </c>
      <c r="E100" s="91" t="s">
        <v>164</v>
      </c>
      <c r="F100" s="92"/>
      <c r="G100" s="92"/>
      <c r="H100" s="92"/>
      <c r="I100" s="93">
        <v>80000000</v>
      </c>
      <c r="J100" s="92" t="s">
        <v>50</v>
      </c>
      <c r="K100" s="95">
        <v>80000000</v>
      </c>
    </row>
    <row r="101" spans="1:11">
      <c r="A101" s="120" t="s">
        <v>47</v>
      </c>
      <c r="B101" s="91" t="s">
        <v>165</v>
      </c>
      <c r="C101" s="91" t="s">
        <v>49</v>
      </c>
      <c r="D101" s="121" t="s">
        <v>26</v>
      </c>
      <c r="E101" s="91" t="s">
        <v>117</v>
      </c>
      <c r="F101" s="92"/>
      <c r="G101" s="92"/>
      <c r="H101" s="92"/>
      <c r="I101" s="93">
        <v>-300000000</v>
      </c>
      <c r="J101" s="94" t="s">
        <v>50</v>
      </c>
      <c r="K101" s="95">
        <v>-300000000</v>
      </c>
    </row>
    <row r="102" spans="1:11">
      <c r="A102" s="120" t="s">
        <v>115</v>
      </c>
      <c r="B102" s="91" t="s">
        <v>166</v>
      </c>
      <c r="C102" s="91" t="s">
        <v>49</v>
      </c>
      <c r="D102" s="121" t="s">
        <v>26</v>
      </c>
      <c r="E102" s="91" t="s">
        <v>117</v>
      </c>
      <c r="F102" s="92"/>
      <c r="G102" s="92"/>
      <c r="H102" s="92"/>
      <c r="I102" s="93">
        <v>41000000</v>
      </c>
      <c r="J102" s="92" t="s">
        <v>50</v>
      </c>
      <c r="K102" s="95">
        <v>41000000</v>
      </c>
    </row>
    <row r="103" spans="1:11">
      <c r="A103" s="122" t="s">
        <v>115</v>
      </c>
      <c r="B103" s="123" t="s">
        <v>167</v>
      </c>
      <c r="C103" s="123" t="s">
        <v>49</v>
      </c>
      <c r="D103" s="124" t="s">
        <v>26</v>
      </c>
      <c r="E103" s="123" t="s">
        <v>168</v>
      </c>
      <c r="F103" s="125"/>
      <c r="G103" s="125"/>
      <c r="H103" s="125"/>
      <c r="I103" s="110">
        <v>-40000000</v>
      </c>
      <c r="J103" s="111" t="s">
        <v>50</v>
      </c>
      <c r="K103" s="112">
        <v>-40000000</v>
      </c>
    </row>
    <row r="104" spans="1:11">
      <c r="A104" s="7"/>
      <c r="B104" s="7"/>
      <c r="C104" s="7"/>
      <c r="D104" s="7"/>
      <c r="E104" s="7"/>
      <c r="F104" s="6"/>
      <c r="G104" s="6"/>
    </row>
    <row r="105" spans="1:11">
      <c r="A105" s="236" t="s">
        <v>41</v>
      </c>
      <c r="B105" s="236" t="s">
        <v>42</v>
      </c>
      <c r="C105" s="236" t="s">
        <v>43</v>
      </c>
      <c r="D105" s="236" t="s">
        <v>0</v>
      </c>
      <c r="E105" s="236" t="s">
        <v>1</v>
      </c>
      <c r="F105" s="235" t="s">
        <v>2</v>
      </c>
      <c r="G105" s="235" t="s">
        <v>3</v>
      </c>
      <c r="H105" s="235" t="s">
        <v>4</v>
      </c>
      <c r="I105" s="237" t="s">
        <v>44</v>
      </c>
      <c r="J105" s="235" t="s">
        <v>45</v>
      </c>
      <c r="K105" s="237" t="s">
        <v>46</v>
      </c>
    </row>
    <row r="106" spans="1:11">
      <c r="A106" s="126" t="s">
        <v>115</v>
      </c>
      <c r="B106" s="115" t="s">
        <v>169</v>
      </c>
      <c r="C106" s="115" t="s">
        <v>49</v>
      </c>
      <c r="D106" s="115" t="s">
        <v>14</v>
      </c>
      <c r="E106" s="115" t="s">
        <v>170</v>
      </c>
      <c r="F106" s="117">
        <v>1</v>
      </c>
      <c r="G106" s="117" t="s">
        <v>57</v>
      </c>
      <c r="H106" s="117" t="s">
        <v>50</v>
      </c>
      <c r="I106" s="118">
        <v>800000</v>
      </c>
      <c r="J106" s="127" t="s">
        <v>50</v>
      </c>
      <c r="K106" s="119">
        <v>800000</v>
      </c>
    </row>
    <row r="107" spans="1:11">
      <c r="A107" s="80" t="s">
        <v>115</v>
      </c>
      <c r="B107" s="91" t="s">
        <v>171</v>
      </c>
      <c r="C107" s="91" t="s">
        <v>49</v>
      </c>
      <c r="D107" s="91" t="s">
        <v>14</v>
      </c>
      <c r="E107" s="91" t="s">
        <v>170</v>
      </c>
      <c r="F107" s="92">
        <v>1</v>
      </c>
      <c r="G107" s="92" t="s">
        <v>79</v>
      </c>
      <c r="H107" s="92" t="s">
        <v>50</v>
      </c>
      <c r="I107" s="93">
        <v>-300000</v>
      </c>
      <c r="J107" s="94" t="s">
        <v>50</v>
      </c>
      <c r="K107" s="95">
        <v>-300000</v>
      </c>
    </row>
    <row r="108" spans="1:11">
      <c r="A108" s="80" t="s">
        <v>115</v>
      </c>
      <c r="B108" s="91" t="s">
        <v>172</v>
      </c>
      <c r="C108" s="91" t="s">
        <v>49</v>
      </c>
      <c r="D108" s="91" t="s">
        <v>14</v>
      </c>
      <c r="E108" s="91" t="s">
        <v>173</v>
      </c>
      <c r="F108" s="92">
        <v>2</v>
      </c>
      <c r="G108" s="92" t="s">
        <v>79</v>
      </c>
      <c r="H108" s="92" t="s">
        <v>50</v>
      </c>
      <c r="I108" s="93">
        <v>180000</v>
      </c>
      <c r="J108" s="94" t="s">
        <v>50</v>
      </c>
      <c r="K108" s="95">
        <v>180000</v>
      </c>
    </row>
    <row r="109" spans="1:11">
      <c r="A109" s="80" t="s">
        <v>115</v>
      </c>
      <c r="B109" s="91" t="s">
        <v>174</v>
      </c>
      <c r="C109" s="91" t="s">
        <v>49</v>
      </c>
      <c r="D109" s="91" t="s">
        <v>14</v>
      </c>
      <c r="E109" s="91" t="s">
        <v>173</v>
      </c>
      <c r="F109" s="92">
        <v>2</v>
      </c>
      <c r="G109" s="92" t="s">
        <v>79</v>
      </c>
      <c r="H109" s="92" t="s">
        <v>62</v>
      </c>
      <c r="I109" s="93">
        <v>-180000</v>
      </c>
      <c r="J109" s="94" t="s">
        <v>50</v>
      </c>
      <c r="K109" s="95">
        <v>-180000</v>
      </c>
    </row>
    <row r="110" spans="1:11">
      <c r="A110" s="80" t="s">
        <v>115</v>
      </c>
      <c r="B110" s="91" t="s">
        <v>175</v>
      </c>
      <c r="C110" s="91" t="s">
        <v>49</v>
      </c>
      <c r="D110" s="91" t="s">
        <v>14</v>
      </c>
      <c r="E110" s="91" t="s">
        <v>176</v>
      </c>
      <c r="F110" s="92">
        <v>3</v>
      </c>
      <c r="G110" s="92" t="s">
        <v>63</v>
      </c>
      <c r="H110" s="92" t="s">
        <v>158</v>
      </c>
      <c r="I110" s="93">
        <v>180000</v>
      </c>
      <c r="J110" s="94" t="s">
        <v>50</v>
      </c>
      <c r="K110" s="95">
        <v>180000</v>
      </c>
    </row>
    <row r="111" spans="1:11">
      <c r="A111" s="80" t="s">
        <v>115</v>
      </c>
      <c r="B111" s="91" t="s">
        <v>177</v>
      </c>
      <c r="C111" s="91" t="s">
        <v>49</v>
      </c>
      <c r="D111" s="91" t="s">
        <v>14</v>
      </c>
      <c r="E111" s="91" t="s">
        <v>176</v>
      </c>
      <c r="F111" s="92">
        <v>3</v>
      </c>
      <c r="G111" s="92" t="s">
        <v>68</v>
      </c>
      <c r="H111" s="92" t="s">
        <v>90</v>
      </c>
      <c r="I111" s="93">
        <v>-100000</v>
      </c>
      <c r="J111" s="94" t="s">
        <v>50</v>
      </c>
      <c r="K111" s="95">
        <v>-100000</v>
      </c>
    </row>
    <row r="112" spans="1:11">
      <c r="A112" s="80" t="s">
        <v>115</v>
      </c>
      <c r="B112" s="91" t="s">
        <v>178</v>
      </c>
      <c r="C112" s="91" t="s">
        <v>49</v>
      </c>
      <c r="D112" s="91" t="s">
        <v>14</v>
      </c>
      <c r="E112" s="91" t="s">
        <v>179</v>
      </c>
      <c r="F112" s="92">
        <v>4</v>
      </c>
      <c r="G112" s="92" t="s">
        <v>68</v>
      </c>
      <c r="H112" s="92" t="s">
        <v>50</v>
      </c>
      <c r="I112" s="93">
        <v>180000</v>
      </c>
      <c r="J112" s="94" t="s">
        <v>50</v>
      </c>
      <c r="K112" s="95">
        <v>180000</v>
      </c>
    </row>
    <row r="113" spans="1:11">
      <c r="A113" s="80" t="s">
        <v>115</v>
      </c>
      <c r="B113" s="91" t="s">
        <v>180</v>
      </c>
      <c r="C113" s="91" t="s">
        <v>49</v>
      </c>
      <c r="D113" s="91" t="s">
        <v>14</v>
      </c>
      <c r="E113" s="91" t="s">
        <v>179</v>
      </c>
      <c r="F113" s="92">
        <v>4</v>
      </c>
      <c r="G113" s="92" t="s">
        <v>68</v>
      </c>
      <c r="H113" s="92" t="s">
        <v>50</v>
      </c>
      <c r="I113" s="93">
        <v>-100000</v>
      </c>
      <c r="J113" s="94" t="s">
        <v>50</v>
      </c>
      <c r="K113" s="95">
        <v>-100000</v>
      </c>
    </row>
    <row r="114" spans="1:11">
      <c r="A114" s="80" t="s">
        <v>115</v>
      </c>
      <c r="B114" s="91" t="s">
        <v>181</v>
      </c>
      <c r="C114" s="91" t="s">
        <v>49</v>
      </c>
      <c r="D114" s="91" t="s">
        <v>14</v>
      </c>
      <c r="E114" s="91" t="s">
        <v>182</v>
      </c>
      <c r="F114" s="92">
        <v>5</v>
      </c>
      <c r="G114" s="92" t="s">
        <v>72</v>
      </c>
      <c r="H114" s="92" t="s">
        <v>50</v>
      </c>
      <c r="I114" s="93">
        <v>180000</v>
      </c>
      <c r="J114" s="94" t="s">
        <v>50</v>
      </c>
      <c r="K114" s="95">
        <v>180000</v>
      </c>
    </row>
    <row r="115" spans="1:11">
      <c r="A115" s="80" t="s">
        <v>115</v>
      </c>
      <c r="B115" s="91" t="s">
        <v>183</v>
      </c>
      <c r="C115" s="91" t="s">
        <v>49</v>
      </c>
      <c r="D115" s="91" t="s">
        <v>14</v>
      </c>
      <c r="E115" s="91" t="s">
        <v>184</v>
      </c>
      <c r="F115" s="92">
        <v>5</v>
      </c>
      <c r="G115" s="92" t="s">
        <v>57</v>
      </c>
      <c r="H115" s="92" t="s">
        <v>50</v>
      </c>
      <c r="I115" s="93">
        <v>-100000</v>
      </c>
      <c r="J115" s="94" t="s">
        <v>50</v>
      </c>
      <c r="K115" s="95">
        <v>-100000</v>
      </c>
    </row>
    <row r="116" spans="1:11">
      <c r="A116" s="80" t="s">
        <v>115</v>
      </c>
      <c r="B116" s="91" t="s">
        <v>185</v>
      </c>
      <c r="C116" s="91" t="s">
        <v>49</v>
      </c>
      <c r="D116" s="91" t="s">
        <v>14</v>
      </c>
      <c r="E116" s="91" t="s">
        <v>186</v>
      </c>
      <c r="F116" s="92">
        <v>6</v>
      </c>
      <c r="G116" s="92" t="s">
        <v>79</v>
      </c>
      <c r="H116" s="92" t="s">
        <v>62</v>
      </c>
      <c r="I116" s="93">
        <v>180000</v>
      </c>
      <c r="J116" s="94" t="s">
        <v>50</v>
      </c>
      <c r="K116" s="95">
        <v>180000</v>
      </c>
    </row>
    <row r="117" spans="1:11">
      <c r="A117" s="80" t="s">
        <v>115</v>
      </c>
      <c r="B117" s="91" t="s">
        <v>187</v>
      </c>
      <c r="C117" s="91" t="s">
        <v>49</v>
      </c>
      <c r="D117" s="91" t="s">
        <v>14</v>
      </c>
      <c r="E117" s="91" t="s">
        <v>188</v>
      </c>
      <c r="F117" s="92">
        <v>7</v>
      </c>
      <c r="G117" s="92" t="s">
        <v>63</v>
      </c>
      <c r="H117" s="92" t="s">
        <v>158</v>
      </c>
      <c r="I117" s="93">
        <v>-500000</v>
      </c>
      <c r="J117" s="94" t="s">
        <v>50</v>
      </c>
      <c r="K117" s="95">
        <v>-500000</v>
      </c>
    </row>
    <row r="118" spans="1:11">
      <c r="A118" s="80" t="s">
        <v>115</v>
      </c>
      <c r="B118" s="91" t="s">
        <v>189</v>
      </c>
      <c r="C118" s="91" t="s">
        <v>49</v>
      </c>
      <c r="D118" s="91" t="s">
        <v>14</v>
      </c>
      <c r="E118" s="91" t="s">
        <v>190</v>
      </c>
      <c r="F118" s="92">
        <v>8</v>
      </c>
      <c r="G118" s="92" t="s">
        <v>68</v>
      </c>
      <c r="H118" s="92" t="s">
        <v>50</v>
      </c>
      <c r="I118" s="93">
        <v>-100000</v>
      </c>
      <c r="J118" s="94" t="s">
        <v>50</v>
      </c>
      <c r="K118" s="95">
        <v>-100000</v>
      </c>
    </row>
    <row r="119" spans="1:11">
      <c r="A119" s="80" t="s">
        <v>115</v>
      </c>
      <c r="B119" s="91" t="s">
        <v>191</v>
      </c>
      <c r="C119" s="91" t="s">
        <v>49</v>
      </c>
      <c r="D119" s="91" t="s">
        <v>14</v>
      </c>
      <c r="E119" s="91" t="s">
        <v>192</v>
      </c>
      <c r="F119" s="92">
        <v>9</v>
      </c>
      <c r="G119" s="92" t="s">
        <v>72</v>
      </c>
      <c r="H119" s="92" t="s">
        <v>50</v>
      </c>
      <c r="I119" s="93">
        <v>180000</v>
      </c>
      <c r="J119" s="94" t="s">
        <v>50</v>
      </c>
      <c r="K119" s="95">
        <v>180000</v>
      </c>
    </row>
    <row r="120" spans="1:11">
      <c r="A120" s="80" t="s">
        <v>115</v>
      </c>
      <c r="B120" s="91" t="s">
        <v>193</v>
      </c>
      <c r="C120" s="91" t="s">
        <v>49</v>
      </c>
      <c r="D120" s="91" t="s">
        <v>14</v>
      </c>
      <c r="E120" s="91" t="s">
        <v>194</v>
      </c>
      <c r="F120" s="92">
        <v>10</v>
      </c>
      <c r="G120" s="92" t="s">
        <v>57</v>
      </c>
      <c r="H120" s="92" t="s">
        <v>50</v>
      </c>
      <c r="I120" s="93">
        <v>-100000</v>
      </c>
      <c r="J120" s="94" t="s">
        <v>50</v>
      </c>
      <c r="K120" s="95">
        <v>-100000</v>
      </c>
    </row>
    <row r="121" spans="1:11">
      <c r="A121" s="80" t="s">
        <v>115</v>
      </c>
      <c r="B121" s="91" t="s">
        <v>195</v>
      </c>
      <c r="C121" s="91" t="s">
        <v>49</v>
      </c>
      <c r="D121" s="91" t="s">
        <v>14</v>
      </c>
      <c r="E121" s="91" t="s">
        <v>196</v>
      </c>
      <c r="F121" s="92">
        <v>11</v>
      </c>
      <c r="G121" s="92" t="s">
        <v>79</v>
      </c>
      <c r="H121" s="92" t="s">
        <v>50</v>
      </c>
      <c r="I121" s="93">
        <v>180000</v>
      </c>
      <c r="J121" s="94" t="s">
        <v>50</v>
      </c>
      <c r="K121" s="95">
        <v>180000</v>
      </c>
    </row>
    <row r="122" spans="1:11">
      <c r="A122" s="80" t="s">
        <v>115</v>
      </c>
      <c r="B122" s="91" t="s">
        <v>197</v>
      </c>
      <c r="C122" s="91" t="s">
        <v>49</v>
      </c>
      <c r="D122" s="91" t="s">
        <v>14</v>
      </c>
      <c r="E122" s="91" t="s">
        <v>198</v>
      </c>
      <c r="F122" s="92">
        <v>12</v>
      </c>
      <c r="G122" s="92" t="s">
        <v>63</v>
      </c>
      <c r="H122" s="92" t="s">
        <v>50</v>
      </c>
      <c r="I122" s="93">
        <v>-100000</v>
      </c>
      <c r="J122" s="94" t="s">
        <v>50</v>
      </c>
      <c r="K122" s="95">
        <v>-100000</v>
      </c>
    </row>
    <row r="123" spans="1:11">
      <c r="A123" s="80" t="s">
        <v>115</v>
      </c>
      <c r="B123" s="91" t="s">
        <v>199</v>
      </c>
      <c r="C123" s="91" t="s">
        <v>49</v>
      </c>
      <c r="D123" s="91" t="s">
        <v>14</v>
      </c>
      <c r="E123" s="91" t="s">
        <v>200</v>
      </c>
      <c r="F123" s="92" t="s">
        <v>201</v>
      </c>
      <c r="G123" s="92" t="s">
        <v>57</v>
      </c>
      <c r="H123" s="92" t="s">
        <v>50</v>
      </c>
      <c r="I123" s="93">
        <v>180000</v>
      </c>
      <c r="J123" s="94" t="s">
        <v>50</v>
      </c>
      <c r="K123" s="95">
        <v>180000</v>
      </c>
    </row>
    <row r="124" spans="1:11">
      <c r="A124" s="80" t="s">
        <v>115</v>
      </c>
      <c r="B124" s="91" t="s">
        <v>202</v>
      </c>
      <c r="C124" s="91" t="s">
        <v>49</v>
      </c>
      <c r="D124" s="91" t="s">
        <v>14</v>
      </c>
      <c r="E124" s="91" t="s">
        <v>200</v>
      </c>
      <c r="F124" s="92" t="s">
        <v>201</v>
      </c>
      <c r="G124" s="92" t="s">
        <v>63</v>
      </c>
      <c r="H124" s="92" t="s">
        <v>50</v>
      </c>
      <c r="I124" s="93">
        <v>-100000</v>
      </c>
      <c r="J124" s="94" t="s">
        <v>50</v>
      </c>
      <c r="K124" s="95">
        <v>-100000</v>
      </c>
    </row>
    <row r="125" spans="1:11">
      <c r="A125" s="80" t="s">
        <v>115</v>
      </c>
      <c r="B125" s="91" t="s">
        <v>203</v>
      </c>
      <c r="C125" s="91" t="s">
        <v>49</v>
      </c>
      <c r="D125" s="91" t="s">
        <v>14</v>
      </c>
      <c r="E125" s="91" t="s">
        <v>204</v>
      </c>
      <c r="F125" s="92" t="s">
        <v>201</v>
      </c>
      <c r="G125" s="92" t="s">
        <v>63</v>
      </c>
      <c r="H125" s="92" t="s">
        <v>62</v>
      </c>
      <c r="I125" s="93">
        <v>180000</v>
      </c>
      <c r="J125" s="94" t="s">
        <v>50</v>
      </c>
      <c r="K125" s="95">
        <v>180000</v>
      </c>
    </row>
    <row r="126" spans="1:11">
      <c r="A126" s="80" t="s">
        <v>115</v>
      </c>
      <c r="B126" s="91" t="s">
        <v>205</v>
      </c>
      <c r="C126" s="91" t="s">
        <v>49</v>
      </c>
      <c r="D126" s="91" t="s">
        <v>14</v>
      </c>
      <c r="E126" s="91" t="s">
        <v>206</v>
      </c>
      <c r="F126" s="92" t="s">
        <v>201</v>
      </c>
      <c r="G126" s="92" t="s">
        <v>68</v>
      </c>
      <c r="H126" s="92" t="s">
        <v>50</v>
      </c>
      <c r="I126" s="93">
        <v>180000</v>
      </c>
      <c r="J126" s="94" t="s">
        <v>50</v>
      </c>
      <c r="K126" s="95">
        <v>180000</v>
      </c>
    </row>
    <row r="127" spans="1:11">
      <c r="A127" s="80" t="s">
        <v>115</v>
      </c>
      <c r="B127" s="91" t="s">
        <v>207</v>
      </c>
      <c r="C127" s="91" t="s">
        <v>49</v>
      </c>
      <c r="D127" s="91" t="s">
        <v>14</v>
      </c>
      <c r="E127" s="91" t="s">
        <v>206</v>
      </c>
      <c r="F127" s="92" t="s">
        <v>201</v>
      </c>
      <c r="G127" s="92" t="s">
        <v>72</v>
      </c>
      <c r="H127" s="92" t="s">
        <v>158</v>
      </c>
      <c r="I127" s="93">
        <v>-100000</v>
      </c>
      <c r="J127" s="94" t="s">
        <v>50</v>
      </c>
      <c r="K127" s="95">
        <v>-100000</v>
      </c>
    </row>
    <row r="128" spans="1:11">
      <c r="A128" s="80" t="s">
        <v>115</v>
      </c>
      <c r="B128" s="91" t="s">
        <v>208</v>
      </c>
      <c r="C128" s="91" t="s">
        <v>49</v>
      </c>
      <c r="D128" s="91" t="s">
        <v>34</v>
      </c>
      <c r="E128" s="91" t="s">
        <v>209</v>
      </c>
      <c r="F128" s="92"/>
      <c r="G128" s="92"/>
      <c r="H128" s="92"/>
      <c r="I128" s="93">
        <v>500000</v>
      </c>
      <c r="J128" s="94" t="s">
        <v>50</v>
      </c>
      <c r="K128" s="95">
        <v>500000</v>
      </c>
    </row>
    <row r="129" spans="1:11">
      <c r="A129" s="80" t="s">
        <v>115</v>
      </c>
      <c r="B129" s="91" t="s">
        <v>210</v>
      </c>
      <c r="C129" s="91" t="s">
        <v>49</v>
      </c>
      <c r="D129" s="91" t="s">
        <v>34</v>
      </c>
      <c r="E129" s="91" t="s">
        <v>209</v>
      </c>
      <c r="F129" s="92"/>
      <c r="G129" s="92"/>
      <c r="H129" s="92"/>
      <c r="I129" s="93">
        <v>-200000</v>
      </c>
      <c r="J129" s="94" t="s">
        <v>50</v>
      </c>
      <c r="K129" s="95">
        <v>-200000</v>
      </c>
    </row>
    <row r="130" spans="1:11">
      <c r="A130" s="128" t="s">
        <v>115</v>
      </c>
      <c r="B130" s="123" t="s">
        <v>211</v>
      </c>
      <c r="C130" s="123" t="s">
        <v>49</v>
      </c>
      <c r="D130" s="123" t="s">
        <v>34</v>
      </c>
      <c r="E130" s="123" t="s">
        <v>212</v>
      </c>
      <c r="F130" s="125"/>
      <c r="G130" s="125"/>
      <c r="H130" s="125"/>
      <c r="I130" s="110">
        <v>400000</v>
      </c>
      <c r="J130" s="111" t="s">
        <v>50</v>
      </c>
      <c r="K130" s="112">
        <v>400000</v>
      </c>
    </row>
    <row r="131" spans="1:11">
      <c r="A131" s="7"/>
      <c r="B131" s="7"/>
      <c r="C131" s="7"/>
      <c r="D131" s="7"/>
      <c r="E131" s="7"/>
      <c r="F131" s="6"/>
      <c r="G131" s="6"/>
    </row>
    <row r="132" spans="1:11">
      <c r="A132" s="236" t="s">
        <v>41</v>
      </c>
      <c r="B132" s="236" t="s">
        <v>42</v>
      </c>
      <c r="C132" s="236" t="s">
        <v>43</v>
      </c>
      <c r="D132" s="236" t="s">
        <v>0</v>
      </c>
      <c r="E132" s="236" t="s">
        <v>1</v>
      </c>
      <c r="F132" s="235" t="s">
        <v>2</v>
      </c>
      <c r="G132" s="235" t="s">
        <v>3</v>
      </c>
      <c r="H132" s="235" t="s">
        <v>4</v>
      </c>
      <c r="I132" s="237" t="s">
        <v>44</v>
      </c>
      <c r="J132" s="235" t="s">
        <v>45</v>
      </c>
      <c r="K132" s="237" t="s">
        <v>46</v>
      </c>
    </row>
    <row r="133" spans="1:11">
      <c r="A133" s="129" t="s">
        <v>115</v>
      </c>
      <c r="B133" s="115" t="s">
        <v>213</v>
      </c>
      <c r="C133" s="115" t="s">
        <v>49</v>
      </c>
      <c r="D133" s="115" t="s">
        <v>19</v>
      </c>
      <c r="E133" s="115" t="s">
        <v>214</v>
      </c>
      <c r="F133" s="117">
        <v>1</v>
      </c>
      <c r="G133" s="117" t="s">
        <v>57</v>
      </c>
      <c r="H133" s="41" t="s">
        <v>215</v>
      </c>
      <c r="I133" s="118">
        <v>6000000</v>
      </c>
      <c r="J133" s="117" t="s">
        <v>50</v>
      </c>
      <c r="K133" s="119">
        <v>6000000</v>
      </c>
    </row>
    <row r="134" spans="1:11">
      <c r="A134" s="90" t="s">
        <v>115</v>
      </c>
      <c r="B134" s="91" t="s">
        <v>216</v>
      </c>
      <c r="C134" s="91" t="s">
        <v>49</v>
      </c>
      <c r="D134" s="91" t="s">
        <v>19</v>
      </c>
      <c r="E134" s="91" t="s">
        <v>214</v>
      </c>
      <c r="F134" s="92">
        <v>1</v>
      </c>
      <c r="G134" s="92" t="s">
        <v>79</v>
      </c>
      <c r="H134" s="42" t="s">
        <v>215</v>
      </c>
      <c r="I134" s="93">
        <v>3000000</v>
      </c>
      <c r="J134" s="92" t="s">
        <v>50</v>
      </c>
      <c r="K134" s="95">
        <v>3000000</v>
      </c>
    </row>
    <row r="135" spans="1:11">
      <c r="A135" s="90" t="s">
        <v>115</v>
      </c>
      <c r="B135" s="91" t="s">
        <v>217</v>
      </c>
      <c r="C135" s="91" t="s">
        <v>49</v>
      </c>
      <c r="D135" s="91" t="s">
        <v>19</v>
      </c>
      <c r="E135" s="91" t="s">
        <v>214</v>
      </c>
      <c r="F135" s="92">
        <v>1</v>
      </c>
      <c r="G135" s="92" t="s">
        <v>63</v>
      </c>
      <c r="H135" s="42" t="s">
        <v>215</v>
      </c>
      <c r="I135" s="93">
        <v>-3000000</v>
      </c>
      <c r="J135" s="92" t="s">
        <v>50</v>
      </c>
      <c r="K135" s="95">
        <v>-3000000</v>
      </c>
    </row>
    <row r="136" spans="1:11">
      <c r="A136" s="90" t="s">
        <v>115</v>
      </c>
      <c r="B136" s="91" t="s">
        <v>218</v>
      </c>
      <c r="C136" s="91" t="s">
        <v>49</v>
      </c>
      <c r="D136" s="91" t="s">
        <v>19</v>
      </c>
      <c r="E136" s="91" t="s">
        <v>219</v>
      </c>
      <c r="F136" s="92">
        <v>1</v>
      </c>
      <c r="G136" s="92" t="s">
        <v>79</v>
      </c>
      <c r="H136" s="42" t="s">
        <v>220</v>
      </c>
      <c r="I136" s="93">
        <v>-2000000</v>
      </c>
      <c r="J136" s="92" t="s">
        <v>50</v>
      </c>
      <c r="K136" s="95">
        <v>-2000000</v>
      </c>
    </row>
    <row r="137" spans="1:11">
      <c r="A137" s="90" t="s">
        <v>115</v>
      </c>
      <c r="B137" s="91" t="s">
        <v>221</v>
      </c>
      <c r="C137" s="91" t="s">
        <v>49</v>
      </c>
      <c r="D137" s="91" t="s">
        <v>19</v>
      </c>
      <c r="E137" s="91" t="s">
        <v>219</v>
      </c>
      <c r="F137" s="92">
        <v>1</v>
      </c>
      <c r="G137" s="92" t="s">
        <v>63</v>
      </c>
      <c r="H137" s="42" t="s">
        <v>220</v>
      </c>
      <c r="I137" s="93">
        <v>3000000</v>
      </c>
      <c r="J137" s="92" t="s">
        <v>50</v>
      </c>
      <c r="K137" s="95">
        <v>3000000</v>
      </c>
    </row>
    <row r="138" spans="1:11">
      <c r="A138" s="90" t="s">
        <v>115</v>
      </c>
      <c r="B138" s="91" t="s">
        <v>222</v>
      </c>
      <c r="C138" s="91" t="s">
        <v>49</v>
      </c>
      <c r="D138" s="91" t="s">
        <v>19</v>
      </c>
      <c r="E138" s="91" t="s">
        <v>219</v>
      </c>
      <c r="F138" s="92">
        <v>1</v>
      </c>
      <c r="G138" s="92" t="s">
        <v>68</v>
      </c>
      <c r="H138" s="42" t="s">
        <v>220</v>
      </c>
      <c r="I138" s="93">
        <v>-4000000</v>
      </c>
      <c r="J138" s="92" t="s">
        <v>50</v>
      </c>
      <c r="K138" s="95">
        <v>-4000000</v>
      </c>
    </row>
    <row r="139" spans="1:11">
      <c r="A139" s="90" t="s">
        <v>115</v>
      </c>
      <c r="B139" s="91" t="s">
        <v>223</v>
      </c>
      <c r="C139" s="91" t="s">
        <v>49</v>
      </c>
      <c r="D139" s="91" t="s">
        <v>19</v>
      </c>
      <c r="E139" s="91" t="s">
        <v>224</v>
      </c>
      <c r="F139" s="92">
        <v>2</v>
      </c>
      <c r="G139" s="92" t="s">
        <v>63</v>
      </c>
      <c r="H139" s="42" t="s">
        <v>215</v>
      </c>
      <c r="I139" s="93">
        <v>-400000</v>
      </c>
      <c r="J139" s="92" t="s">
        <v>50</v>
      </c>
      <c r="K139" s="95">
        <v>-400000</v>
      </c>
    </row>
    <row r="140" spans="1:11">
      <c r="A140" s="90" t="s">
        <v>115</v>
      </c>
      <c r="B140" s="91" t="s">
        <v>225</v>
      </c>
      <c r="C140" s="91" t="s">
        <v>49</v>
      </c>
      <c r="D140" s="91" t="s">
        <v>19</v>
      </c>
      <c r="E140" s="91" t="s">
        <v>224</v>
      </c>
      <c r="F140" s="92">
        <v>2</v>
      </c>
      <c r="G140" s="92" t="s">
        <v>68</v>
      </c>
      <c r="H140" s="42" t="s">
        <v>215</v>
      </c>
      <c r="I140" s="93">
        <v>-200000</v>
      </c>
      <c r="J140" s="92" t="s">
        <v>50</v>
      </c>
      <c r="K140" s="95">
        <v>-200000</v>
      </c>
    </row>
    <row r="141" spans="1:11">
      <c r="A141" s="90" t="s">
        <v>115</v>
      </c>
      <c r="B141" s="91" t="s">
        <v>226</v>
      </c>
      <c r="C141" s="91" t="s">
        <v>49</v>
      </c>
      <c r="D141" s="91" t="s">
        <v>19</v>
      </c>
      <c r="E141" s="91" t="s">
        <v>224</v>
      </c>
      <c r="F141" s="92">
        <v>2</v>
      </c>
      <c r="G141" s="92" t="s">
        <v>72</v>
      </c>
      <c r="H141" s="42" t="s">
        <v>215</v>
      </c>
      <c r="I141" s="93">
        <v>200000</v>
      </c>
      <c r="J141" s="92" t="s">
        <v>50</v>
      </c>
      <c r="K141" s="95">
        <v>200000</v>
      </c>
    </row>
    <row r="142" spans="1:11">
      <c r="A142" s="90" t="s">
        <v>115</v>
      </c>
      <c r="B142" s="91" t="s">
        <v>227</v>
      </c>
      <c r="C142" s="91" t="s">
        <v>49</v>
      </c>
      <c r="D142" s="91" t="s">
        <v>19</v>
      </c>
      <c r="E142" s="91" t="s">
        <v>228</v>
      </c>
      <c r="F142" s="92">
        <v>2</v>
      </c>
      <c r="G142" s="92" t="s">
        <v>57</v>
      </c>
      <c r="H142" s="42" t="s">
        <v>215</v>
      </c>
      <c r="I142" s="93">
        <v>200000</v>
      </c>
      <c r="J142" s="92" t="s">
        <v>50</v>
      </c>
      <c r="K142" s="95">
        <v>200000</v>
      </c>
    </row>
    <row r="143" spans="1:11">
      <c r="A143" s="90" t="s">
        <v>115</v>
      </c>
      <c r="B143" s="91" t="s">
        <v>229</v>
      </c>
      <c r="C143" s="91" t="s">
        <v>49</v>
      </c>
      <c r="D143" s="91" t="s">
        <v>19</v>
      </c>
      <c r="E143" s="91" t="s">
        <v>228</v>
      </c>
      <c r="F143" s="92">
        <v>2</v>
      </c>
      <c r="G143" s="92" t="s">
        <v>63</v>
      </c>
      <c r="H143" s="42" t="s">
        <v>215</v>
      </c>
      <c r="I143" s="93">
        <v>200000</v>
      </c>
      <c r="J143" s="92" t="s">
        <v>50</v>
      </c>
      <c r="K143" s="95">
        <v>200000</v>
      </c>
    </row>
    <row r="144" spans="1:11">
      <c r="A144" s="90" t="s">
        <v>115</v>
      </c>
      <c r="B144" s="91" t="s">
        <v>230</v>
      </c>
      <c r="C144" s="91" t="s">
        <v>49</v>
      </c>
      <c r="D144" s="91" t="s">
        <v>19</v>
      </c>
      <c r="E144" s="91" t="s">
        <v>228</v>
      </c>
      <c r="F144" s="92">
        <v>2</v>
      </c>
      <c r="G144" s="92" t="s">
        <v>68</v>
      </c>
      <c r="H144" s="42" t="s">
        <v>215</v>
      </c>
      <c r="I144" s="93">
        <v>-300000</v>
      </c>
      <c r="J144" s="92" t="s">
        <v>50</v>
      </c>
      <c r="K144" s="95">
        <v>-300000</v>
      </c>
    </row>
    <row r="145" spans="1:11">
      <c r="A145" s="90" t="s">
        <v>115</v>
      </c>
      <c r="B145" s="91" t="s">
        <v>231</v>
      </c>
      <c r="C145" s="91" t="s">
        <v>49</v>
      </c>
      <c r="D145" s="91" t="s">
        <v>19</v>
      </c>
      <c r="E145" s="91" t="s">
        <v>200</v>
      </c>
      <c r="F145" s="92" t="s">
        <v>201</v>
      </c>
      <c r="G145" s="92" t="s">
        <v>57</v>
      </c>
      <c r="H145" s="42" t="s">
        <v>220</v>
      </c>
      <c r="I145" s="93">
        <v>400000</v>
      </c>
      <c r="J145" s="92" t="s">
        <v>50</v>
      </c>
      <c r="K145" s="95">
        <v>400000</v>
      </c>
    </row>
    <row r="146" spans="1:11">
      <c r="A146" s="90" t="s">
        <v>115</v>
      </c>
      <c r="B146" s="91" t="s">
        <v>232</v>
      </c>
      <c r="C146" s="91" t="s">
        <v>49</v>
      </c>
      <c r="D146" s="91" t="s">
        <v>19</v>
      </c>
      <c r="E146" s="91" t="s">
        <v>204</v>
      </c>
      <c r="F146" s="92" t="s">
        <v>201</v>
      </c>
      <c r="G146" s="92" t="s">
        <v>79</v>
      </c>
      <c r="H146" s="42" t="s">
        <v>215</v>
      </c>
      <c r="I146" s="93">
        <v>-200000</v>
      </c>
      <c r="J146" s="92" t="s">
        <v>50</v>
      </c>
      <c r="K146" s="95">
        <v>-200000</v>
      </c>
    </row>
    <row r="147" spans="1:11">
      <c r="A147" s="90" t="s">
        <v>115</v>
      </c>
      <c r="B147" s="91" t="s">
        <v>233</v>
      </c>
      <c r="C147" s="91" t="s">
        <v>49</v>
      </c>
      <c r="D147" s="91" t="s">
        <v>19</v>
      </c>
      <c r="E147" s="91" t="s">
        <v>200</v>
      </c>
      <c r="F147" s="92" t="s">
        <v>201</v>
      </c>
      <c r="G147" s="92" t="s">
        <v>68</v>
      </c>
      <c r="H147" s="42" t="s">
        <v>220</v>
      </c>
      <c r="I147" s="93">
        <v>300000</v>
      </c>
      <c r="J147" s="92" t="s">
        <v>50</v>
      </c>
      <c r="K147" s="95">
        <v>300000</v>
      </c>
    </row>
    <row r="148" spans="1:11">
      <c r="A148" s="108" t="s">
        <v>115</v>
      </c>
      <c r="B148" s="123" t="s">
        <v>234</v>
      </c>
      <c r="C148" s="123" t="s">
        <v>49</v>
      </c>
      <c r="D148" s="123" t="s">
        <v>19</v>
      </c>
      <c r="E148" s="123" t="s">
        <v>204</v>
      </c>
      <c r="F148" s="125" t="s">
        <v>201</v>
      </c>
      <c r="G148" s="125" t="s">
        <v>72</v>
      </c>
      <c r="H148" s="123" t="s">
        <v>215</v>
      </c>
      <c r="I148" s="110">
        <v>-100000</v>
      </c>
      <c r="J148" s="125" t="s">
        <v>50</v>
      </c>
      <c r="K148" s="112">
        <v>-100000</v>
      </c>
    </row>
    <row r="149" spans="1:11">
      <c r="A149" s="7"/>
      <c r="B149" s="8"/>
      <c r="C149" s="8"/>
      <c r="D149" s="7"/>
      <c r="E149" s="7"/>
      <c r="F149" s="6"/>
      <c r="G149" s="6"/>
      <c r="I149" s="45"/>
      <c r="K149" s="45"/>
    </row>
    <row r="150" spans="1:11">
      <c r="A150" s="236" t="s">
        <v>41</v>
      </c>
      <c r="B150" s="236" t="s">
        <v>42</v>
      </c>
      <c r="C150" s="236" t="s">
        <v>43</v>
      </c>
      <c r="D150" s="236" t="s">
        <v>0</v>
      </c>
      <c r="E150" s="236" t="s">
        <v>1</v>
      </c>
      <c r="F150" s="235" t="s">
        <v>2</v>
      </c>
      <c r="G150" s="235" t="s">
        <v>3</v>
      </c>
      <c r="H150" s="235" t="s">
        <v>4</v>
      </c>
      <c r="I150" s="237" t="s">
        <v>44</v>
      </c>
      <c r="J150" s="235" t="s">
        <v>45</v>
      </c>
      <c r="K150" s="237" t="s">
        <v>46</v>
      </c>
    </row>
    <row r="151" spans="1:11">
      <c r="A151" s="129" t="s">
        <v>235</v>
      </c>
      <c r="B151" s="115" t="s">
        <v>236</v>
      </c>
      <c r="C151" s="115" t="s">
        <v>49</v>
      </c>
      <c r="D151" s="115" t="s">
        <v>23</v>
      </c>
      <c r="E151" s="115" t="s">
        <v>237</v>
      </c>
      <c r="F151" s="117">
        <v>1</v>
      </c>
      <c r="G151" s="117"/>
      <c r="H151" s="117"/>
      <c r="I151" s="118">
        <v>6000000</v>
      </c>
      <c r="J151" s="127" t="s">
        <v>50</v>
      </c>
      <c r="K151" s="119">
        <v>6000000</v>
      </c>
    </row>
    <row r="152" spans="1:11">
      <c r="A152" s="90" t="s">
        <v>235</v>
      </c>
      <c r="B152" s="91" t="s">
        <v>238</v>
      </c>
      <c r="C152" s="91" t="s">
        <v>49</v>
      </c>
      <c r="D152" s="91" t="s">
        <v>23</v>
      </c>
      <c r="E152" s="91" t="s">
        <v>239</v>
      </c>
      <c r="F152" s="92">
        <v>1</v>
      </c>
      <c r="G152" s="92"/>
      <c r="H152" s="92"/>
      <c r="I152" s="93">
        <v>1000000</v>
      </c>
      <c r="J152" s="94" t="s">
        <v>50</v>
      </c>
      <c r="K152" s="95">
        <v>1000000</v>
      </c>
    </row>
    <row r="153" spans="1:11">
      <c r="A153" s="90" t="s">
        <v>235</v>
      </c>
      <c r="B153" s="91" t="s">
        <v>240</v>
      </c>
      <c r="C153" s="91" t="s">
        <v>49</v>
      </c>
      <c r="D153" s="91" t="s">
        <v>23</v>
      </c>
      <c r="E153" s="91" t="s">
        <v>241</v>
      </c>
      <c r="F153" s="92">
        <v>2</v>
      </c>
      <c r="G153" s="92"/>
      <c r="H153" s="92"/>
      <c r="I153" s="93">
        <v>-2000000</v>
      </c>
      <c r="J153" s="94" t="s">
        <v>50</v>
      </c>
      <c r="K153" s="95">
        <v>-2000000</v>
      </c>
    </row>
    <row r="154" spans="1:11">
      <c r="A154" s="90" t="s">
        <v>235</v>
      </c>
      <c r="B154" s="91" t="s">
        <v>242</v>
      </c>
      <c r="C154" s="91" t="s">
        <v>49</v>
      </c>
      <c r="D154" s="91" t="s">
        <v>23</v>
      </c>
      <c r="E154" s="91" t="s">
        <v>243</v>
      </c>
      <c r="F154" s="92">
        <v>2</v>
      </c>
      <c r="G154" s="92"/>
      <c r="H154" s="92"/>
      <c r="I154" s="93">
        <v>1000000</v>
      </c>
      <c r="J154" s="94" t="s">
        <v>50</v>
      </c>
      <c r="K154" s="95">
        <v>1000000</v>
      </c>
    </row>
    <row r="155" spans="1:11">
      <c r="A155" s="90" t="s">
        <v>235</v>
      </c>
      <c r="B155" s="91" t="s">
        <v>244</v>
      </c>
      <c r="C155" s="91" t="s">
        <v>49</v>
      </c>
      <c r="D155" s="91" t="s">
        <v>23</v>
      </c>
      <c r="E155" s="91" t="s">
        <v>245</v>
      </c>
      <c r="F155" s="92">
        <v>3</v>
      </c>
      <c r="G155" s="92"/>
      <c r="H155" s="92"/>
      <c r="I155" s="93">
        <v>2000000</v>
      </c>
      <c r="J155" s="94" t="s">
        <v>50</v>
      </c>
      <c r="K155" s="95">
        <v>2000000</v>
      </c>
    </row>
    <row r="156" spans="1:11">
      <c r="A156" s="90" t="s">
        <v>235</v>
      </c>
      <c r="B156" s="91" t="s">
        <v>246</v>
      </c>
      <c r="C156" s="91" t="s">
        <v>49</v>
      </c>
      <c r="D156" s="91" t="s">
        <v>23</v>
      </c>
      <c r="E156" s="91" t="s">
        <v>247</v>
      </c>
      <c r="F156" s="92">
        <v>3</v>
      </c>
      <c r="G156" s="92"/>
      <c r="H156" s="92"/>
      <c r="I156" s="93">
        <v>-1000000</v>
      </c>
      <c r="J156" s="94" t="s">
        <v>50</v>
      </c>
      <c r="K156" s="95">
        <v>-1000000</v>
      </c>
    </row>
    <row r="157" spans="1:11">
      <c r="A157" s="90" t="s">
        <v>235</v>
      </c>
      <c r="B157" s="91" t="s">
        <v>248</v>
      </c>
      <c r="C157" s="91" t="s">
        <v>49</v>
      </c>
      <c r="D157" s="91" t="s">
        <v>23</v>
      </c>
      <c r="E157" s="91" t="s">
        <v>249</v>
      </c>
      <c r="F157" s="92">
        <v>4</v>
      </c>
      <c r="G157" s="92"/>
      <c r="H157" s="92"/>
      <c r="I157" s="93">
        <v>-2000000</v>
      </c>
      <c r="J157" s="94" t="s">
        <v>50</v>
      </c>
      <c r="K157" s="95">
        <v>-2000000</v>
      </c>
    </row>
    <row r="158" spans="1:11">
      <c r="A158" s="90" t="s">
        <v>235</v>
      </c>
      <c r="B158" s="91" t="s">
        <v>250</v>
      </c>
      <c r="C158" s="91" t="s">
        <v>49</v>
      </c>
      <c r="D158" s="91" t="s">
        <v>23</v>
      </c>
      <c r="E158" s="91" t="s">
        <v>251</v>
      </c>
      <c r="F158" s="92">
        <v>4</v>
      </c>
      <c r="G158" s="92"/>
      <c r="H158" s="92"/>
      <c r="I158" s="93">
        <v>-1000000</v>
      </c>
      <c r="J158" s="94" t="s">
        <v>50</v>
      </c>
      <c r="K158" s="95">
        <v>-1000000</v>
      </c>
    </row>
    <row r="159" spans="1:11">
      <c r="A159" s="90" t="s">
        <v>235</v>
      </c>
      <c r="B159" s="91" t="s">
        <v>252</v>
      </c>
      <c r="C159" s="91" t="s">
        <v>49</v>
      </c>
      <c r="D159" s="91" t="s">
        <v>23</v>
      </c>
      <c r="E159" s="91" t="s">
        <v>253</v>
      </c>
      <c r="F159" s="92">
        <v>5</v>
      </c>
      <c r="G159" s="92"/>
      <c r="H159" s="92"/>
      <c r="I159" s="93">
        <v>10000000</v>
      </c>
      <c r="J159" s="94" t="s">
        <v>50</v>
      </c>
      <c r="K159" s="95">
        <v>10000000</v>
      </c>
    </row>
    <row r="160" spans="1:11">
      <c r="A160" s="90" t="s">
        <v>235</v>
      </c>
      <c r="B160" s="91" t="s">
        <v>254</v>
      </c>
      <c r="C160" s="91" t="s">
        <v>49</v>
      </c>
      <c r="D160" s="91" t="s">
        <v>23</v>
      </c>
      <c r="E160" s="91" t="s">
        <v>255</v>
      </c>
      <c r="F160" s="92">
        <v>5</v>
      </c>
      <c r="G160" s="92"/>
      <c r="H160" s="92"/>
      <c r="I160" s="93">
        <v>2000000</v>
      </c>
      <c r="J160" s="94" t="s">
        <v>50</v>
      </c>
      <c r="K160" s="95">
        <v>2000000</v>
      </c>
    </row>
    <row r="161" spans="1:11">
      <c r="A161" s="90" t="s">
        <v>235</v>
      </c>
      <c r="B161" s="91" t="s">
        <v>256</v>
      </c>
      <c r="C161" s="91" t="s">
        <v>49</v>
      </c>
      <c r="D161" s="91" t="s">
        <v>23</v>
      </c>
      <c r="E161" s="91" t="s">
        <v>257</v>
      </c>
      <c r="F161" s="92">
        <v>6</v>
      </c>
      <c r="G161" s="92"/>
      <c r="H161" s="92"/>
      <c r="I161" s="93">
        <v>-4000000</v>
      </c>
      <c r="J161" s="94" t="s">
        <v>50</v>
      </c>
      <c r="K161" s="95">
        <v>-4000000</v>
      </c>
    </row>
    <row r="162" spans="1:11">
      <c r="A162" s="90" t="s">
        <v>235</v>
      </c>
      <c r="B162" s="91" t="s">
        <v>258</v>
      </c>
      <c r="C162" s="91" t="s">
        <v>49</v>
      </c>
      <c r="D162" s="91" t="s">
        <v>23</v>
      </c>
      <c r="E162" s="91" t="s">
        <v>259</v>
      </c>
      <c r="F162" s="92">
        <v>6</v>
      </c>
      <c r="G162" s="92"/>
      <c r="H162" s="92"/>
      <c r="I162" s="93">
        <v>2000000</v>
      </c>
      <c r="J162" s="94" t="s">
        <v>50</v>
      </c>
      <c r="K162" s="95">
        <v>2000000</v>
      </c>
    </row>
    <row r="163" spans="1:11">
      <c r="A163" s="90" t="s">
        <v>235</v>
      </c>
      <c r="B163" s="91" t="s">
        <v>260</v>
      </c>
      <c r="C163" s="91" t="s">
        <v>49</v>
      </c>
      <c r="D163" s="91" t="s">
        <v>23</v>
      </c>
      <c r="E163" s="91" t="s">
        <v>261</v>
      </c>
      <c r="F163" s="92">
        <v>7</v>
      </c>
      <c r="G163" s="92"/>
      <c r="H163" s="92"/>
      <c r="I163" s="93">
        <v>4000000</v>
      </c>
      <c r="J163" s="94" t="s">
        <v>50</v>
      </c>
      <c r="K163" s="95">
        <v>4000000</v>
      </c>
    </row>
    <row r="164" spans="1:11">
      <c r="A164" s="90" t="s">
        <v>235</v>
      </c>
      <c r="B164" s="91" t="s">
        <v>262</v>
      </c>
      <c r="C164" s="91" t="s">
        <v>49</v>
      </c>
      <c r="D164" s="91" t="s">
        <v>23</v>
      </c>
      <c r="E164" s="91" t="s">
        <v>263</v>
      </c>
      <c r="F164" s="92">
        <v>7</v>
      </c>
      <c r="G164" s="92"/>
      <c r="H164" s="92"/>
      <c r="I164" s="93">
        <v>-2000000</v>
      </c>
      <c r="J164" s="94" t="s">
        <v>50</v>
      </c>
      <c r="K164" s="95">
        <v>-2000000</v>
      </c>
    </row>
    <row r="165" spans="1:11">
      <c r="A165" s="90" t="s">
        <v>235</v>
      </c>
      <c r="B165" s="91" t="s">
        <v>264</v>
      </c>
      <c r="C165" s="91" t="s">
        <v>49</v>
      </c>
      <c r="D165" s="91" t="s">
        <v>23</v>
      </c>
      <c r="E165" s="91" t="s">
        <v>265</v>
      </c>
      <c r="F165" s="92">
        <v>8</v>
      </c>
      <c r="G165" s="92"/>
      <c r="H165" s="92"/>
      <c r="I165" s="93">
        <v>-4000000</v>
      </c>
      <c r="J165" s="94" t="s">
        <v>50</v>
      </c>
      <c r="K165" s="95">
        <v>-4000000</v>
      </c>
    </row>
    <row r="166" spans="1:11">
      <c r="A166" s="90" t="s">
        <v>235</v>
      </c>
      <c r="B166" s="91" t="s">
        <v>266</v>
      </c>
      <c r="C166" s="91" t="s">
        <v>49</v>
      </c>
      <c r="D166" s="91" t="s">
        <v>23</v>
      </c>
      <c r="E166" s="91" t="s">
        <v>267</v>
      </c>
      <c r="F166" s="92">
        <v>8</v>
      </c>
      <c r="G166" s="92"/>
      <c r="H166" s="92"/>
      <c r="I166" s="93">
        <v>-2000000</v>
      </c>
      <c r="J166" s="94" t="s">
        <v>50</v>
      </c>
      <c r="K166" s="95">
        <v>-2000000</v>
      </c>
    </row>
    <row r="167" spans="1:11">
      <c r="A167" s="90" t="s">
        <v>235</v>
      </c>
      <c r="B167" s="91" t="s">
        <v>268</v>
      </c>
      <c r="C167" s="91" t="s">
        <v>49</v>
      </c>
      <c r="D167" s="91" t="s">
        <v>23</v>
      </c>
      <c r="E167" s="91" t="s">
        <v>269</v>
      </c>
      <c r="F167" s="92">
        <v>9</v>
      </c>
      <c r="G167" s="92"/>
      <c r="H167" s="92"/>
      <c r="I167" s="93">
        <v>400000</v>
      </c>
      <c r="J167" s="94" t="s">
        <v>50</v>
      </c>
      <c r="K167" s="95">
        <v>400000</v>
      </c>
    </row>
    <row r="168" spans="1:11">
      <c r="A168" s="90" t="s">
        <v>235</v>
      </c>
      <c r="B168" s="91" t="s">
        <v>270</v>
      </c>
      <c r="C168" s="91" t="s">
        <v>49</v>
      </c>
      <c r="D168" s="91" t="s">
        <v>23</v>
      </c>
      <c r="E168" s="91" t="s">
        <v>271</v>
      </c>
      <c r="F168" s="92">
        <v>9</v>
      </c>
      <c r="G168" s="92"/>
      <c r="H168" s="92"/>
      <c r="I168" s="93">
        <v>-1000000</v>
      </c>
      <c r="J168" s="94" t="s">
        <v>50</v>
      </c>
      <c r="K168" s="93">
        <v>-1000000</v>
      </c>
    </row>
    <row r="169" spans="1:11">
      <c r="A169" s="90" t="s">
        <v>235</v>
      </c>
      <c r="B169" s="91" t="s">
        <v>272</v>
      </c>
      <c r="C169" s="91" t="s">
        <v>49</v>
      </c>
      <c r="D169" s="91" t="s">
        <v>23</v>
      </c>
      <c r="E169" s="91" t="s">
        <v>273</v>
      </c>
      <c r="F169" s="92">
        <v>10</v>
      </c>
      <c r="G169" s="92"/>
      <c r="H169" s="92"/>
      <c r="I169" s="93">
        <v>600000</v>
      </c>
      <c r="J169" s="94" t="s">
        <v>50</v>
      </c>
      <c r="K169" s="95">
        <v>600000</v>
      </c>
    </row>
    <row r="170" spans="1:11">
      <c r="A170" s="90" t="s">
        <v>235</v>
      </c>
      <c r="B170" s="91" t="s">
        <v>274</v>
      </c>
      <c r="C170" s="91" t="s">
        <v>49</v>
      </c>
      <c r="D170" s="91" t="s">
        <v>23</v>
      </c>
      <c r="E170" s="91" t="s">
        <v>275</v>
      </c>
      <c r="F170" s="92">
        <v>10</v>
      </c>
      <c r="G170" s="92"/>
      <c r="H170" s="92"/>
      <c r="I170" s="93">
        <v>-500000</v>
      </c>
      <c r="J170" s="94" t="s">
        <v>50</v>
      </c>
      <c r="K170" s="95">
        <v>-500000</v>
      </c>
    </row>
    <row r="171" spans="1:11">
      <c r="A171" s="90" t="s">
        <v>235</v>
      </c>
      <c r="B171" s="91" t="s">
        <v>276</v>
      </c>
      <c r="C171" s="91" t="s">
        <v>49</v>
      </c>
      <c r="D171" s="91" t="s">
        <v>23</v>
      </c>
      <c r="E171" s="91" t="s">
        <v>277</v>
      </c>
      <c r="F171" s="92">
        <v>11</v>
      </c>
      <c r="G171" s="92"/>
      <c r="H171" s="92"/>
      <c r="I171" s="93">
        <v>1000000000</v>
      </c>
      <c r="J171" s="94" t="s">
        <v>50</v>
      </c>
      <c r="K171" s="95">
        <v>1000000000</v>
      </c>
    </row>
    <row r="172" spans="1:11">
      <c r="A172" s="90" t="s">
        <v>235</v>
      </c>
      <c r="B172" s="91" t="s">
        <v>278</v>
      </c>
      <c r="C172" s="91" t="s">
        <v>49</v>
      </c>
      <c r="D172" s="91" t="s">
        <v>23</v>
      </c>
      <c r="E172" s="91" t="s">
        <v>279</v>
      </c>
      <c r="F172" s="92">
        <v>11</v>
      </c>
      <c r="G172" s="92"/>
      <c r="H172" s="92"/>
      <c r="I172" s="93">
        <v>2000000</v>
      </c>
      <c r="J172" s="94" t="s">
        <v>50</v>
      </c>
      <c r="K172" s="95">
        <v>2000000</v>
      </c>
    </row>
    <row r="173" spans="1:11">
      <c r="A173" s="90" t="s">
        <v>235</v>
      </c>
      <c r="B173" s="91" t="s">
        <v>280</v>
      </c>
      <c r="C173" s="91" t="s">
        <v>49</v>
      </c>
      <c r="D173" s="91" t="s">
        <v>23</v>
      </c>
      <c r="E173" s="91" t="s">
        <v>281</v>
      </c>
      <c r="F173" s="92">
        <v>11</v>
      </c>
      <c r="G173" s="92"/>
      <c r="H173" s="92"/>
      <c r="I173" s="93">
        <v>-1000000</v>
      </c>
      <c r="J173" s="94" t="s">
        <v>50</v>
      </c>
      <c r="K173" s="95">
        <v>-1000000</v>
      </c>
    </row>
    <row r="174" spans="1:11">
      <c r="A174" s="90" t="s">
        <v>235</v>
      </c>
      <c r="B174" s="91" t="s">
        <v>282</v>
      </c>
      <c r="C174" s="91" t="s">
        <v>49</v>
      </c>
      <c r="D174" s="91" t="s">
        <v>23</v>
      </c>
      <c r="E174" s="91" t="s">
        <v>283</v>
      </c>
      <c r="F174" s="92">
        <v>12</v>
      </c>
      <c r="G174" s="92"/>
      <c r="H174" s="92"/>
      <c r="I174" s="93">
        <v>3000000</v>
      </c>
      <c r="J174" s="94" t="s">
        <v>50</v>
      </c>
      <c r="K174" s="95">
        <v>3000000</v>
      </c>
    </row>
    <row r="175" spans="1:11">
      <c r="A175" s="90" t="s">
        <v>235</v>
      </c>
      <c r="B175" s="91" t="s">
        <v>284</v>
      </c>
      <c r="C175" s="91" t="s">
        <v>49</v>
      </c>
      <c r="D175" s="91" t="s">
        <v>23</v>
      </c>
      <c r="E175" s="91" t="s">
        <v>285</v>
      </c>
      <c r="F175" s="92">
        <v>12</v>
      </c>
      <c r="G175" s="92"/>
      <c r="H175" s="92"/>
      <c r="I175" s="93">
        <v>2000000</v>
      </c>
      <c r="J175" s="94" t="s">
        <v>50</v>
      </c>
      <c r="K175" s="95">
        <v>2000000</v>
      </c>
    </row>
    <row r="176" spans="1:11">
      <c r="A176" s="90" t="s">
        <v>235</v>
      </c>
      <c r="B176" s="91" t="s">
        <v>286</v>
      </c>
      <c r="C176" s="91" t="s">
        <v>49</v>
      </c>
      <c r="D176" s="91" t="s">
        <v>23</v>
      </c>
      <c r="E176" s="91" t="s">
        <v>287</v>
      </c>
      <c r="F176" s="92">
        <v>12</v>
      </c>
      <c r="G176" s="92"/>
      <c r="H176" s="92"/>
      <c r="I176" s="93">
        <v>-1000000</v>
      </c>
      <c r="J176" s="94" t="s">
        <v>50</v>
      </c>
      <c r="K176" s="95">
        <v>-1000000</v>
      </c>
    </row>
    <row r="177" spans="1:11">
      <c r="A177" s="90" t="s">
        <v>235</v>
      </c>
      <c r="B177" s="91" t="s">
        <v>288</v>
      </c>
      <c r="C177" s="91" t="s">
        <v>49</v>
      </c>
      <c r="D177" s="91" t="s">
        <v>23</v>
      </c>
      <c r="E177" s="91" t="s">
        <v>200</v>
      </c>
      <c r="F177" s="92" t="s">
        <v>201</v>
      </c>
      <c r="G177" s="92"/>
      <c r="H177" s="92"/>
      <c r="I177" s="93">
        <v>500000</v>
      </c>
      <c r="J177" s="94" t="s">
        <v>50</v>
      </c>
      <c r="K177" s="95">
        <v>500000</v>
      </c>
    </row>
    <row r="178" spans="1:11">
      <c r="A178" s="108" t="s">
        <v>115</v>
      </c>
      <c r="B178" s="123" t="s">
        <v>289</v>
      </c>
      <c r="C178" s="123" t="s">
        <v>49</v>
      </c>
      <c r="D178" s="123" t="s">
        <v>23</v>
      </c>
      <c r="E178" s="123" t="s">
        <v>206</v>
      </c>
      <c r="F178" s="125" t="s">
        <v>201</v>
      </c>
      <c r="G178" s="125"/>
      <c r="H178" s="125"/>
      <c r="I178" s="110">
        <v>-300000</v>
      </c>
      <c r="J178" s="111" t="s">
        <v>50</v>
      </c>
      <c r="K178" s="112">
        <v>-300000</v>
      </c>
    </row>
    <row r="179" spans="1:11">
      <c r="A179" s="7"/>
      <c r="B179" s="7"/>
      <c r="C179" s="7"/>
      <c r="D179" s="7"/>
      <c r="E179" s="7"/>
      <c r="F179" s="6"/>
      <c r="G179" s="6"/>
    </row>
    <row r="180" spans="1:11">
      <c r="A180" s="236" t="s">
        <v>41</v>
      </c>
      <c r="B180" s="236" t="s">
        <v>42</v>
      </c>
      <c r="C180" s="236" t="s">
        <v>43</v>
      </c>
      <c r="D180" s="236" t="s">
        <v>0</v>
      </c>
      <c r="E180" s="236" t="s">
        <v>1</v>
      </c>
      <c r="F180" s="235" t="s">
        <v>2</v>
      </c>
      <c r="G180" s="235" t="s">
        <v>3</v>
      </c>
      <c r="H180" s="235" t="s">
        <v>4</v>
      </c>
      <c r="I180" s="237" t="s">
        <v>44</v>
      </c>
      <c r="J180" s="235" t="s">
        <v>45</v>
      </c>
      <c r="K180" s="237" t="s">
        <v>46</v>
      </c>
    </row>
    <row r="181" spans="1:11">
      <c r="A181" s="129" t="s">
        <v>290</v>
      </c>
      <c r="B181" s="115" t="s">
        <v>291</v>
      </c>
      <c r="C181" s="115" t="s">
        <v>49</v>
      </c>
      <c r="D181" s="130" t="s">
        <v>29</v>
      </c>
      <c r="E181" s="115" t="s">
        <v>292</v>
      </c>
      <c r="F181" s="117">
        <v>1</v>
      </c>
      <c r="G181" s="117"/>
      <c r="H181" s="117"/>
      <c r="I181" s="118">
        <v>150000000</v>
      </c>
      <c r="J181" s="127" t="s">
        <v>50</v>
      </c>
      <c r="K181" s="119">
        <v>150000000</v>
      </c>
    </row>
    <row r="182" spans="1:11">
      <c r="A182" s="90" t="s">
        <v>290</v>
      </c>
      <c r="B182" s="91" t="s">
        <v>293</v>
      </c>
      <c r="C182" s="91" t="s">
        <v>49</v>
      </c>
      <c r="D182" s="131" t="s">
        <v>29</v>
      </c>
      <c r="E182" s="91" t="s">
        <v>294</v>
      </c>
      <c r="F182" s="92">
        <v>1</v>
      </c>
      <c r="G182" s="92"/>
      <c r="H182" s="92"/>
      <c r="I182" s="93">
        <v>1000000</v>
      </c>
      <c r="J182" s="94" t="s">
        <v>50</v>
      </c>
      <c r="K182" s="95">
        <v>1000000</v>
      </c>
    </row>
    <row r="183" spans="1:11">
      <c r="A183" s="90" t="s">
        <v>290</v>
      </c>
      <c r="B183" s="91" t="s">
        <v>295</v>
      </c>
      <c r="C183" s="91" t="s">
        <v>49</v>
      </c>
      <c r="D183" s="131" t="s">
        <v>29</v>
      </c>
      <c r="E183" s="91" t="s">
        <v>296</v>
      </c>
      <c r="F183" s="92">
        <v>2</v>
      </c>
      <c r="G183" s="92"/>
      <c r="H183" s="92"/>
      <c r="I183" s="93">
        <v>1500000000</v>
      </c>
      <c r="J183" s="94" t="s">
        <v>50</v>
      </c>
      <c r="K183" s="93">
        <v>1500000000</v>
      </c>
    </row>
    <row r="184" spans="1:11">
      <c r="A184" s="90" t="s">
        <v>290</v>
      </c>
      <c r="B184" s="91" t="s">
        <v>297</v>
      </c>
      <c r="C184" s="91" t="s">
        <v>49</v>
      </c>
      <c r="D184" s="131" t="s">
        <v>29</v>
      </c>
      <c r="E184" s="91" t="s">
        <v>298</v>
      </c>
      <c r="F184" s="92">
        <v>2</v>
      </c>
      <c r="G184" s="92"/>
      <c r="H184" s="92"/>
      <c r="I184" s="93">
        <v>-1000000</v>
      </c>
      <c r="J184" s="94" t="s">
        <v>50</v>
      </c>
      <c r="K184" s="95">
        <v>-1000000</v>
      </c>
    </row>
    <row r="185" spans="1:11">
      <c r="A185" s="90" t="s">
        <v>290</v>
      </c>
      <c r="B185" s="91" t="s">
        <v>299</v>
      </c>
      <c r="C185" s="91" t="s">
        <v>49</v>
      </c>
      <c r="D185" s="131" t="s">
        <v>29</v>
      </c>
      <c r="E185" s="91" t="s">
        <v>300</v>
      </c>
      <c r="F185" s="92">
        <v>3</v>
      </c>
      <c r="G185" s="92"/>
      <c r="H185" s="92"/>
      <c r="I185" s="93">
        <v>-360000000</v>
      </c>
      <c r="J185" s="94" t="s">
        <v>50</v>
      </c>
      <c r="K185" s="95">
        <v>-360000000</v>
      </c>
    </row>
    <row r="186" spans="1:11">
      <c r="A186" s="90" t="s">
        <v>290</v>
      </c>
      <c r="B186" s="91" t="s">
        <v>301</v>
      </c>
      <c r="C186" s="91" t="s">
        <v>49</v>
      </c>
      <c r="D186" s="131" t="s">
        <v>29</v>
      </c>
      <c r="E186" s="91" t="s">
        <v>302</v>
      </c>
      <c r="F186" s="92">
        <v>3</v>
      </c>
      <c r="G186" s="92"/>
      <c r="H186" s="92"/>
      <c r="I186" s="93">
        <v>1000000</v>
      </c>
      <c r="J186" s="94" t="s">
        <v>50</v>
      </c>
      <c r="K186" s="95">
        <v>1000000</v>
      </c>
    </row>
    <row r="187" spans="1:11">
      <c r="A187" s="90" t="s">
        <v>290</v>
      </c>
      <c r="B187" s="91" t="s">
        <v>303</v>
      </c>
      <c r="C187" s="91" t="s">
        <v>49</v>
      </c>
      <c r="D187" s="131" t="s">
        <v>29</v>
      </c>
      <c r="E187" s="91" t="s">
        <v>304</v>
      </c>
      <c r="F187" s="92">
        <v>4</v>
      </c>
      <c r="G187" s="92"/>
      <c r="H187" s="92"/>
      <c r="I187" s="93">
        <v>-10000000</v>
      </c>
      <c r="J187" s="94" t="s">
        <v>50</v>
      </c>
      <c r="K187" s="95">
        <v>-10000000</v>
      </c>
    </row>
    <row r="188" spans="1:11">
      <c r="A188" s="90" t="s">
        <v>290</v>
      </c>
      <c r="B188" s="91" t="s">
        <v>305</v>
      </c>
      <c r="C188" s="91" t="s">
        <v>49</v>
      </c>
      <c r="D188" s="131" t="s">
        <v>29</v>
      </c>
      <c r="E188" s="91" t="s">
        <v>306</v>
      </c>
      <c r="F188" s="92">
        <v>4</v>
      </c>
      <c r="G188" s="92"/>
      <c r="H188" s="92"/>
      <c r="I188" s="93">
        <v>-1000000</v>
      </c>
      <c r="J188" s="94" t="s">
        <v>50</v>
      </c>
      <c r="K188" s="95">
        <v>-1000000</v>
      </c>
    </row>
    <row r="189" spans="1:11">
      <c r="A189" s="90" t="s">
        <v>290</v>
      </c>
      <c r="B189" s="91" t="s">
        <v>307</v>
      </c>
      <c r="C189" s="91" t="s">
        <v>49</v>
      </c>
      <c r="D189" s="131" t="s">
        <v>29</v>
      </c>
      <c r="E189" s="91" t="s">
        <v>308</v>
      </c>
      <c r="F189" s="92">
        <v>5</v>
      </c>
      <c r="G189" s="92"/>
      <c r="H189" s="92"/>
      <c r="I189" s="93">
        <v>10000000</v>
      </c>
      <c r="J189" s="94" t="s">
        <v>50</v>
      </c>
      <c r="K189" s="95">
        <v>10000000</v>
      </c>
    </row>
    <row r="190" spans="1:11">
      <c r="A190" s="90" t="s">
        <v>290</v>
      </c>
      <c r="B190" s="91" t="s">
        <v>309</v>
      </c>
      <c r="C190" s="91" t="s">
        <v>49</v>
      </c>
      <c r="D190" s="131" t="s">
        <v>29</v>
      </c>
      <c r="E190" s="91" t="s">
        <v>310</v>
      </c>
      <c r="F190" s="92">
        <v>5</v>
      </c>
      <c r="G190" s="92"/>
      <c r="H190" s="92"/>
      <c r="I190" s="93">
        <v>1000000</v>
      </c>
      <c r="J190" s="94" t="s">
        <v>50</v>
      </c>
      <c r="K190" s="95">
        <v>1000000</v>
      </c>
    </row>
    <row r="191" spans="1:11">
      <c r="A191" s="90" t="s">
        <v>290</v>
      </c>
      <c r="B191" s="91" t="s">
        <v>311</v>
      </c>
      <c r="C191" s="91" t="s">
        <v>49</v>
      </c>
      <c r="D191" s="131" t="s">
        <v>29</v>
      </c>
      <c r="E191" s="91" t="s">
        <v>312</v>
      </c>
      <c r="F191" s="92">
        <v>6</v>
      </c>
      <c r="G191" s="92"/>
      <c r="H191" s="92"/>
      <c r="I191" s="93">
        <v>650000000</v>
      </c>
      <c r="J191" s="94" t="s">
        <v>50</v>
      </c>
      <c r="K191" s="95">
        <v>650000000</v>
      </c>
    </row>
    <row r="192" spans="1:11">
      <c r="A192" s="90" t="s">
        <v>290</v>
      </c>
      <c r="B192" s="91" t="s">
        <v>313</v>
      </c>
      <c r="C192" s="91" t="s">
        <v>49</v>
      </c>
      <c r="D192" s="131" t="s">
        <v>29</v>
      </c>
      <c r="E192" s="91" t="s">
        <v>314</v>
      </c>
      <c r="F192" s="92">
        <v>6</v>
      </c>
      <c r="G192" s="92"/>
      <c r="H192" s="92"/>
      <c r="I192" s="93">
        <v>-1000000</v>
      </c>
      <c r="J192" s="94" t="s">
        <v>50</v>
      </c>
      <c r="K192" s="95">
        <v>-1000000</v>
      </c>
    </row>
    <row r="193" spans="1:11">
      <c r="A193" s="90" t="s">
        <v>290</v>
      </c>
      <c r="B193" s="91" t="s">
        <v>315</v>
      </c>
      <c r="C193" s="91" t="s">
        <v>49</v>
      </c>
      <c r="D193" s="131" t="s">
        <v>29</v>
      </c>
      <c r="E193" s="91" t="s">
        <v>316</v>
      </c>
      <c r="F193" s="92">
        <v>7</v>
      </c>
      <c r="G193" s="92"/>
      <c r="H193" s="92"/>
      <c r="I193" s="93">
        <v>-10000000</v>
      </c>
      <c r="J193" s="94" t="s">
        <v>50</v>
      </c>
      <c r="K193" s="95">
        <v>-10000000</v>
      </c>
    </row>
    <row r="194" spans="1:11">
      <c r="A194" s="90" t="s">
        <v>290</v>
      </c>
      <c r="B194" s="91" t="s">
        <v>317</v>
      </c>
      <c r="C194" s="91" t="s">
        <v>49</v>
      </c>
      <c r="D194" s="131" t="s">
        <v>29</v>
      </c>
      <c r="E194" s="91" t="s">
        <v>318</v>
      </c>
      <c r="F194" s="92">
        <v>8</v>
      </c>
      <c r="G194" s="92"/>
      <c r="H194" s="92"/>
      <c r="I194" s="93">
        <v>-300000000</v>
      </c>
      <c r="J194" s="94" t="s">
        <v>50</v>
      </c>
      <c r="K194" s="95">
        <v>-300000000</v>
      </c>
    </row>
    <row r="195" spans="1:11">
      <c r="A195" s="90" t="s">
        <v>290</v>
      </c>
      <c r="B195" s="91" t="s">
        <v>319</v>
      </c>
      <c r="C195" s="91" t="s">
        <v>49</v>
      </c>
      <c r="D195" s="131" t="s">
        <v>29</v>
      </c>
      <c r="E195" s="91" t="s">
        <v>320</v>
      </c>
      <c r="F195" s="92">
        <v>8</v>
      </c>
      <c r="G195" s="92"/>
      <c r="H195" s="92"/>
      <c r="I195" s="93">
        <v>-1000000</v>
      </c>
      <c r="J195" s="94" t="s">
        <v>50</v>
      </c>
      <c r="K195" s="95">
        <v>-1000000</v>
      </c>
    </row>
    <row r="196" spans="1:11">
      <c r="A196" s="90" t="s">
        <v>290</v>
      </c>
      <c r="B196" s="91" t="s">
        <v>321</v>
      </c>
      <c r="C196" s="91" t="s">
        <v>49</v>
      </c>
      <c r="D196" s="131" t="s">
        <v>29</v>
      </c>
      <c r="E196" s="91" t="s">
        <v>322</v>
      </c>
      <c r="F196" s="92">
        <v>9</v>
      </c>
      <c r="G196" s="92"/>
      <c r="H196" s="92"/>
      <c r="I196" s="93">
        <v>10000000</v>
      </c>
      <c r="J196" s="94" t="s">
        <v>50</v>
      </c>
      <c r="K196" s="95">
        <v>10000000</v>
      </c>
    </row>
    <row r="197" spans="1:11">
      <c r="A197" s="90" t="s">
        <v>290</v>
      </c>
      <c r="B197" s="91" t="s">
        <v>323</v>
      </c>
      <c r="C197" s="91" t="s">
        <v>49</v>
      </c>
      <c r="D197" s="131" t="s">
        <v>29</v>
      </c>
      <c r="E197" s="91" t="s">
        <v>324</v>
      </c>
      <c r="F197" s="92">
        <v>9</v>
      </c>
      <c r="G197" s="92"/>
      <c r="H197" s="92"/>
      <c r="I197" s="93">
        <v>1000000</v>
      </c>
      <c r="J197" s="94" t="s">
        <v>50</v>
      </c>
      <c r="K197" s="95">
        <v>1000000</v>
      </c>
    </row>
    <row r="198" spans="1:11">
      <c r="A198" s="90" t="s">
        <v>290</v>
      </c>
      <c r="B198" s="91" t="s">
        <v>325</v>
      </c>
      <c r="C198" s="91" t="s">
        <v>49</v>
      </c>
      <c r="D198" s="131" t="s">
        <v>29</v>
      </c>
      <c r="E198" s="91" t="s">
        <v>326</v>
      </c>
      <c r="F198" s="92">
        <v>10</v>
      </c>
      <c r="G198" s="92"/>
      <c r="H198" s="92"/>
      <c r="I198" s="93">
        <v>51000000</v>
      </c>
      <c r="J198" s="94" t="s">
        <v>50</v>
      </c>
      <c r="K198" s="95">
        <v>51000000</v>
      </c>
    </row>
    <row r="199" spans="1:11">
      <c r="A199" s="90" t="s">
        <v>290</v>
      </c>
      <c r="B199" s="91" t="s">
        <v>327</v>
      </c>
      <c r="C199" s="91" t="s">
        <v>49</v>
      </c>
      <c r="D199" s="131" t="s">
        <v>29</v>
      </c>
      <c r="E199" s="91" t="s">
        <v>328</v>
      </c>
      <c r="F199" s="92">
        <v>10</v>
      </c>
      <c r="G199" s="92"/>
      <c r="H199" s="92"/>
      <c r="I199" s="93">
        <v>-1000000</v>
      </c>
      <c r="J199" s="94" t="s">
        <v>50</v>
      </c>
      <c r="K199" s="95">
        <v>-1000000</v>
      </c>
    </row>
    <row r="200" spans="1:11">
      <c r="A200" s="90" t="s">
        <v>290</v>
      </c>
      <c r="B200" s="91" t="s">
        <v>329</v>
      </c>
      <c r="C200" s="91" t="s">
        <v>49</v>
      </c>
      <c r="D200" s="131" t="s">
        <v>29</v>
      </c>
      <c r="E200" s="91" t="s">
        <v>330</v>
      </c>
      <c r="F200" s="92">
        <v>11</v>
      </c>
      <c r="G200" s="92"/>
      <c r="H200" s="92"/>
      <c r="I200" s="93">
        <v>-300000000</v>
      </c>
      <c r="J200" s="94" t="s">
        <v>50</v>
      </c>
      <c r="K200" s="95">
        <v>-300000000</v>
      </c>
    </row>
    <row r="201" spans="1:11">
      <c r="A201" s="90" t="s">
        <v>290</v>
      </c>
      <c r="B201" s="91" t="s">
        <v>331</v>
      </c>
      <c r="C201" s="91" t="s">
        <v>49</v>
      </c>
      <c r="D201" s="131" t="s">
        <v>29</v>
      </c>
      <c r="E201" s="91" t="s">
        <v>332</v>
      </c>
      <c r="F201" s="92">
        <v>11</v>
      </c>
      <c r="G201" s="92"/>
      <c r="H201" s="92"/>
      <c r="I201" s="93">
        <v>1000000</v>
      </c>
      <c r="J201" s="94" t="s">
        <v>50</v>
      </c>
      <c r="K201" s="95">
        <v>1000000</v>
      </c>
    </row>
    <row r="202" spans="1:11">
      <c r="A202" s="90" t="s">
        <v>290</v>
      </c>
      <c r="B202" s="91" t="s">
        <v>333</v>
      </c>
      <c r="C202" s="91" t="s">
        <v>49</v>
      </c>
      <c r="D202" s="131" t="s">
        <v>29</v>
      </c>
      <c r="E202" s="91" t="s">
        <v>334</v>
      </c>
      <c r="F202" s="92">
        <v>12</v>
      </c>
      <c r="G202" s="92"/>
      <c r="H202" s="92"/>
      <c r="I202" s="93">
        <v>-800000000</v>
      </c>
      <c r="J202" s="94" t="s">
        <v>50</v>
      </c>
      <c r="K202" s="95">
        <v>-800000000</v>
      </c>
    </row>
    <row r="203" spans="1:11">
      <c r="A203" s="90" t="s">
        <v>290</v>
      </c>
      <c r="B203" s="91" t="s">
        <v>335</v>
      </c>
      <c r="C203" s="91" t="s">
        <v>49</v>
      </c>
      <c r="D203" s="131" t="s">
        <v>29</v>
      </c>
      <c r="E203" s="91" t="s">
        <v>336</v>
      </c>
      <c r="F203" s="92">
        <v>12</v>
      </c>
      <c r="G203" s="92"/>
      <c r="H203" s="92"/>
      <c r="I203" s="93">
        <v>-1000000</v>
      </c>
      <c r="J203" s="94" t="s">
        <v>50</v>
      </c>
      <c r="K203" s="95">
        <v>-1000000</v>
      </c>
    </row>
    <row r="204" spans="1:11">
      <c r="A204" s="90" t="s">
        <v>290</v>
      </c>
      <c r="B204" s="91" t="s">
        <v>337</v>
      </c>
      <c r="C204" s="91" t="s">
        <v>49</v>
      </c>
      <c r="D204" s="131" t="s">
        <v>29</v>
      </c>
      <c r="E204" s="91" t="s">
        <v>338</v>
      </c>
      <c r="F204" s="92">
        <v>13</v>
      </c>
      <c r="G204" s="92"/>
      <c r="H204" s="92"/>
      <c r="I204" s="93">
        <v>20000000</v>
      </c>
      <c r="J204" s="94" t="s">
        <v>50</v>
      </c>
      <c r="K204" s="95">
        <v>20000000</v>
      </c>
    </row>
    <row r="205" spans="1:11">
      <c r="A205" s="90" t="s">
        <v>290</v>
      </c>
      <c r="B205" s="91" t="s">
        <v>339</v>
      </c>
      <c r="C205" s="91" t="s">
        <v>49</v>
      </c>
      <c r="D205" s="131" t="s">
        <v>29</v>
      </c>
      <c r="E205" s="91" t="s">
        <v>340</v>
      </c>
      <c r="F205" s="92">
        <v>13</v>
      </c>
      <c r="G205" s="92"/>
      <c r="H205" s="92"/>
      <c r="I205" s="93">
        <v>1000000</v>
      </c>
      <c r="J205" s="94" t="s">
        <v>50</v>
      </c>
      <c r="K205" s="95">
        <v>1000000</v>
      </c>
    </row>
    <row r="206" spans="1:11">
      <c r="A206" s="90" t="s">
        <v>290</v>
      </c>
      <c r="B206" s="91" t="s">
        <v>341</v>
      </c>
      <c r="C206" s="91" t="s">
        <v>49</v>
      </c>
      <c r="D206" s="131" t="s">
        <v>29</v>
      </c>
      <c r="E206" s="91" t="s">
        <v>342</v>
      </c>
      <c r="F206" s="92">
        <v>14</v>
      </c>
      <c r="G206" s="92"/>
      <c r="H206" s="92"/>
      <c r="I206" s="93">
        <v>10000000</v>
      </c>
      <c r="J206" s="94" t="s">
        <v>50</v>
      </c>
      <c r="K206" s="95">
        <v>10000000</v>
      </c>
    </row>
    <row r="207" spans="1:11">
      <c r="A207" s="90" t="s">
        <v>290</v>
      </c>
      <c r="B207" s="91" t="s">
        <v>343</v>
      </c>
      <c r="C207" s="91" t="s">
        <v>49</v>
      </c>
      <c r="D207" s="131" t="s">
        <v>29</v>
      </c>
      <c r="E207" s="91" t="s">
        <v>344</v>
      </c>
      <c r="F207" s="92">
        <v>14</v>
      </c>
      <c r="G207" s="92"/>
      <c r="H207" s="92"/>
      <c r="I207" s="93">
        <v>-1000000</v>
      </c>
      <c r="J207" s="94" t="s">
        <v>50</v>
      </c>
      <c r="K207" s="95">
        <v>-1000000</v>
      </c>
    </row>
    <row r="208" spans="1:11">
      <c r="A208" s="90" t="s">
        <v>290</v>
      </c>
      <c r="B208" s="91" t="s">
        <v>345</v>
      </c>
      <c r="C208" s="91" t="s">
        <v>49</v>
      </c>
      <c r="D208" s="131" t="s">
        <v>29</v>
      </c>
      <c r="E208" s="91" t="s">
        <v>346</v>
      </c>
      <c r="F208" s="92">
        <v>15</v>
      </c>
      <c r="G208" s="92"/>
      <c r="H208" s="92"/>
      <c r="I208" s="93">
        <v>-10000000</v>
      </c>
      <c r="J208" s="94" t="s">
        <v>50</v>
      </c>
      <c r="K208" s="95">
        <v>-10000000</v>
      </c>
    </row>
    <row r="209" spans="1:11">
      <c r="A209" s="90" t="s">
        <v>290</v>
      </c>
      <c r="B209" s="91" t="s">
        <v>347</v>
      </c>
      <c r="C209" s="91" t="s">
        <v>49</v>
      </c>
      <c r="D209" s="131" t="s">
        <v>29</v>
      </c>
      <c r="E209" s="91" t="s">
        <v>348</v>
      </c>
      <c r="F209" s="92">
        <v>15</v>
      </c>
      <c r="G209" s="92"/>
      <c r="H209" s="92"/>
      <c r="I209" s="93">
        <v>1000000</v>
      </c>
      <c r="J209" s="94" t="s">
        <v>50</v>
      </c>
      <c r="K209" s="95">
        <v>1000000</v>
      </c>
    </row>
    <row r="210" spans="1:11">
      <c r="A210" s="90" t="s">
        <v>290</v>
      </c>
      <c r="B210" s="91" t="s">
        <v>349</v>
      </c>
      <c r="C210" s="91" t="s">
        <v>49</v>
      </c>
      <c r="D210" s="131" t="s">
        <v>29</v>
      </c>
      <c r="E210" s="91" t="s">
        <v>350</v>
      </c>
      <c r="F210" s="92">
        <v>16</v>
      </c>
      <c r="G210" s="92"/>
      <c r="H210" s="92"/>
      <c r="I210" s="93">
        <v>-25000000</v>
      </c>
      <c r="J210" s="94" t="s">
        <v>50</v>
      </c>
      <c r="K210" s="95">
        <v>-25000000</v>
      </c>
    </row>
    <row r="211" spans="1:11">
      <c r="A211" s="90" t="s">
        <v>290</v>
      </c>
      <c r="B211" s="91" t="s">
        <v>351</v>
      </c>
      <c r="C211" s="91" t="s">
        <v>49</v>
      </c>
      <c r="D211" s="131" t="s">
        <v>29</v>
      </c>
      <c r="E211" s="91" t="s">
        <v>352</v>
      </c>
      <c r="F211" s="92">
        <v>16</v>
      </c>
      <c r="G211" s="92"/>
      <c r="H211" s="92"/>
      <c r="I211" s="93">
        <v>-2000000</v>
      </c>
      <c r="J211" s="94" t="s">
        <v>50</v>
      </c>
      <c r="K211" s="95">
        <v>-2000000</v>
      </c>
    </row>
    <row r="212" spans="1:11">
      <c r="A212" s="90" t="s">
        <v>290</v>
      </c>
      <c r="B212" s="91" t="s">
        <v>353</v>
      </c>
      <c r="C212" s="91" t="s">
        <v>49</v>
      </c>
      <c r="D212" s="131" t="s">
        <v>29</v>
      </c>
      <c r="E212" s="91" t="s">
        <v>354</v>
      </c>
      <c r="F212" s="92">
        <v>17</v>
      </c>
      <c r="G212" s="92"/>
      <c r="H212" s="92"/>
      <c r="I212" s="93">
        <v>1300000000</v>
      </c>
      <c r="J212" s="94" t="s">
        <v>50</v>
      </c>
      <c r="K212" s="95">
        <v>1300000000</v>
      </c>
    </row>
    <row r="213" spans="1:11">
      <c r="A213" s="108" t="s">
        <v>115</v>
      </c>
      <c r="B213" s="123" t="s">
        <v>355</v>
      </c>
      <c r="C213" s="123" t="s">
        <v>49</v>
      </c>
      <c r="D213" s="132" t="s">
        <v>29</v>
      </c>
      <c r="E213" s="123" t="s">
        <v>356</v>
      </c>
      <c r="F213" s="125">
        <v>17</v>
      </c>
      <c r="G213" s="125"/>
      <c r="H213" s="125"/>
      <c r="I213" s="110">
        <v>2000000</v>
      </c>
      <c r="J213" s="111" t="s">
        <v>50</v>
      </c>
      <c r="K213" s="112">
        <v>2000000</v>
      </c>
    </row>
    <row r="214" spans="1:11">
      <c r="A214" s="7"/>
      <c r="B214" s="7"/>
      <c r="C214" s="7"/>
      <c r="D214" s="7"/>
      <c r="E214" s="7"/>
      <c r="F214" s="6"/>
      <c r="G214" s="6"/>
    </row>
    <row r="215" spans="1:11">
      <c r="A215" s="236" t="s">
        <v>41</v>
      </c>
      <c r="B215" s="236" t="s">
        <v>42</v>
      </c>
      <c r="C215" s="236" t="s">
        <v>43</v>
      </c>
      <c r="D215" s="236" t="s">
        <v>0</v>
      </c>
      <c r="E215" s="236" t="s">
        <v>1</v>
      </c>
      <c r="F215" s="235" t="s">
        <v>2</v>
      </c>
      <c r="G215" s="235" t="s">
        <v>3</v>
      </c>
      <c r="H215" s="235" t="s">
        <v>4</v>
      </c>
      <c r="I215" s="237" t="s">
        <v>44</v>
      </c>
      <c r="J215" s="235" t="s">
        <v>45</v>
      </c>
      <c r="K215" s="237" t="s">
        <v>46</v>
      </c>
    </row>
    <row r="216" spans="1:11">
      <c r="A216" s="114" t="s">
        <v>47</v>
      </c>
      <c r="B216" s="115" t="s">
        <v>357</v>
      </c>
      <c r="C216" s="115" t="s">
        <v>49</v>
      </c>
      <c r="D216" s="130" t="s">
        <v>12</v>
      </c>
      <c r="E216" s="115" t="s">
        <v>50</v>
      </c>
      <c r="F216" s="117"/>
      <c r="G216" s="117" t="s">
        <v>86</v>
      </c>
      <c r="H216" s="117"/>
      <c r="I216" s="118">
        <v>700000000</v>
      </c>
      <c r="J216" s="117" t="s">
        <v>50</v>
      </c>
      <c r="K216" s="119">
        <v>700000000</v>
      </c>
    </row>
    <row r="217" spans="1:11">
      <c r="A217" s="120" t="s">
        <v>47</v>
      </c>
      <c r="B217" s="91" t="s">
        <v>358</v>
      </c>
      <c r="C217" s="91" t="s">
        <v>49</v>
      </c>
      <c r="D217" s="131" t="s">
        <v>12</v>
      </c>
      <c r="E217" s="91" t="s">
        <v>90</v>
      </c>
      <c r="F217" s="92"/>
      <c r="G217" s="92" t="s">
        <v>84</v>
      </c>
      <c r="H217" s="92"/>
      <c r="I217" s="93">
        <v>200000000</v>
      </c>
      <c r="J217" s="92" t="s">
        <v>50</v>
      </c>
      <c r="K217" s="95">
        <v>200000000</v>
      </c>
    </row>
    <row r="218" spans="1:11">
      <c r="A218" s="120" t="s">
        <v>47</v>
      </c>
      <c r="B218" s="91" t="s">
        <v>359</v>
      </c>
      <c r="C218" s="91" t="s">
        <v>49</v>
      </c>
      <c r="D218" s="131" t="s">
        <v>12</v>
      </c>
      <c r="E218" s="91" t="s">
        <v>360</v>
      </c>
      <c r="F218" s="92"/>
      <c r="G218" s="92" t="s">
        <v>82</v>
      </c>
      <c r="H218" s="92"/>
      <c r="I218" s="93">
        <v>250000000</v>
      </c>
      <c r="J218" s="92" t="s">
        <v>50</v>
      </c>
      <c r="K218" s="95">
        <v>250000000</v>
      </c>
    </row>
    <row r="219" spans="1:11">
      <c r="A219" s="120" t="s">
        <v>47</v>
      </c>
      <c r="B219" s="91" t="s">
        <v>361</v>
      </c>
      <c r="C219" s="91" t="s">
        <v>49</v>
      </c>
      <c r="D219" s="131" t="s">
        <v>12</v>
      </c>
      <c r="E219" s="91" t="s">
        <v>90</v>
      </c>
      <c r="F219" s="92"/>
      <c r="G219" s="92" t="s">
        <v>72</v>
      </c>
      <c r="H219" s="92"/>
      <c r="I219" s="93">
        <v>200000000</v>
      </c>
      <c r="J219" s="92" t="s">
        <v>50</v>
      </c>
      <c r="K219" s="95">
        <v>200000000</v>
      </c>
    </row>
    <row r="220" spans="1:11">
      <c r="A220" s="120" t="s">
        <v>47</v>
      </c>
      <c r="B220" s="91" t="s">
        <v>362</v>
      </c>
      <c r="C220" s="91" t="s">
        <v>49</v>
      </c>
      <c r="D220" s="131" t="s">
        <v>12</v>
      </c>
      <c r="E220" s="91" t="s">
        <v>363</v>
      </c>
      <c r="F220" s="92"/>
      <c r="G220" s="92" t="s">
        <v>68</v>
      </c>
      <c r="H220" s="92"/>
      <c r="I220" s="93">
        <v>80000000</v>
      </c>
      <c r="J220" s="92" t="s">
        <v>50</v>
      </c>
      <c r="K220" s="95">
        <v>80000000</v>
      </c>
    </row>
    <row r="221" spans="1:11">
      <c r="A221" s="120" t="s">
        <v>47</v>
      </c>
      <c r="B221" s="91" t="s">
        <v>364</v>
      </c>
      <c r="C221" s="91" t="s">
        <v>49</v>
      </c>
      <c r="D221" s="131" t="s">
        <v>12</v>
      </c>
      <c r="E221" s="91" t="s">
        <v>62</v>
      </c>
      <c r="F221" s="92"/>
      <c r="G221" s="92" t="s">
        <v>63</v>
      </c>
      <c r="H221" s="92"/>
      <c r="I221" s="93">
        <v>50000000</v>
      </c>
      <c r="J221" s="92" t="s">
        <v>50</v>
      </c>
      <c r="K221" s="95">
        <v>50000000</v>
      </c>
    </row>
    <row r="222" spans="1:11">
      <c r="A222" s="120" t="s">
        <v>47</v>
      </c>
      <c r="B222" s="91" t="s">
        <v>365</v>
      </c>
      <c r="C222" s="91" t="s">
        <v>49</v>
      </c>
      <c r="D222" s="131" t="s">
        <v>12</v>
      </c>
      <c r="E222" s="91" t="s">
        <v>106</v>
      </c>
      <c r="F222" s="92"/>
      <c r="G222" s="92" t="s">
        <v>79</v>
      </c>
      <c r="H222" s="92"/>
      <c r="I222" s="93">
        <v>50000000</v>
      </c>
      <c r="J222" s="92" t="s">
        <v>50</v>
      </c>
      <c r="K222" s="95">
        <v>50000000</v>
      </c>
    </row>
    <row r="223" spans="1:11">
      <c r="A223" s="120" t="s">
        <v>47</v>
      </c>
      <c r="B223" s="91" t="s">
        <v>366</v>
      </c>
      <c r="C223" s="91" t="s">
        <v>49</v>
      </c>
      <c r="D223" s="131" t="s">
        <v>12</v>
      </c>
      <c r="E223" s="91" t="s">
        <v>367</v>
      </c>
      <c r="F223" s="92"/>
      <c r="G223" s="92" t="s">
        <v>57</v>
      </c>
      <c r="H223" s="92"/>
      <c r="I223" s="93">
        <v>20000000</v>
      </c>
      <c r="J223" s="92" t="s">
        <v>50</v>
      </c>
      <c r="K223" s="95">
        <v>20000000</v>
      </c>
    </row>
    <row r="224" spans="1:11">
      <c r="A224" s="120" t="s">
        <v>47</v>
      </c>
      <c r="B224" s="91" t="s">
        <v>368</v>
      </c>
      <c r="C224" s="91" t="s">
        <v>49</v>
      </c>
      <c r="D224" s="131" t="s">
        <v>12</v>
      </c>
      <c r="E224" s="91" t="s">
        <v>50</v>
      </c>
      <c r="F224" s="92"/>
      <c r="G224" s="92" t="s">
        <v>77</v>
      </c>
      <c r="H224" s="92"/>
      <c r="I224" s="93">
        <v>100000000</v>
      </c>
      <c r="J224" s="92" t="s">
        <v>50</v>
      </c>
      <c r="K224" s="95">
        <v>100000000</v>
      </c>
    </row>
    <row r="225" spans="1:11">
      <c r="A225" s="120" t="s">
        <v>47</v>
      </c>
      <c r="B225" s="91" t="s">
        <v>369</v>
      </c>
      <c r="C225" s="91" t="s">
        <v>49</v>
      </c>
      <c r="D225" s="131" t="s">
        <v>12</v>
      </c>
      <c r="E225" s="91" t="s">
        <v>90</v>
      </c>
      <c r="F225" s="92"/>
      <c r="G225" s="92" t="s">
        <v>54</v>
      </c>
      <c r="H225" s="92"/>
      <c r="I225" s="93">
        <v>100000000</v>
      </c>
      <c r="J225" s="92" t="s">
        <v>50</v>
      </c>
      <c r="K225" s="95">
        <v>100000000</v>
      </c>
    </row>
    <row r="226" spans="1:11">
      <c r="A226" s="120" t="s">
        <v>47</v>
      </c>
      <c r="B226" s="91" t="s">
        <v>370</v>
      </c>
      <c r="C226" s="91" t="s">
        <v>49</v>
      </c>
      <c r="D226" s="131" t="s">
        <v>12</v>
      </c>
      <c r="E226" s="91" t="s">
        <v>360</v>
      </c>
      <c r="F226" s="92"/>
      <c r="G226" s="92" t="s">
        <v>75</v>
      </c>
      <c r="H226" s="92"/>
      <c r="I226" s="93">
        <v>100000000</v>
      </c>
      <c r="J226" s="92" t="s">
        <v>50</v>
      </c>
      <c r="K226" s="95">
        <v>100000000</v>
      </c>
    </row>
    <row r="227" spans="1:11">
      <c r="A227" s="120" t="s">
        <v>47</v>
      </c>
      <c r="B227" s="91" t="s">
        <v>371</v>
      </c>
      <c r="C227" s="91" t="s">
        <v>49</v>
      </c>
      <c r="D227" s="131" t="s">
        <v>12</v>
      </c>
      <c r="E227" s="91" t="s">
        <v>90</v>
      </c>
      <c r="F227" s="92"/>
      <c r="G227" s="92" t="s">
        <v>51</v>
      </c>
      <c r="H227" s="92"/>
      <c r="I227" s="93">
        <v>100000000</v>
      </c>
      <c r="J227" s="92" t="s">
        <v>50</v>
      </c>
      <c r="K227" s="95">
        <v>100000000</v>
      </c>
    </row>
    <row r="228" spans="1:11">
      <c r="A228" s="120" t="s">
        <v>47</v>
      </c>
      <c r="B228" s="91" t="s">
        <v>372</v>
      </c>
      <c r="C228" s="91" t="s">
        <v>49</v>
      </c>
      <c r="D228" s="131" t="s">
        <v>12</v>
      </c>
      <c r="E228" s="91" t="s">
        <v>62</v>
      </c>
      <c r="F228" s="92"/>
      <c r="G228" s="92" t="s">
        <v>86</v>
      </c>
      <c r="H228" s="92"/>
      <c r="I228" s="93">
        <v>-100000000</v>
      </c>
      <c r="J228" s="92" t="s">
        <v>50</v>
      </c>
      <c r="K228" s="95">
        <v>-100000000</v>
      </c>
    </row>
    <row r="229" spans="1:11">
      <c r="A229" s="120" t="s">
        <v>47</v>
      </c>
      <c r="B229" s="91" t="s">
        <v>373</v>
      </c>
      <c r="C229" s="91" t="s">
        <v>49</v>
      </c>
      <c r="D229" s="131" t="s">
        <v>12</v>
      </c>
      <c r="E229" s="91" t="s">
        <v>62</v>
      </c>
      <c r="F229" s="92"/>
      <c r="G229" s="92" t="s">
        <v>79</v>
      </c>
      <c r="H229" s="92"/>
      <c r="I229" s="93">
        <v>-100000000</v>
      </c>
      <c r="J229" s="92" t="s">
        <v>50</v>
      </c>
      <c r="K229" s="95">
        <v>-100000000</v>
      </c>
    </row>
    <row r="230" spans="1:11">
      <c r="A230" s="120" t="s">
        <v>47</v>
      </c>
      <c r="B230" s="91" t="s">
        <v>374</v>
      </c>
      <c r="C230" s="91" t="s">
        <v>49</v>
      </c>
      <c r="D230" s="131" t="s">
        <v>12</v>
      </c>
      <c r="E230" s="91" t="s">
        <v>90</v>
      </c>
      <c r="F230" s="92"/>
      <c r="G230" s="92" t="s">
        <v>82</v>
      </c>
      <c r="H230" s="92"/>
      <c r="I230" s="93">
        <v>-100000000</v>
      </c>
      <c r="J230" s="92" t="s">
        <v>50</v>
      </c>
      <c r="K230" s="95">
        <v>-100000000</v>
      </c>
    </row>
    <row r="231" spans="1:11">
      <c r="A231" s="120" t="s">
        <v>47</v>
      </c>
      <c r="B231" s="91" t="s">
        <v>375</v>
      </c>
      <c r="C231" s="91" t="s">
        <v>49</v>
      </c>
      <c r="D231" s="131" t="s">
        <v>36</v>
      </c>
      <c r="E231" s="91" t="s">
        <v>50</v>
      </c>
      <c r="F231" s="92"/>
      <c r="G231" s="92" t="s">
        <v>86</v>
      </c>
      <c r="H231" s="92"/>
      <c r="I231" s="93">
        <v>80000000</v>
      </c>
      <c r="J231" s="92" t="s">
        <v>50</v>
      </c>
      <c r="K231" s="95">
        <v>80000000</v>
      </c>
    </row>
    <row r="232" spans="1:11">
      <c r="A232" s="120" t="s">
        <v>47</v>
      </c>
      <c r="B232" s="91" t="s">
        <v>376</v>
      </c>
      <c r="C232" s="91" t="s">
        <v>49</v>
      </c>
      <c r="D232" s="131" t="s">
        <v>36</v>
      </c>
      <c r="E232" s="91" t="s">
        <v>90</v>
      </c>
      <c r="F232" s="92"/>
      <c r="G232" s="92" t="s">
        <v>84</v>
      </c>
      <c r="H232" s="92"/>
      <c r="I232" s="93">
        <v>40000000</v>
      </c>
      <c r="J232" s="92" t="s">
        <v>50</v>
      </c>
      <c r="K232" s="95">
        <v>40000000</v>
      </c>
    </row>
    <row r="233" spans="1:11">
      <c r="A233" s="120" t="s">
        <v>47</v>
      </c>
      <c r="B233" s="91" t="s">
        <v>377</v>
      </c>
      <c r="C233" s="91" t="s">
        <v>49</v>
      </c>
      <c r="D233" s="131" t="s">
        <v>36</v>
      </c>
      <c r="E233" s="91" t="s">
        <v>360</v>
      </c>
      <c r="F233" s="92"/>
      <c r="G233" s="92" t="s">
        <v>84</v>
      </c>
      <c r="H233" s="92"/>
      <c r="I233" s="93">
        <v>20000000</v>
      </c>
      <c r="J233" s="92" t="s">
        <v>50</v>
      </c>
      <c r="K233" s="95">
        <v>20000000</v>
      </c>
    </row>
    <row r="234" spans="1:11">
      <c r="A234" s="133" t="s">
        <v>47</v>
      </c>
      <c r="B234" s="102" t="s">
        <v>378</v>
      </c>
      <c r="C234" s="102" t="s">
        <v>49</v>
      </c>
      <c r="D234" s="134" t="s">
        <v>36</v>
      </c>
      <c r="E234" s="102" t="s">
        <v>360</v>
      </c>
      <c r="F234" s="135"/>
      <c r="G234" s="135" t="s">
        <v>72</v>
      </c>
      <c r="H234" s="135"/>
      <c r="I234" s="105">
        <v>10000000</v>
      </c>
      <c r="J234" s="135" t="s">
        <v>50</v>
      </c>
      <c r="K234" s="107">
        <v>10000000</v>
      </c>
    </row>
    <row r="235" spans="1:11">
      <c r="A235" s="90" t="s">
        <v>47</v>
      </c>
      <c r="B235" s="91" t="s">
        <v>379</v>
      </c>
      <c r="C235" s="91" t="s">
        <v>49</v>
      </c>
      <c r="D235" s="131" t="s">
        <v>36</v>
      </c>
      <c r="E235" s="91" t="s">
        <v>363</v>
      </c>
      <c r="F235" s="92"/>
      <c r="G235" s="92" t="s">
        <v>68</v>
      </c>
      <c r="H235" s="92"/>
      <c r="I235" s="93">
        <v>10000000</v>
      </c>
      <c r="J235" s="94" t="s">
        <v>50</v>
      </c>
      <c r="K235" s="95">
        <v>10000000</v>
      </c>
    </row>
    <row r="236" spans="1:11">
      <c r="A236" s="90" t="s">
        <v>47</v>
      </c>
      <c r="B236" s="91" t="s">
        <v>380</v>
      </c>
      <c r="C236" s="91" t="s">
        <v>49</v>
      </c>
      <c r="D236" s="131" t="s">
        <v>36</v>
      </c>
      <c r="E236" s="91" t="s">
        <v>50</v>
      </c>
      <c r="F236" s="92"/>
      <c r="G236" s="92" t="s">
        <v>51</v>
      </c>
      <c r="H236" s="92"/>
      <c r="I236" s="93">
        <v>-80000000</v>
      </c>
      <c r="J236" s="94" t="s">
        <v>50</v>
      </c>
      <c r="K236" s="95">
        <v>-80000000</v>
      </c>
    </row>
    <row r="237" spans="1:11">
      <c r="A237" s="108" t="s">
        <v>47</v>
      </c>
      <c r="B237" s="123" t="s">
        <v>605</v>
      </c>
      <c r="C237" s="123" t="s">
        <v>49</v>
      </c>
      <c r="D237" s="132" t="s">
        <v>36</v>
      </c>
      <c r="E237" s="123" t="s">
        <v>360</v>
      </c>
      <c r="F237" s="125"/>
      <c r="G237" s="125" t="s">
        <v>86</v>
      </c>
      <c r="H237" s="125"/>
      <c r="I237" s="110">
        <v>-10000000</v>
      </c>
      <c r="J237" s="111" t="s">
        <v>50</v>
      </c>
      <c r="K237" s="112">
        <v>-10000000</v>
      </c>
    </row>
    <row r="238" spans="1:11">
      <c r="A238" s="7"/>
      <c r="B238" s="7"/>
      <c r="C238" s="7"/>
      <c r="D238" s="7"/>
      <c r="E238" s="7"/>
      <c r="F238" s="6"/>
      <c r="G238" s="6"/>
    </row>
    <row r="239" spans="1:11">
      <c r="A239" s="236" t="s">
        <v>41</v>
      </c>
      <c r="B239" s="236" t="s">
        <v>42</v>
      </c>
      <c r="C239" s="236" t="s">
        <v>43</v>
      </c>
      <c r="D239" s="236" t="s">
        <v>0</v>
      </c>
      <c r="E239" s="236" t="s">
        <v>1</v>
      </c>
      <c r="F239" s="235" t="s">
        <v>2</v>
      </c>
      <c r="G239" s="235" t="s">
        <v>3</v>
      </c>
      <c r="H239" s="235" t="s">
        <v>4</v>
      </c>
      <c r="I239" s="237" t="s">
        <v>44</v>
      </c>
      <c r="J239" s="235" t="s">
        <v>45</v>
      </c>
      <c r="K239" s="237" t="s">
        <v>46</v>
      </c>
    </row>
    <row r="240" spans="1:11">
      <c r="A240" s="133" t="s">
        <v>115</v>
      </c>
      <c r="B240" s="102" t="s">
        <v>381</v>
      </c>
      <c r="C240" s="102" t="s">
        <v>49</v>
      </c>
      <c r="D240" s="134" t="s">
        <v>17</v>
      </c>
      <c r="E240" s="102" t="s">
        <v>382</v>
      </c>
      <c r="F240" s="135">
        <v>1</v>
      </c>
      <c r="G240" s="135" t="s">
        <v>57</v>
      </c>
      <c r="H240" s="135" t="s">
        <v>50</v>
      </c>
      <c r="I240" s="105">
        <v>120000000</v>
      </c>
      <c r="J240" s="135" t="s">
        <v>50</v>
      </c>
      <c r="K240" s="107">
        <v>120000000</v>
      </c>
    </row>
    <row r="241" spans="1:11">
      <c r="A241" s="133" t="s">
        <v>115</v>
      </c>
      <c r="B241" s="102" t="s">
        <v>383</v>
      </c>
      <c r="C241" s="102" t="s">
        <v>49</v>
      </c>
      <c r="D241" s="134" t="s">
        <v>17</v>
      </c>
      <c r="E241" s="102" t="s">
        <v>382</v>
      </c>
      <c r="F241" s="135">
        <v>1</v>
      </c>
      <c r="G241" s="135" t="s">
        <v>57</v>
      </c>
      <c r="H241" s="135" t="s">
        <v>158</v>
      </c>
      <c r="I241" s="105">
        <v>60000000</v>
      </c>
      <c r="J241" s="135" t="s">
        <v>50</v>
      </c>
      <c r="K241" s="107">
        <v>60000000</v>
      </c>
    </row>
    <row r="242" spans="1:11">
      <c r="A242" s="133" t="s">
        <v>115</v>
      </c>
      <c r="B242" s="102" t="s">
        <v>384</v>
      </c>
      <c r="C242" s="102" t="s">
        <v>49</v>
      </c>
      <c r="D242" s="134" t="s">
        <v>17</v>
      </c>
      <c r="E242" s="102" t="s">
        <v>385</v>
      </c>
      <c r="F242" s="135">
        <v>1</v>
      </c>
      <c r="G242" s="135" t="s">
        <v>63</v>
      </c>
      <c r="H242" s="135" t="s">
        <v>50</v>
      </c>
      <c r="I242" s="105">
        <v>30000000</v>
      </c>
      <c r="J242" s="135" t="s">
        <v>50</v>
      </c>
      <c r="K242" s="107">
        <v>30000000</v>
      </c>
    </row>
    <row r="243" spans="1:11">
      <c r="A243" s="133" t="s">
        <v>115</v>
      </c>
      <c r="B243" s="102" t="s">
        <v>386</v>
      </c>
      <c r="C243" s="102" t="s">
        <v>49</v>
      </c>
      <c r="D243" s="134" t="s">
        <v>17</v>
      </c>
      <c r="E243" s="102" t="s">
        <v>387</v>
      </c>
      <c r="F243" s="135">
        <v>2</v>
      </c>
      <c r="G243" s="135" t="s">
        <v>57</v>
      </c>
      <c r="H243" s="135" t="s">
        <v>106</v>
      </c>
      <c r="I243" s="105">
        <v>200000000</v>
      </c>
      <c r="J243" s="135" t="s">
        <v>50</v>
      </c>
      <c r="K243" s="107">
        <v>200000000</v>
      </c>
    </row>
    <row r="244" spans="1:11">
      <c r="A244" s="133" t="s">
        <v>115</v>
      </c>
      <c r="B244" s="102" t="s">
        <v>388</v>
      </c>
      <c r="C244" s="102" t="s">
        <v>49</v>
      </c>
      <c r="D244" s="134" t="s">
        <v>17</v>
      </c>
      <c r="E244" s="102" t="s">
        <v>387</v>
      </c>
      <c r="F244" s="135">
        <v>2</v>
      </c>
      <c r="G244" s="135" t="s">
        <v>79</v>
      </c>
      <c r="H244" s="135" t="s">
        <v>106</v>
      </c>
      <c r="I244" s="105">
        <v>-40000000</v>
      </c>
      <c r="J244" s="135" t="s">
        <v>50</v>
      </c>
      <c r="K244" s="107">
        <v>-40000000</v>
      </c>
    </row>
    <row r="245" spans="1:11">
      <c r="A245" s="133" t="s">
        <v>115</v>
      </c>
      <c r="B245" s="102" t="s">
        <v>389</v>
      </c>
      <c r="C245" s="102" t="s">
        <v>49</v>
      </c>
      <c r="D245" s="134" t="s">
        <v>17</v>
      </c>
      <c r="E245" s="102" t="s">
        <v>390</v>
      </c>
      <c r="F245" s="135" t="s">
        <v>201</v>
      </c>
      <c r="G245" s="135" t="s">
        <v>57</v>
      </c>
      <c r="H245" s="135" t="s">
        <v>50</v>
      </c>
      <c r="I245" s="105">
        <v>10000000</v>
      </c>
      <c r="J245" s="135" t="s">
        <v>50</v>
      </c>
      <c r="K245" s="107">
        <v>10000000</v>
      </c>
    </row>
    <row r="246" spans="1:11">
      <c r="A246" s="133" t="s">
        <v>115</v>
      </c>
      <c r="B246" s="102" t="s">
        <v>391</v>
      </c>
      <c r="C246" s="102" t="s">
        <v>49</v>
      </c>
      <c r="D246" s="134" t="s">
        <v>17</v>
      </c>
      <c r="E246" s="102" t="s">
        <v>392</v>
      </c>
      <c r="F246" s="135" t="s">
        <v>201</v>
      </c>
      <c r="G246" s="135" t="s">
        <v>68</v>
      </c>
      <c r="H246" s="135" t="s">
        <v>62</v>
      </c>
      <c r="I246" s="105">
        <v>30000000</v>
      </c>
      <c r="J246" s="135" t="s">
        <v>50</v>
      </c>
      <c r="K246" s="107">
        <v>30000000</v>
      </c>
    </row>
    <row r="247" spans="1:11">
      <c r="A247" s="133" t="s">
        <v>115</v>
      </c>
      <c r="B247" s="102" t="s">
        <v>393</v>
      </c>
      <c r="C247" s="102" t="s">
        <v>49</v>
      </c>
      <c r="D247" s="134" t="s">
        <v>17</v>
      </c>
      <c r="E247" s="102" t="s">
        <v>390</v>
      </c>
      <c r="F247" s="135" t="s">
        <v>201</v>
      </c>
      <c r="G247" s="135" t="s">
        <v>72</v>
      </c>
      <c r="H247" s="135" t="s">
        <v>50</v>
      </c>
      <c r="I247" s="105">
        <v>-160000000</v>
      </c>
      <c r="J247" s="135" t="s">
        <v>50</v>
      </c>
      <c r="K247" s="107">
        <v>-160000000</v>
      </c>
    </row>
    <row r="248" spans="1:11">
      <c r="A248" s="90" t="s">
        <v>115</v>
      </c>
      <c r="B248" s="91" t="s">
        <v>394</v>
      </c>
      <c r="C248" s="91" t="s">
        <v>49</v>
      </c>
      <c r="D248" s="131" t="s">
        <v>17</v>
      </c>
      <c r="E248" s="91" t="s">
        <v>387</v>
      </c>
      <c r="F248" s="92">
        <v>2</v>
      </c>
      <c r="G248" s="92" t="s">
        <v>57</v>
      </c>
      <c r="H248" s="92" t="s">
        <v>106</v>
      </c>
      <c r="I248" s="93">
        <v>-200000000</v>
      </c>
      <c r="J248" s="94" t="s">
        <v>50</v>
      </c>
      <c r="K248" s="95">
        <v>-200000000</v>
      </c>
    </row>
    <row r="249" spans="1:11">
      <c r="A249" s="108" t="s">
        <v>115</v>
      </c>
      <c r="B249" s="123" t="s">
        <v>395</v>
      </c>
      <c r="C249" s="123" t="s">
        <v>49</v>
      </c>
      <c r="D249" s="132" t="s">
        <v>17</v>
      </c>
      <c r="E249" s="123" t="s">
        <v>382</v>
      </c>
      <c r="F249" s="125">
        <v>1</v>
      </c>
      <c r="G249" s="125" t="s">
        <v>63</v>
      </c>
      <c r="H249" s="125" t="s">
        <v>50</v>
      </c>
      <c r="I249" s="110">
        <v>-120000000</v>
      </c>
      <c r="J249" s="111" t="s">
        <v>50</v>
      </c>
      <c r="K249" s="112">
        <v>-120000000</v>
      </c>
    </row>
    <row r="250" spans="1:11">
      <c r="A250" s="7"/>
      <c r="B250" s="7"/>
      <c r="C250" s="7"/>
      <c r="D250" s="7"/>
      <c r="E250" s="7"/>
      <c r="F250" s="6"/>
      <c r="G250" s="6"/>
    </row>
    <row r="251" spans="1:11">
      <c r="A251" s="236" t="s">
        <v>41</v>
      </c>
      <c r="B251" s="236" t="s">
        <v>42</v>
      </c>
      <c r="C251" s="236" t="s">
        <v>43</v>
      </c>
      <c r="D251" s="236" t="s">
        <v>0</v>
      </c>
      <c r="E251" s="236" t="s">
        <v>1</v>
      </c>
      <c r="F251" s="235" t="s">
        <v>2</v>
      </c>
      <c r="G251" s="235" t="s">
        <v>3</v>
      </c>
      <c r="H251" s="235" t="s">
        <v>4</v>
      </c>
      <c r="I251" s="237" t="s">
        <v>44</v>
      </c>
      <c r="J251" s="235" t="s">
        <v>45</v>
      </c>
      <c r="K251" s="237" t="s">
        <v>46</v>
      </c>
    </row>
    <row r="252" spans="1:11">
      <c r="A252" s="22" t="s">
        <v>115</v>
      </c>
      <c r="B252" s="9" t="s">
        <v>396</v>
      </c>
      <c r="C252" s="9" t="s">
        <v>49</v>
      </c>
      <c r="D252" s="15" t="s">
        <v>22</v>
      </c>
      <c r="E252" s="9" t="s">
        <v>397</v>
      </c>
      <c r="F252" s="10">
        <v>1</v>
      </c>
      <c r="G252" s="10" t="s">
        <v>57</v>
      </c>
      <c r="H252" s="41" t="s">
        <v>215</v>
      </c>
      <c r="I252" s="46">
        <v>80000000</v>
      </c>
      <c r="J252" s="10" t="s">
        <v>50</v>
      </c>
      <c r="K252" s="53">
        <v>80000000</v>
      </c>
    </row>
    <row r="253" spans="1:11">
      <c r="A253" s="23" t="s">
        <v>115</v>
      </c>
      <c r="B253" s="11" t="s">
        <v>398</v>
      </c>
      <c r="C253" s="11" t="s">
        <v>49</v>
      </c>
      <c r="D253" s="16" t="s">
        <v>22</v>
      </c>
      <c r="E253" s="11" t="s">
        <v>399</v>
      </c>
      <c r="F253" s="12">
        <v>1</v>
      </c>
      <c r="G253" s="12" t="s">
        <v>57</v>
      </c>
      <c r="H253" s="42" t="s">
        <v>215</v>
      </c>
      <c r="I253" s="47">
        <v>30000000</v>
      </c>
      <c r="J253" s="12" t="s">
        <v>50</v>
      </c>
      <c r="K253" s="50">
        <v>30000000</v>
      </c>
    </row>
    <row r="254" spans="1:11">
      <c r="A254" s="23" t="s">
        <v>115</v>
      </c>
      <c r="B254" s="11" t="s">
        <v>400</v>
      </c>
      <c r="C254" s="11" t="s">
        <v>49</v>
      </c>
      <c r="D254" s="16" t="s">
        <v>22</v>
      </c>
      <c r="E254" s="11" t="s">
        <v>399</v>
      </c>
      <c r="F254" s="12">
        <v>1</v>
      </c>
      <c r="G254" s="12" t="s">
        <v>79</v>
      </c>
      <c r="H254" s="42" t="s">
        <v>215</v>
      </c>
      <c r="I254" s="47">
        <v>-20000000</v>
      </c>
      <c r="J254" s="12" t="s">
        <v>50</v>
      </c>
      <c r="K254" s="50">
        <v>-20000000</v>
      </c>
    </row>
    <row r="255" spans="1:11">
      <c r="A255" s="23" t="s">
        <v>115</v>
      </c>
      <c r="B255" s="11" t="s">
        <v>401</v>
      </c>
      <c r="C255" s="11" t="s">
        <v>49</v>
      </c>
      <c r="D255" s="16" t="s">
        <v>22</v>
      </c>
      <c r="E255" s="11" t="s">
        <v>402</v>
      </c>
      <c r="F255" s="12">
        <v>2</v>
      </c>
      <c r="G255" s="12" t="s">
        <v>63</v>
      </c>
      <c r="H255" s="42" t="s">
        <v>215</v>
      </c>
      <c r="I255" s="47">
        <v>-85000000</v>
      </c>
      <c r="J255" s="12" t="s">
        <v>50</v>
      </c>
      <c r="K255" s="50">
        <v>-85000000</v>
      </c>
    </row>
    <row r="256" spans="1:11">
      <c r="A256" s="23" t="s">
        <v>115</v>
      </c>
      <c r="B256" s="11" t="s">
        <v>403</v>
      </c>
      <c r="C256" s="11" t="s">
        <v>49</v>
      </c>
      <c r="D256" s="16" t="s">
        <v>22</v>
      </c>
      <c r="E256" s="27" t="s">
        <v>404</v>
      </c>
      <c r="F256" s="12">
        <v>2</v>
      </c>
      <c r="G256" s="12" t="s">
        <v>68</v>
      </c>
      <c r="H256" s="42" t="s">
        <v>220</v>
      </c>
      <c r="I256" s="47">
        <v>20000000</v>
      </c>
      <c r="J256" s="12" t="s">
        <v>50</v>
      </c>
      <c r="K256" s="50">
        <v>20000000</v>
      </c>
    </row>
    <row r="257" spans="1:11">
      <c r="A257" s="23" t="s">
        <v>115</v>
      </c>
      <c r="B257" s="11" t="s">
        <v>405</v>
      </c>
      <c r="C257" s="11" t="s">
        <v>49</v>
      </c>
      <c r="D257" s="16" t="s">
        <v>22</v>
      </c>
      <c r="E257" s="11" t="s">
        <v>406</v>
      </c>
      <c r="F257" s="12" t="s">
        <v>201</v>
      </c>
      <c r="G257" s="12" t="s">
        <v>57</v>
      </c>
      <c r="H257" s="42" t="s">
        <v>215</v>
      </c>
      <c r="I257" s="47">
        <v>85000000</v>
      </c>
      <c r="J257" s="12" t="s">
        <v>50</v>
      </c>
      <c r="K257" s="50">
        <v>85000000</v>
      </c>
    </row>
    <row r="258" spans="1:11">
      <c r="A258" s="23" t="s">
        <v>115</v>
      </c>
      <c r="B258" s="11" t="s">
        <v>407</v>
      </c>
      <c r="C258" s="11" t="s">
        <v>49</v>
      </c>
      <c r="D258" s="16" t="s">
        <v>22</v>
      </c>
      <c r="E258" s="11" t="s">
        <v>408</v>
      </c>
      <c r="F258" s="12" t="s">
        <v>201</v>
      </c>
      <c r="G258" s="12" t="s">
        <v>68</v>
      </c>
      <c r="H258" s="42" t="s">
        <v>220</v>
      </c>
      <c r="I258" s="47">
        <v>10000000</v>
      </c>
      <c r="J258" s="12" t="s">
        <v>50</v>
      </c>
      <c r="K258" s="50">
        <v>10000000</v>
      </c>
    </row>
    <row r="259" spans="1:11">
      <c r="A259" s="25" t="s">
        <v>115</v>
      </c>
      <c r="B259" s="18" t="s">
        <v>409</v>
      </c>
      <c r="C259" s="18" t="s">
        <v>49</v>
      </c>
      <c r="D259" s="19" t="s">
        <v>22</v>
      </c>
      <c r="E259" s="18" t="s">
        <v>406</v>
      </c>
      <c r="F259" s="20" t="s">
        <v>201</v>
      </c>
      <c r="G259" s="20" t="s">
        <v>72</v>
      </c>
      <c r="H259" s="42" t="s">
        <v>215</v>
      </c>
      <c r="I259" s="49">
        <v>65000000</v>
      </c>
      <c r="J259" s="20" t="s">
        <v>50</v>
      </c>
      <c r="K259" s="51">
        <v>65000000</v>
      </c>
    </row>
    <row r="260" spans="1:11">
      <c r="A260" s="24" t="s">
        <v>115</v>
      </c>
      <c r="B260" s="13" t="s">
        <v>410</v>
      </c>
      <c r="C260" s="13" t="s">
        <v>49</v>
      </c>
      <c r="D260" s="17" t="s">
        <v>22</v>
      </c>
      <c r="E260" s="13" t="s">
        <v>408</v>
      </c>
      <c r="F260" s="14" t="s">
        <v>201</v>
      </c>
      <c r="G260" s="14" t="s">
        <v>57</v>
      </c>
      <c r="H260" s="26" t="s">
        <v>220</v>
      </c>
      <c r="I260" s="48">
        <v>15000000</v>
      </c>
      <c r="J260" s="14" t="s">
        <v>50</v>
      </c>
      <c r="K260" s="54">
        <v>15000000</v>
      </c>
    </row>
    <row r="261" spans="1:11">
      <c r="A261" s="7"/>
      <c r="B261" s="7"/>
      <c r="C261" s="7"/>
      <c r="D261" s="7"/>
      <c r="E261" s="7"/>
      <c r="F261" s="6"/>
      <c r="G261" s="6"/>
    </row>
    <row r="262" spans="1:11">
      <c r="A262" s="236" t="s">
        <v>41</v>
      </c>
      <c r="B262" s="236" t="s">
        <v>42</v>
      </c>
      <c r="C262" s="236" t="s">
        <v>43</v>
      </c>
      <c r="D262" s="236" t="s">
        <v>0</v>
      </c>
      <c r="E262" s="236" t="s">
        <v>1</v>
      </c>
      <c r="F262" s="235" t="s">
        <v>2</v>
      </c>
      <c r="G262" s="235" t="s">
        <v>3</v>
      </c>
      <c r="H262" s="235" t="s">
        <v>4</v>
      </c>
      <c r="I262" s="237" t="s">
        <v>44</v>
      </c>
      <c r="J262" s="235" t="s">
        <v>45</v>
      </c>
      <c r="K262" s="237" t="s">
        <v>46</v>
      </c>
    </row>
    <row r="263" spans="1:11">
      <c r="A263" s="23" t="s">
        <v>235</v>
      </c>
      <c r="B263" s="11" t="s">
        <v>411</v>
      </c>
      <c r="C263" s="11" t="s">
        <v>49</v>
      </c>
      <c r="D263" s="16" t="s">
        <v>25</v>
      </c>
      <c r="E263" s="27" t="s">
        <v>412</v>
      </c>
      <c r="F263" s="12">
        <v>1</v>
      </c>
      <c r="G263" s="12" t="s">
        <v>75</v>
      </c>
      <c r="H263" s="42"/>
      <c r="I263" s="47">
        <v>1200000</v>
      </c>
      <c r="J263" s="12" t="s">
        <v>50</v>
      </c>
      <c r="K263" s="50">
        <v>1200000</v>
      </c>
    </row>
    <row r="264" spans="1:11">
      <c r="A264" s="23" t="s">
        <v>235</v>
      </c>
      <c r="B264" s="11" t="s">
        <v>413</v>
      </c>
      <c r="C264" s="11" t="s">
        <v>49</v>
      </c>
      <c r="D264" s="16" t="s">
        <v>25</v>
      </c>
      <c r="E264" s="27" t="s">
        <v>414</v>
      </c>
      <c r="F264" s="12">
        <v>1</v>
      </c>
      <c r="G264" s="12" t="s">
        <v>54</v>
      </c>
      <c r="H264" s="42"/>
      <c r="I264" s="47">
        <v>1000000</v>
      </c>
      <c r="J264" s="12" t="s">
        <v>50</v>
      </c>
      <c r="K264" s="50">
        <v>1000000</v>
      </c>
    </row>
    <row r="265" spans="1:11">
      <c r="A265" s="23" t="s">
        <v>235</v>
      </c>
      <c r="B265" s="11" t="s">
        <v>415</v>
      </c>
      <c r="C265" s="11" t="s">
        <v>49</v>
      </c>
      <c r="D265" s="16" t="s">
        <v>25</v>
      </c>
      <c r="E265" s="27" t="s">
        <v>412</v>
      </c>
      <c r="F265" s="12">
        <v>1</v>
      </c>
      <c r="G265" s="12" t="s">
        <v>77</v>
      </c>
      <c r="H265" s="42"/>
      <c r="I265" s="47">
        <v>-3000000</v>
      </c>
      <c r="J265" s="12" t="s">
        <v>50</v>
      </c>
      <c r="K265" s="50">
        <v>-3000000</v>
      </c>
    </row>
    <row r="266" spans="1:11">
      <c r="A266" s="23" t="s">
        <v>235</v>
      </c>
      <c r="B266" s="11" t="s">
        <v>416</v>
      </c>
      <c r="C266" s="11" t="s">
        <v>49</v>
      </c>
      <c r="D266" s="16" t="s">
        <v>25</v>
      </c>
      <c r="E266" s="27" t="s">
        <v>417</v>
      </c>
      <c r="F266" s="12">
        <v>2</v>
      </c>
      <c r="G266" s="12" t="s">
        <v>57</v>
      </c>
      <c r="H266" s="42"/>
      <c r="I266" s="47">
        <v>-2000000</v>
      </c>
      <c r="J266" s="12" t="s">
        <v>50</v>
      </c>
      <c r="K266" s="50">
        <v>-2000000</v>
      </c>
    </row>
    <row r="267" spans="1:11">
      <c r="A267" s="23" t="s">
        <v>235</v>
      </c>
      <c r="B267" s="11" t="s">
        <v>418</v>
      </c>
      <c r="C267" s="11" t="s">
        <v>49</v>
      </c>
      <c r="D267" s="16" t="s">
        <v>25</v>
      </c>
      <c r="E267" s="27" t="s">
        <v>419</v>
      </c>
      <c r="F267" s="12">
        <v>2</v>
      </c>
      <c r="G267" s="12" t="s">
        <v>79</v>
      </c>
      <c r="H267" s="42"/>
      <c r="I267" s="47">
        <v>-1000000</v>
      </c>
      <c r="J267" s="12" t="s">
        <v>50</v>
      </c>
      <c r="K267" s="50">
        <v>-1000000</v>
      </c>
    </row>
    <row r="268" spans="1:11">
      <c r="A268" s="23" t="s">
        <v>235</v>
      </c>
      <c r="B268" s="11" t="s">
        <v>420</v>
      </c>
      <c r="C268" s="11" t="s">
        <v>49</v>
      </c>
      <c r="D268" s="16" t="s">
        <v>25</v>
      </c>
      <c r="E268" s="27" t="s">
        <v>421</v>
      </c>
      <c r="F268" s="12">
        <v>5</v>
      </c>
      <c r="G268" s="12" t="s">
        <v>63</v>
      </c>
      <c r="H268" s="42"/>
      <c r="I268" s="47">
        <v>15000000</v>
      </c>
      <c r="J268" s="12" t="s">
        <v>50</v>
      </c>
      <c r="K268" s="50">
        <v>15000000</v>
      </c>
    </row>
    <row r="269" spans="1:11">
      <c r="A269" s="23" t="s">
        <v>235</v>
      </c>
      <c r="B269" s="11" t="s">
        <v>422</v>
      </c>
      <c r="C269" s="11" t="s">
        <v>49</v>
      </c>
      <c r="D269" s="16" t="s">
        <v>25</v>
      </c>
      <c r="E269" s="27" t="s">
        <v>423</v>
      </c>
      <c r="F269" s="12">
        <v>9</v>
      </c>
      <c r="G269" s="12" t="s">
        <v>68</v>
      </c>
      <c r="H269" s="42"/>
      <c r="I269" s="47">
        <v>-400000</v>
      </c>
      <c r="J269" s="12" t="s">
        <v>50</v>
      </c>
      <c r="K269" s="50">
        <v>-400000</v>
      </c>
    </row>
    <row r="270" spans="1:11">
      <c r="A270" s="23" t="s">
        <v>235</v>
      </c>
      <c r="B270" s="11" t="s">
        <v>424</v>
      </c>
      <c r="C270" s="11" t="s">
        <v>49</v>
      </c>
      <c r="D270" s="16" t="s">
        <v>25</v>
      </c>
      <c r="E270" s="27" t="s">
        <v>425</v>
      </c>
      <c r="F270" s="12">
        <v>10</v>
      </c>
      <c r="G270" s="12" t="s">
        <v>72</v>
      </c>
      <c r="H270" s="42"/>
      <c r="I270" s="47">
        <v>2000000</v>
      </c>
      <c r="J270" s="12" t="s">
        <v>50</v>
      </c>
      <c r="K270" s="50">
        <v>2000000</v>
      </c>
    </row>
    <row r="271" spans="1:11">
      <c r="A271" s="23" t="s">
        <v>235</v>
      </c>
      <c r="B271" s="11" t="s">
        <v>426</v>
      </c>
      <c r="C271" s="11" t="s">
        <v>49</v>
      </c>
      <c r="D271" s="16" t="s">
        <v>25</v>
      </c>
      <c r="E271" s="27" t="s">
        <v>277</v>
      </c>
      <c r="F271" s="12">
        <v>11</v>
      </c>
      <c r="G271" s="12" t="s">
        <v>82</v>
      </c>
      <c r="H271" s="42"/>
      <c r="I271" s="47">
        <v>30000000</v>
      </c>
      <c r="J271" s="12" t="s">
        <v>50</v>
      </c>
      <c r="K271" s="50">
        <v>30000000</v>
      </c>
    </row>
    <row r="272" spans="1:11">
      <c r="A272" s="23" t="s">
        <v>235</v>
      </c>
      <c r="B272" s="11" t="s">
        <v>427</v>
      </c>
      <c r="C272" s="11" t="s">
        <v>49</v>
      </c>
      <c r="D272" s="16" t="s">
        <v>25</v>
      </c>
      <c r="E272" s="27" t="s">
        <v>277</v>
      </c>
      <c r="F272" s="12">
        <v>11</v>
      </c>
      <c r="G272" s="12" t="s">
        <v>84</v>
      </c>
      <c r="H272" s="42"/>
      <c r="I272" s="47">
        <v>-10000000</v>
      </c>
      <c r="J272" s="12" t="s">
        <v>50</v>
      </c>
      <c r="K272" s="50">
        <v>-10000000</v>
      </c>
    </row>
    <row r="273" spans="1:11">
      <c r="A273" s="23" t="s">
        <v>235</v>
      </c>
      <c r="B273" s="11" t="s">
        <v>428</v>
      </c>
      <c r="C273" s="11" t="s">
        <v>49</v>
      </c>
      <c r="D273" s="16" t="s">
        <v>25</v>
      </c>
      <c r="E273" s="27" t="s">
        <v>283</v>
      </c>
      <c r="F273" s="12">
        <v>12</v>
      </c>
      <c r="G273" s="12" t="s">
        <v>86</v>
      </c>
      <c r="H273" s="42"/>
      <c r="I273" s="47">
        <v>50000000</v>
      </c>
      <c r="J273" s="12" t="s">
        <v>50</v>
      </c>
      <c r="K273" s="50">
        <v>50000000</v>
      </c>
    </row>
    <row r="274" spans="1:11">
      <c r="A274" s="23" t="s">
        <v>235</v>
      </c>
      <c r="B274" s="11" t="s">
        <v>429</v>
      </c>
      <c r="C274" s="11" t="s">
        <v>49</v>
      </c>
      <c r="D274" s="16" t="s">
        <v>25</v>
      </c>
      <c r="E274" s="27" t="s">
        <v>430</v>
      </c>
      <c r="F274" s="12" t="s">
        <v>201</v>
      </c>
      <c r="G274" s="12" t="s">
        <v>72</v>
      </c>
      <c r="H274" s="42"/>
      <c r="I274" s="47">
        <v>400000</v>
      </c>
      <c r="J274" s="12" t="s">
        <v>50</v>
      </c>
      <c r="K274" s="50">
        <v>400000</v>
      </c>
    </row>
    <row r="275" spans="1:11">
      <c r="A275" s="23" t="s">
        <v>235</v>
      </c>
      <c r="B275" s="11" t="s">
        <v>431</v>
      </c>
      <c r="C275" s="11" t="s">
        <v>49</v>
      </c>
      <c r="D275" s="16" t="s">
        <v>25</v>
      </c>
      <c r="E275" s="27" t="s">
        <v>432</v>
      </c>
      <c r="F275" s="12" t="s">
        <v>201</v>
      </c>
      <c r="G275" s="12" t="s">
        <v>86</v>
      </c>
      <c r="H275" s="42"/>
      <c r="I275" s="47">
        <v>-500000</v>
      </c>
      <c r="J275" s="12" t="s">
        <v>50</v>
      </c>
      <c r="K275" s="50">
        <v>-500000</v>
      </c>
    </row>
    <row r="276" spans="1:11">
      <c r="A276" s="23" t="s">
        <v>235</v>
      </c>
      <c r="B276" s="11" t="s">
        <v>433</v>
      </c>
      <c r="C276" s="11" t="s">
        <v>49</v>
      </c>
      <c r="D276" s="16" t="s">
        <v>25</v>
      </c>
      <c r="E276" s="27" t="s">
        <v>417</v>
      </c>
      <c r="F276" s="12">
        <v>2</v>
      </c>
      <c r="G276" s="12" t="s">
        <v>77</v>
      </c>
      <c r="H276" s="42"/>
      <c r="I276" s="47">
        <v>-200000</v>
      </c>
      <c r="J276" s="12" t="s">
        <v>50</v>
      </c>
      <c r="K276" s="50">
        <v>-200000</v>
      </c>
    </row>
    <row r="277" spans="1:11">
      <c r="A277" s="23" t="s">
        <v>235</v>
      </c>
      <c r="B277" s="11" t="s">
        <v>434</v>
      </c>
      <c r="C277" s="11" t="s">
        <v>49</v>
      </c>
      <c r="D277" s="16" t="s">
        <v>25</v>
      </c>
      <c r="E277" s="27" t="s">
        <v>417</v>
      </c>
      <c r="F277" s="12">
        <v>2</v>
      </c>
      <c r="G277" s="12" t="s">
        <v>75</v>
      </c>
      <c r="H277" s="42"/>
      <c r="I277" s="47">
        <v>200000</v>
      </c>
      <c r="J277" s="12" t="s">
        <v>50</v>
      </c>
      <c r="K277" s="50">
        <v>200000</v>
      </c>
    </row>
    <row r="278" spans="1:11">
      <c r="A278" s="23" t="s">
        <v>235</v>
      </c>
      <c r="B278" s="11" t="s">
        <v>606</v>
      </c>
      <c r="C278" s="11" t="s">
        <v>49</v>
      </c>
      <c r="D278" s="16" t="s">
        <v>25</v>
      </c>
      <c r="E278" s="27" t="s">
        <v>412</v>
      </c>
      <c r="F278" s="12">
        <v>1</v>
      </c>
      <c r="G278" s="12" t="s">
        <v>79</v>
      </c>
      <c r="H278" s="42"/>
      <c r="I278" s="47">
        <v>-1200000</v>
      </c>
      <c r="J278" s="12" t="s">
        <v>50</v>
      </c>
      <c r="K278" s="50">
        <v>-1200000</v>
      </c>
    </row>
    <row r="279" spans="1:11">
      <c r="A279" s="24" t="s">
        <v>235</v>
      </c>
      <c r="B279" s="13" t="s">
        <v>608</v>
      </c>
      <c r="C279" s="13" t="s">
        <v>49</v>
      </c>
      <c r="D279" s="17" t="s">
        <v>25</v>
      </c>
      <c r="E279" s="26" t="s">
        <v>414</v>
      </c>
      <c r="F279" s="14">
        <v>1</v>
      </c>
      <c r="G279" s="14" t="s">
        <v>79</v>
      </c>
      <c r="H279" s="109"/>
      <c r="I279" s="48">
        <v>-1200000</v>
      </c>
      <c r="J279" s="14" t="s">
        <v>50</v>
      </c>
      <c r="K279" s="54">
        <v>-1200000</v>
      </c>
    </row>
    <row r="280" spans="1:11">
      <c r="A280" s="7"/>
      <c r="B280" s="7"/>
      <c r="C280" s="7"/>
      <c r="D280" s="7"/>
      <c r="E280" s="7"/>
      <c r="F280" s="6"/>
      <c r="G280" s="6"/>
    </row>
    <row r="281" spans="1:11">
      <c r="A281" s="147" t="s">
        <v>41</v>
      </c>
      <c r="B281" s="147" t="s">
        <v>42</v>
      </c>
      <c r="C281" s="236" t="s">
        <v>43</v>
      </c>
      <c r="D281" s="147" t="s">
        <v>0</v>
      </c>
      <c r="E281" s="147" t="s">
        <v>1</v>
      </c>
      <c r="F281" s="148" t="s">
        <v>2</v>
      </c>
      <c r="G281" s="148" t="s">
        <v>3</v>
      </c>
      <c r="H281" s="148" t="s">
        <v>4</v>
      </c>
      <c r="I281" s="149" t="s">
        <v>44</v>
      </c>
      <c r="J281" s="148" t="s">
        <v>45</v>
      </c>
      <c r="K281" s="149" t="s">
        <v>46</v>
      </c>
    </row>
    <row r="282" spans="1:11">
      <c r="A282" s="90" t="s">
        <v>47</v>
      </c>
      <c r="B282" s="91" t="s">
        <v>435</v>
      </c>
      <c r="C282" s="91" t="s">
        <v>49</v>
      </c>
      <c r="D282" s="121" t="s">
        <v>27</v>
      </c>
      <c r="E282" s="176" t="s">
        <v>436</v>
      </c>
      <c r="F282" s="92"/>
      <c r="G282" s="92" t="s">
        <v>54</v>
      </c>
      <c r="H282" s="42"/>
      <c r="I282" s="93">
        <v>24000000</v>
      </c>
      <c r="J282" s="92" t="s">
        <v>50</v>
      </c>
      <c r="K282" s="95">
        <v>24000000</v>
      </c>
    </row>
    <row r="283" spans="1:11">
      <c r="A283" s="90" t="s">
        <v>47</v>
      </c>
      <c r="B283" s="91" t="s">
        <v>437</v>
      </c>
      <c r="C283" s="91" t="s">
        <v>49</v>
      </c>
      <c r="D283" s="121" t="s">
        <v>27</v>
      </c>
      <c r="E283" s="176" t="s">
        <v>438</v>
      </c>
      <c r="F283" s="92"/>
      <c r="G283" s="92" t="s">
        <v>57</v>
      </c>
      <c r="H283" s="42"/>
      <c r="I283" s="93">
        <v>100000000</v>
      </c>
      <c r="J283" s="92" t="s">
        <v>50</v>
      </c>
      <c r="K283" s="95">
        <v>100000000</v>
      </c>
    </row>
    <row r="284" spans="1:11">
      <c r="A284" s="90" t="s">
        <v>47</v>
      </c>
      <c r="B284" s="91" t="s">
        <v>439</v>
      </c>
      <c r="C284" s="91" t="s">
        <v>49</v>
      </c>
      <c r="D284" s="121" t="s">
        <v>27</v>
      </c>
      <c r="E284" s="176" t="s">
        <v>440</v>
      </c>
      <c r="F284" s="92"/>
      <c r="G284" s="92" t="s">
        <v>79</v>
      </c>
      <c r="H284" s="42"/>
      <c r="I284" s="93">
        <v>80000000</v>
      </c>
      <c r="J284" s="92" t="s">
        <v>50</v>
      </c>
      <c r="K284" s="95">
        <v>80000000</v>
      </c>
    </row>
    <row r="285" spans="1:11">
      <c r="A285" s="90" t="s">
        <v>47</v>
      </c>
      <c r="B285" s="91" t="s">
        <v>441</v>
      </c>
      <c r="C285" s="91" t="s">
        <v>49</v>
      </c>
      <c r="D285" s="121" t="s">
        <v>27</v>
      </c>
      <c r="E285" s="176" t="s">
        <v>442</v>
      </c>
      <c r="F285" s="92"/>
      <c r="G285" s="92" t="s">
        <v>75</v>
      </c>
      <c r="H285" s="42"/>
      <c r="I285" s="93">
        <v>-20000000</v>
      </c>
      <c r="J285" s="92" t="s">
        <v>50</v>
      </c>
      <c r="K285" s="95">
        <v>-20000000</v>
      </c>
    </row>
    <row r="286" spans="1:11">
      <c r="A286" s="90" t="s">
        <v>47</v>
      </c>
      <c r="B286" s="91" t="s">
        <v>443</v>
      </c>
      <c r="C286" s="91" t="s">
        <v>49</v>
      </c>
      <c r="D286" s="121" t="s">
        <v>27</v>
      </c>
      <c r="E286" s="176" t="s">
        <v>444</v>
      </c>
      <c r="F286" s="92"/>
      <c r="G286" s="92" t="s">
        <v>77</v>
      </c>
      <c r="H286" s="42"/>
      <c r="I286" s="93">
        <v>-15000000</v>
      </c>
      <c r="J286" s="92" t="s">
        <v>50</v>
      </c>
      <c r="K286" s="95">
        <v>-15000000</v>
      </c>
    </row>
    <row r="287" spans="1:11">
      <c r="A287" s="90" t="s">
        <v>47</v>
      </c>
      <c r="B287" s="91" t="s">
        <v>445</v>
      </c>
      <c r="C287" s="91" t="s">
        <v>49</v>
      </c>
      <c r="D287" s="121" t="s">
        <v>27</v>
      </c>
      <c r="E287" s="176" t="s">
        <v>446</v>
      </c>
      <c r="F287" s="92"/>
      <c r="G287" s="92" t="s">
        <v>63</v>
      </c>
      <c r="H287" s="42"/>
      <c r="I287" s="93">
        <v>12000000</v>
      </c>
      <c r="J287" s="92" t="s">
        <v>50</v>
      </c>
      <c r="K287" s="95">
        <v>12000000</v>
      </c>
    </row>
    <row r="288" spans="1:11">
      <c r="A288" s="90" t="s">
        <v>47</v>
      </c>
      <c r="B288" s="91" t="s">
        <v>447</v>
      </c>
      <c r="C288" s="91" t="s">
        <v>49</v>
      </c>
      <c r="D288" s="121" t="s">
        <v>27</v>
      </c>
      <c r="E288" s="176" t="s">
        <v>448</v>
      </c>
      <c r="F288" s="92"/>
      <c r="G288" s="92" t="s">
        <v>68</v>
      </c>
      <c r="H288" s="42"/>
      <c r="I288" s="93">
        <v>-12000000</v>
      </c>
      <c r="J288" s="92" t="s">
        <v>50</v>
      </c>
      <c r="K288" s="95">
        <v>-12000000</v>
      </c>
    </row>
    <row r="289" spans="1:11">
      <c r="A289" s="90" t="s">
        <v>47</v>
      </c>
      <c r="B289" s="91" t="s">
        <v>449</v>
      </c>
      <c r="C289" s="91" t="s">
        <v>49</v>
      </c>
      <c r="D289" s="121" t="s">
        <v>27</v>
      </c>
      <c r="E289" s="176" t="s">
        <v>450</v>
      </c>
      <c r="F289" s="92"/>
      <c r="G289" s="92" t="s">
        <v>72</v>
      </c>
      <c r="H289" s="42"/>
      <c r="I289" s="93">
        <v>30000000</v>
      </c>
      <c r="J289" s="92" t="s">
        <v>50</v>
      </c>
      <c r="K289" s="95">
        <v>30000000</v>
      </c>
    </row>
    <row r="290" spans="1:11">
      <c r="A290" s="90" t="s">
        <v>47</v>
      </c>
      <c r="B290" s="91" t="s">
        <v>451</v>
      </c>
      <c r="C290" s="91" t="s">
        <v>49</v>
      </c>
      <c r="D290" s="121" t="s">
        <v>27</v>
      </c>
      <c r="E290" s="176" t="s">
        <v>442</v>
      </c>
      <c r="F290" s="92"/>
      <c r="G290" s="92" t="s">
        <v>57</v>
      </c>
      <c r="H290" s="42"/>
      <c r="I290" s="93">
        <v>-40000000</v>
      </c>
      <c r="J290" s="92" t="s">
        <v>50</v>
      </c>
      <c r="K290" s="95">
        <v>-40000000</v>
      </c>
    </row>
    <row r="291" spans="1:11">
      <c r="A291" s="108" t="s">
        <v>47</v>
      </c>
      <c r="B291" s="123" t="s">
        <v>452</v>
      </c>
      <c r="C291" s="123" t="s">
        <v>49</v>
      </c>
      <c r="D291" s="124" t="s">
        <v>27</v>
      </c>
      <c r="E291" s="177" t="s">
        <v>436</v>
      </c>
      <c r="F291" s="125"/>
      <c r="G291" s="125" t="s">
        <v>57</v>
      </c>
      <c r="H291" s="109"/>
      <c r="I291" s="110">
        <v>-24000000</v>
      </c>
      <c r="J291" s="125" t="s">
        <v>50</v>
      </c>
      <c r="K291" s="112">
        <v>-24000000</v>
      </c>
    </row>
    <row r="292" spans="1:11">
      <c r="A292" s="7"/>
      <c r="B292" s="7"/>
      <c r="C292" s="7"/>
      <c r="D292" s="7"/>
      <c r="E292" s="7"/>
      <c r="F292" s="6"/>
      <c r="G292" s="6"/>
    </row>
    <row r="293" spans="1:11">
      <c r="A293" s="236" t="s">
        <v>41</v>
      </c>
      <c r="B293" s="236" t="s">
        <v>42</v>
      </c>
      <c r="C293" s="236" t="s">
        <v>43</v>
      </c>
      <c r="D293" s="236" t="s">
        <v>0</v>
      </c>
      <c r="E293" s="236" t="s">
        <v>1</v>
      </c>
      <c r="F293" s="235" t="s">
        <v>2</v>
      </c>
      <c r="G293" s="235" t="s">
        <v>3</v>
      </c>
      <c r="H293" s="235" t="s">
        <v>4</v>
      </c>
      <c r="I293" s="237" t="s">
        <v>44</v>
      </c>
      <c r="J293" s="235" t="s">
        <v>45</v>
      </c>
      <c r="K293" s="237" t="s">
        <v>46</v>
      </c>
    </row>
    <row r="294" spans="1:11">
      <c r="A294" s="23" t="s">
        <v>290</v>
      </c>
      <c r="B294" s="11" t="s">
        <v>453</v>
      </c>
      <c r="C294" s="11" t="s">
        <v>49</v>
      </c>
      <c r="D294" s="16" t="s">
        <v>31</v>
      </c>
      <c r="E294" s="27" t="s">
        <v>294</v>
      </c>
      <c r="F294" s="12">
        <v>1</v>
      </c>
      <c r="G294" s="12" t="s">
        <v>51</v>
      </c>
      <c r="H294" s="42"/>
      <c r="I294" s="47">
        <v>4000000</v>
      </c>
      <c r="J294" s="12" t="s">
        <v>50</v>
      </c>
      <c r="K294" s="50">
        <v>4000000</v>
      </c>
    </row>
    <row r="295" spans="1:11">
      <c r="A295" s="90" t="s">
        <v>290</v>
      </c>
      <c r="B295" s="91" t="s">
        <v>454</v>
      </c>
      <c r="C295" s="91" t="s">
        <v>49</v>
      </c>
      <c r="D295" s="121" t="s">
        <v>31</v>
      </c>
      <c r="E295" s="176" t="s">
        <v>292</v>
      </c>
      <c r="F295" s="92">
        <v>1</v>
      </c>
      <c r="G295" s="92" t="s">
        <v>75</v>
      </c>
      <c r="H295" s="42"/>
      <c r="I295" s="93">
        <v>3000000</v>
      </c>
      <c r="J295" s="92" t="s">
        <v>50</v>
      </c>
      <c r="K295" s="95">
        <v>3000000</v>
      </c>
    </row>
    <row r="296" spans="1:11">
      <c r="A296" s="90" t="s">
        <v>290</v>
      </c>
      <c r="B296" s="91" t="s">
        <v>455</v>
      </c>
      <c r="C296" s="91" t="s">
        <v>49</v>
      </c>
      <c r="D296" s="121" t="s">
        <v>31</v>
      </c>
      <c r="E296" s="176" t="s">
        <v>456</v>
      </c>
      <c r="F296" s="92">
        <v>1</v>
      </c>
      <c r="G296" s="92" t="s">
        <v>54</v>
      </c>
      <c r="H296" s="42"/>
      <c r="I296" s="93">
        <v>-3000000</v>
      </c>
      <c r="J296" s="92" t="s">
        <v>50</v>
      </c>
      <c r="K296" s="95">
        <v>-3000000</v>
      </c>
    </row>
    <row r="297" spans="1:11">
      <c r="A297" s="90" t="s">
        <v>290</v>
      </c>
      <c r="B297" s="91" t="s">
        <v>457</v>
      </c>
      <c r="C297" s="91" t="s">
        <v>49</v>
      </c>
      <c r="D297" s="121" t="s">
        <v>31</v>
      </c>
      <c r="E297" s="176" t="s">
        <v>296</v>
      </c>
      <c r="F297" s="92">
        <v>2</v>
      </c>
      <c r="G297" s="92" t="s">
        <v>77</v>
      </c>
      <c r="H297" s="42"/>
      <c r="I297" s="93">
        <v>-32000000</v>
      </c>
      <c r="J297" s="92" t="s">
        <v>50</v>
      </c>
      <c r="K297" s="95">
        <v>-32000000</v>
      </c>
    </row>
    <row r="298" spans="1:11">
      <c r="A298" s="90" t="s">
        <v>290</v>
      </c>
      <c r="B298" s="91" t="s">
        <v>458</v>
      </c>
      <c r="C298" s="91" t="s">
        <v>49</v>
      </c>
      <c r="D298" s="121" t="s">
        <v>31</v>
      </c>
      <c r="E298" s="176" t="s">
        <v>298</v>
      </c>
      <c r="F298" s="92">
        <v>2</v>
      </c>
      <c r="G298" s="92" t="s">
        <v>57</v>
      </c>
      <c r="H298" s="42"/>
      <c r="I298" s="93">
        <v>-10000000</v>
      </c>
      <c r="J298" s="92" t="s">
        <v>50</v>
      </c>
      <c r="K298" s="95">
        <v>-10000000</v>
      </c>
    </row>
    <row r="299" spans="1:11">
      <c r="A299" s="90" t="s">
        <v>290</v>
      </c>
      <c r="B299" s="91" t="s">
        <v>459</v>
      </c>
      <c r="C299" s="91" t="s">
        <v>49</v>
      </c>
      <c r="D299" s="121" t="s">
        <v>31</v>
      </c>
      <c r="E299" s="176" t="s">
        <v>460</v>
      </c>
      <c r="F299" s="92">
        <v>3</v>
      </c>
      <c r="G299" s="92" t="s">
        <v>79</v>
      </c>
      <c r="H299" s="42"/>
      <c r="I299" s="93">
        <v>5500000</v>
      </c>
      <c r="J299" s="92" t="s">
        <v>50</v>
      </c>
      <c r="K299" s="95">
        <v>5500000</v>
      </c>
    </row>
    <row r="300" spans="1:11">
      <c r="A300" s="90" t="s">
        <v>290</v>
      </c>
      <c r="B300" s="91" t="s">
        <v>461</v>
      </c>
      <c r="C300" s="91" t="s">
        <v>49</v>
      </c>
      <c r="D300" s="121" t="s">
        <v>31</v>
      </c>
      <c r="E300" s="176" t="s">
        <v>312</v>
      </c>
      <c r="F300" s="92">
        <v>6</v>
      </c>
      <c r="G300" s="92" t="s">
        <v>63</v>
      </c>
      <c r="H300" s="42"/>
      <c r="I300" s="93">
        <v>30000000</v>
      </c>
      <c r="J300" s="92" t="s">
        <v>50</v>
      </c>
      <c r="K300" s="95">
        <v>30000000</v>
      </c>
    </row>
    <row r="301" spans="1:11">
      <c r="A301" s="90" t="s">
        <v>290</v>
      </c>
      <c r="B301" s="91" t="s">
        <v>462</v>
      </c>
      <c r="C301" s="91" t="s">
        <v>49</v>
      </c>
      <c r="D301" s="121" t="s">
        <v>31</v>
      </c>
      <c r="E301" s="176" t="s">
        <v>320</v>
      </c>
      <c r="F301" s="92">
        <v>8</v>
      </c>
      <c r="G301" s="92" t="s">
        <v>68</v>
      </c>
      <c r="H301" s="42"/>
      <c r="I301" s="93">
        <v>7000000</v>
      </c>
      <c r="J301" s="92" t="s">
        <v>50</v>
      </c>
      <c r="K301" s="95">
        <v>7000000</v>
      </c>
    </row>
    <row r="302" spans="1:11">
      <c r="A302" s="90" t="s">
        <v>290</v>
      </c>
      <c r="B302" s="91" t="s">
        <v>463</v>
      </c>
      <c r="C302" s="91" t="s">
        <v>49</v>
      </c>
      <c r="D302" s="121" t="s">
        <v>31</v>
      </c>
      <c r="E302" s="176" t="s">
        <v>328</v>
      </c>
      <c r="F302" s="92">
        <v>10</v>
      </c>
      <c r="G302" s="92" t="s">
        <v>72</v>
      </c>
      <c r="H302" s="42"/>
      <c r="I302" s="93">
        <v>1000000</v>
      </c>
      <c r="J302" s="92" t="s">
        <v>50</v>
      </c>
      <c r="K302" s="95">
        <v>1000000</v>
      </c>
    </row>
    <row r="303" spans="1:11">
      <c r="A303" s="90" t="s">
        <v>290</v>
      </c>
      <c r="B303" s="91" t="s">
        <v>464</v>
      </c>
      <c r="C303" s="91" t="s">
        <v>49</v>
      </c>
      <c r="D303" s="121" t="s">
        <v>31</v>
      </c>
      <c r="E303" s="176" t="s">
        <v>330</v>
      </c>
      <c r="F303" s="92">
        <v>11</v>
      </c>
      <c r="G303" s="92" t="s">
        <v>77</v>
      </c>
      <c r="H303" s="42"/>
      <c r="I303" s="93">
        <v>-7000000</v>
      </c>
      <c r="J303" s="92" t="s">
        <v>50</v>
      </c>
      <c r="K303" s="95">
        <v>-7000000</v>
      </c>
    </row>
    <row r="304" spans="1:11">
      <c r="A304" s="90" t="s">
        <v>290</v>
      </c>
      <c r="B304" s="91" t="s">
        <v>465</v>
      </c>
      <c r="C304" s="91" t="s">
        <v>49</v>
      </c>
      <c r="D304" s="121" t="s">
        <v>31</v>
      </c>
      <c r="E304" s="176" t="s">
        <v>334</v>
      </c>
      <c r="F304" s="92">
        <v>12</v>
      </c>
      <c r="G304" s="92" t="s">
        <v>57</v>
      </c>
      <c r="H304" s="42"/>
      <c r="I304" s="93">
        <v>12000000</v>
      </c>
      <c r="J304" s="92" t="s">
        <v>50</v>
      </c>
      <c r="K304" s="95">
        <v>12000000</v>
      </c>
    </row>
    <row r="305" spans="1:11">
      <c r="A305" s="90" t="s">
        <v>290</v>
      </c>
      <c r="B305" s="91" t="s">
        <v>466</v>
      </c>
      <c r="C305" s="91" t="s">
        <v>49</v>
      </c>
      <c r="D305" s="121" t="s">
        <v>31</v>
      </c>
      <c r="E305" s="176" t="s">
        <v>340</v>
      </c>
      <c r="F305" s="92">
        <v>13</v>
      </c>
      <c r="G305" s="92" t="s">
        <v>79</v>
      </c>
      <c r="H305" s="42"/>
      <c r="I305" s="93">
        <v>8000000</v>
      </c>
      <c r="J305" s="92" t="s">
        <v>50</v>
      </c>
      <c r="K305" s="95">
        <v>8000000</v>
      </c>
    </row>
    <row r="306" spans="1:11">
      <c r="A306" s="90" t="s">
        <v>290</v>
      </c>
      <c r="B306" s="91" t="s">
        <v>467</v>
      </c>
      <c r="C306" s="91" t="s">
        <v>49</v>
      </c>
      <c r="D306" s="121" t="s">
        <v>31</v>
      </c>
      <c r="E306" s="176" t="s">
        <v>354</v>
      </c>
      <c r="F306" s="92">
        <v>17</v>
      </c>
      <c r="G306" s="92" t="s">
        <v>82</v>
      </c>
      <c r="H306" s="42"/>
      <c r="I306" s="93">
        <v>900000</v>
      </c>
      <c r="J306" s="92" t="s">
        <v>50</v>
      </c>
      <c r="K306" s="95">
        <v>900000</v>
      </c>
    </row>
    <row r="307" spans="1:11">
      <c r="A307" s="90" t="s">
        <v>290</v>
      </c>
      <c r="B307" s="91" t="s">
        <v>468</v>
      </c>
      <c r="C307" s="91" t="s">
        <v>49</v>
      </c>
      <c r="D307" s="121" t="s">
        <v>31</v>
      </c>
      <c r="E307" s="176" t="s">
        <v>356</v>
      </c>
      <c r="F307" s="92">
        <v>17</v>
      </c>
      <c r="G307" s="92" t="s">
        <v>84</v>
      </c>
      <c r="H307" s="42"/>
      <c r="I307" s="93">
        <v>-2000000</v>
      </c>
      <c r="J307" s="92" t="s">
        <v>50</v>
      </c>
      <c r="K307" s="95">
        <v>-2000000</v>
      </c>
    </row>
    <row r="308" spans="1:11">
      <c r="A308" s="90" t="s">
        <v>290</v>
      </c>
      <c r="B308" s="91" t="s">
        <v>469</v>
      </c>
      <c r="C308" s="91" t="s">
        <v>49</v>
      </c>
      <c r="D308" s="121" t="s">
        <v>31</v>
      </c>
      <c r="E308" s="176" t="s">
        <v>350</v>
      </c>
      <c r="F308" s="92">
        <v>16</v>
      </c>
      <c r="G308" s="92" t="s">
        <v>68</v>
      </c>
      <c r="H308" s="42"/>
      <c r="I308" s="93">
        <v>600000</v>
      </c>
      <c r="J308" s="92" t="s">
        <v>50</v>
      </c>
      <c r="K308" s="95">
        <v>600000</v>
      </c>
    </row>
    <row r="309" spans="1:11">
      <c r="A309" s="90" t="s">
        <v>290</v>
      </c>
      <c r="B309" s="91" t="s">
        <v>470</v>
      </c>
      <c r="C309" s="91" t="s">
        <v>49</v>
      </c>
      <c r="D309" s="121" t="s">
        <v>31</v>
      </c>
      <c r="E309" s="176" t="s">
        <v>352</v>
      </c>
      <c r="F309" s="92">
        <v>16</v>
      </c>
      <c r="G309" s="92" t="s">
        <v>86</v>
      </c>
      <c r="H309" s="42"/>
      <c r="I309" s="93">
        <v>-700000</v>
      </c>
      <c r="J309" s="92" t="s">
        <v>50</v>
      </c>
      <c r="K309" s="95">
        <v>-700000</v>
      </c>
    </row>
    <row r="310" spans="1:11">
      <c r="A310" s="90" t="s">
        <v>290</v>
      </c>
      <c r="B310" s="91" t="s">
        <v>471</v>
      </c>
      <c r="C310" s="91" t="s">
        <v>49</v>
      </c>
      <c r="D310" s="121" t="s">
        <v>31</v>
      </c>
      <c r="E310" s="176" t="s">
        <v>296</v>
      </c>
      <c r="F310" s="92">
        <v>2</v>
      </c>
      <c r="G310" s="92" t="s">
        <v>51</v>
      </c>
      <c r="H310" s="42"/>
      <c r="I310" s="93">
        <v>20000000</v>
      </c>
      <c r="J310" s="92" t="s">
        <v>50</v>
      </c>
      <c r="K310" s="95">
        <v>20000000</v>
      </c>
    </row>
    <row r="311" spans="1:11">
      <c r="A311" s="108" t="s">
        <v>290</v>
      </c>
      <c r="B311" s="123" t="s">
        <v>472</v>
      </c>
      <c r="C311" s="123" t="s">
        <v>49</v>
      </c>
      <c r="D311" s="124" t="s">
        <v>31</v>
      </c>
      <c r="E311" s="177" t="s">
        <v>456</v>
      </c>
      <c r="F311" s="125">
        <v>1</v>
      </c>
      <c r="G311" s="125" t="s">
        <v>77</v>
      </c>
      <c r="H311" s="109"/>
      <c r="I311" s="110">
        <v>3000000</v>
      </c>
      <c r="J311" s="125" t="s">
        <v>50</v>
      </c>
      <c r="K311" s="112">
        <v>3000000</v>
      </c>
    </row>
    <row r="312" spans="1:11">
      <c r="A312" s="7"/>
      <c r="B312" s="7"/>
      <c r="C312" s="7"/>
      <c r="D312" s="7"/>
      <c r="E312" s="7"/>
    </row>
    <row r="313" spans="1:11">
      <c r="A313" s="236" t="s">
        <v>41</v>
      </c>
      <c r="B313" s="236" t="s">
        <v>42</v>
      </c>
      <c r="C313" s="236" t="s">
        <v>43</v>
      </c>
      <c r="D313" s="236" t="s">
        <v>0</v>
      </c>
      <c r="E313" s="236" t="s">
        <v>1</v>
      </c>
      <c r="F313" s="235" t="s">
        <v>2</v>
      </c>
      <c r="G313" s="235" t="s">
        <v>3</v>
      </c>
      <c r="H313" s="235" t="s">
        <v>4</v>
      </c>
      <c r="I313" s="237" t="s">
        <v>44</v>
      </c>
      <c r="J313" s="235" t="s">
        <v>45</v>
      </c>
      <c r="K313" s="237" t="s">
        <v>46</v>
      </c>
    </row>
    <row r="314" spans="1:11">
      <c r="A314" s="22"/>
      <c r="B314" s="9" t="s">
        <v>473</v>
      </c>
      <c r="C314" s="9" t="s">
        <v>49</v>
      </c>
      <c r="D314" s="15" t="s">
        <v>39</v>
      </c>
      <c r="E314" s="9" t="s">
        <v>474</v>
      </c>
      <c r="F314" s="10"/>
      <c r="G314" s="10"/>
      <c r="H314" s="10"/>
      <c r="I314" s="58">
        <v>12.5</v>
      </c>
      <c r="J314" s="59"/>
      <c r="K314" s="60">
        <v>12.5</v>
      </c>
    </row>
    <row r="315" spans="1:11">
      <c r="A315" s="23"/>
      <c r="B315" s="11" t="s">
        <v>475</v>
      </c>
      <c r="C315" s="11" t="s">
        <v>49</v>
      </c>
      <c r="D315" s="16" t="s">
        <v>39</v>
      </c>
      <c r="E315" s="11" t="s">
        <v>476</v>
      </c>
      <c r="F315" s="12"/>
      <c r="G315" s="12"/>
      <c r="H315" s="12"/>
      <c r="I315" s="61">
        <v>25</v>
      </c>
      <c r="J315" s="62"/>
      <c r="K315" s="63">
        <v>25</v>
      </c>
    </row>
    <row r="316" spans="1:11">
      <c r="A316" s="23"/>
      <c r="B316" s="11" t="s">
        <v>477</v>
      </c>
      <c r="C316" s="11" t="s">
        <v>49</v>
      </c>
      <c r="D316" s="16" t="s">
        <v>478</v>
      </c>
      <c r="E316" s="11" t="s">
        <v>474</v>
      </c>
      <c r="F316" s="12"/>
      <c r="G316" s="12"/>
      <c r="H316" s="12"/>
      <c r="I316" s="47">
        <v>80000000</v>
      </c>
      <c r="J316" s="55" t="s">
        <v>50</v>
      </c>
      <c r="K316" s="50">
        <v>80000000</v>
      </c>
    </row>
    <row r="317" spans="1:11">
      <c r="A317" s="23"/>
      <c r="B317" s="11" t="s">
        <v>479</v>
      </c>
      <c r="C317" s="11" t="s">
        <v>49</v>
      </c>
      <c r="D317" s="16" t="s">
        <v>478</v>
      </c>
      <c r="E317" s="11" t="s">
        <v>476</v>
      </c>
      <c r="F317" s="12"/>
      <c r="G317" s="12"/>
      <c r="H317" s="12"/>
      <c r="I317" s="47">
        <v>60000000</v>
      </c>
      <c r="J317" s="55" t="s">
        <v>50</v>
      </c>
      <c r="K317" s="50">
        <v>60000000</v>
      </c>
    </row>
    <row r="318" spans="1:11">
      <c r="A318" s="23"/>
      <c r="B318" s="11" t="s">
        <v>480</v>
      </c>
      <c r="C318" s="11" t="s">
        <v>49</v>
      </c>
      <c r="D318" s="16" t="s">
        <v>478</v>
      </c>
      <c r="E318" s="11" t="s">
        <v>476</v>
      </c>
      <c r="F318" s="12"/>
      <c r="G318" s="12"/>
      <c r="H318" s="12"/>
      <c r="I318" s="47">
        <v>100000000</v>
      </c>
      <c r="J318" s="55" t="s">
        <v>50</v>
      </c>
      <c r="K318" s="50">
        <v>100000000</v>
      </c>
    </row>
    <row r="319" spans="1:11">
      <c r="A319" s="25"/>
      <c r="B319" s="18" t="s">
        <v>481</v>
      </c>
      <c r="C319" s="18" t="s">
        <v>49</v>
      </c>
      <c r="D319" s="19" t="s">
        <v>478</v>
      </c>
      <c r="E319" s="18" t="s">
        <v>482</v>
      </c>
      <c r="F319" s="20"/>
      <c r="G319" s="20"/>
      <c r="H319" s="20"/>
      <c r="I319" s="49">
        <v>40000000</v>
      </c>
      <c r="J319" s="55" t="s">
        <v>50</v>
      </c>
      <c r="K319" s="51">
        <v>40000000</v>
      </c>
    </row>
    <row r="320" spans="1:11">
      <c r="A320" s="25"/>
      <c r="B320" s="18" t="s">
        <v>483</v>
      </c>
      <c r="C320" s="18" t="s">
        <v>49</v>
      </c>
      <c r="D320" s="19" t="s">
        <v>484</v>
      </c>
      <c r="E320" s="18"/>
      <c r="F320" s="20"/>
      <c r="G320" s="20"/>
      <c r="H320" s="20"/>
      <c r="I320" s="49">
        <v>10000000</v>
      </c>
      <c r="J320" s="55" t="s">
        <v>50</v>
      </c>
      <c r="K320" s="51">
        <v>10000000</v>
      </c>
    </row>
    <row r="321" spans="1:11">
      <c r="A321" s="25"/>
      <c r="B321" s="18" t="s">
        <v>485</v>
      </c>
      <c r="C321" s="18" t="s">
        <v>49</v>
      </c>
      <c r="D321" s="19" t="s">
        <v>484</v>
      </c>
      <c r="E321" s="18"/>
      <c r="F321" s="20"/>
      <c r="G321" s="20"/>
      <c r="H321" s="20"/>
      <c r="I321" s="49">
        <v>20000000</v>
      </c>
      <c r="J321" s="56" t="s">
        <v>50</v>
      </c>
      <c r="K321" s="51">
        <v>20000000</v>
      </c>
    </row>
    <row r="322" spans="1:11">
      <c r="A322" s="25"/>
      <c r="B322" s="18" t="s">
        <v>486</v>
      </c>
      <c r="C322" s="18" t="s">
        <v>135</v>
      </c>
      <c r="D322" s="19" t="s">
        <v>478</v>
      </c>
      <c r="E322" s="18" t="s">
        <v>474</v>
      </c>
      <c r="F322" s="20"/>
      <c r="G322" s="20"/>
      <c r="H322" s="20"/>
      <c r="I322" s="49">
        <v>80000000</v>
      </c>
      <c r="J322" s="56" t="s">
        <v>50</v>
      </c>
      <c r="K322" s="51">
        <v>80000000</v>
      </c>
    </row>
    <row r="323" spans="1:11">
      <c r="A323" s="25"/>
      <c r="B323" s="18" t="s">
        <v>487</v>
      </c>
      <c r="C323" s="18" t="s">
        <v>135</v>
      </c>
      <c r="D323" s="19" t="s">
        <v>39</v>
      </c>
      <c r="E323" s="18" t="s">
        <v>474</v>
      </c>
      <c r="F323" s="20"/>
      <c r="G323" s="20"/>
      <c r="H323" s="20"/>
      <c r="I323" s="64">
        <v>12.5</v>
      </c>
      <c r="J323" s="65"/>
      <c r="K323" s="66">
        <v>12.5</v>
      </c>
    </row>
    <row r="324" spans="1:11">
      <c r="A324" s="25"/>
      <c r="B324" s="18" t="s">
        <v>488</v>
      </c>
      <c r="C324" s="18" t="s">
        <v>49</v>
      </c>
      <c r="D324" s="19" t="s">
        <v>37</v>
      </c>
      <c r="E324" s="18" t="s">
        <v>47</v>
      </c>
      <c r="F324" s="20"/>
      <c r="G324" s="20"/>
      <c r="H324" s="20"/>
      <c r="I324" s="57">
        <v>1.0449999999999999</v>
      </c>
      <c r="J324" s="56"/>
      <c r="K324" s="52">
        <v>1.0449999999999999</v>
      </c>
    </row>
    <row r="325" spans="1:11">
      <c r="A325" s="25"/>
      <c r="B325" s="18" t="s">
        <v>489</v>
      </c>
      <c r="C325" s="18" t="s">
        <v>49</v>
      </c>
      <c r="D325" s="19" t="s">
        <v>37</v>
      </c>
      <c r="E325" s="18" t="s">
        <v>115</v>
      </c>
      <c r="F325" s="20"/>
      <c r="G325" s="20"/>
      <c r="H325" s="20"/>
      <c r="I325" s="57">
        <v>1.034</v>
      </c>
      <c r="J325" s="56"/>
      <c r="K325" s="52">
        <v>1.034</v>
      </c>
    </row>
    <row r="326" spans="1:11">
      <c r="A326" s="25"/>
      <c r="B326" s="18" t="s">
        <v>490</v>
      </c>
      <c r="C326" s="18" t="s">
        <v>49</v>
      </c>
      <c r="D326" s="19" t="s">
        <v>37</v>
      </c>
      <c r="E326" s="18" t="s">
        <v>235</v>
      </c>
      <c r="F326" s="20"/>
      <c r="G326" s="20"/>
      <c r="H326" s="20"/>
      <c r="I326" s="57">
        <v>1.2150000000000001</v>
      </c>
      <c r="J326" s="56"/>
      <c r="K326" s="52">
        <v>1.2150000000000001</v>
      </c>
    </row>
    <row r="327" spans="1:11">
      <c r="A327" s="25"/>
      <c r="B327" s="18" t="s">
        <v>491</v>
      </c>
      <c r="C327" s="18" t="s">
        <v>49</v>
      </c>
      <c r="D327" s="19" t="s">
        <v>37</v>
      </c>
      <c r="E327" s="18" t="s">
        <v>290</v>
      </c>
      <c r="F327" s="20"/>
      <c r="G327" s="20"/>
      <c r="H327" s="20"/>
      <c r="I327" s="57">
        <v>1.054</v>
      </c>
      <c r="J327" s="56"/>
      <c r="K327" s="52">
        <v>1.054</v>
      </c>
    </row>
    <row r="328" spans="1:11">
      <c r="A328" s="25"/>
      <c r="B328" s="18" t="s">
        <v>492</v>
      </c>
      <c r="C328" s="18" t="s">
        <v>126</v>
      </c>
      <c r="D328" s="19" t="s">
        <v>37</v>
      </c>
      <c r="E328" s="18" t="s">
        <v>47</v>
      </c>
      <c r="F328" s="20"/>
      <c r="G328" s="20"/>
      <c r="H328" s="20"/>
      <c r="I328" s="64">
        <v>1.5</v>
      </c>
      <c r="J328" s="65"/>
      <c r="K328" s="66">
        <v>1.5</v>
      </c>
    </row>
    <row r="329" spans="1:11">
      <c r="A329" s="25"/>
      <c r="B329" s="18" t="s">
        <v>493</v>
      </c>
      <c r="C329" s="18" t="s">
        <v>135</v>
      </c>
      <c r="D329" s="19" t="s">
        <v>37</v>
      </c>
      <c r="E329" s="18" t="s">
        <v>47</v>
      </c>
      <c r="F329" s="20"/>
      <c r="G329" s="20"/>
      <c r="H329" s="20"/>
      <c r="I329" s="64">
        <v>1.6</v>
      </c>
      <c r="J329" s="65"/>
      <c r="K329" s="66">
        <v>1.6</v>
      </c>
    </row>
    <row r="330" spans="1:11">
      <c r="A330" s="25"/>
      <c r="B330" s="18" t="s">
        <v>494</v>
      </c>
      <c r="C330" s="70" t="s">
        <v>132</v>
      </c>
      <c r="D330" s="19" t="s">
        <v>37</v>
      </c>
      <c r="E330" s="18" t="s">
        <v>47</v>
      </c>
      <c r="F330" s="20"/>
      <c r="G330" s="20"/>
      <c r="H330" s="20"/>
      <c r="I330" s="64">
        <v>1.2</v>
      </c>
      <c r="J330" s="65"/>
      <c r="K330" s="66">
        <v>1.2</v>
      </c>
    </row>
    <row r="331" spans="1:11">
      <c r="A331" s="25"/>
      <c r="B331" s="18" t="s">
        <v>495</v>
      </c>
      <c r="C331" s="18" t="s">
        <v>124</v>
      </c>
      <c r="D331" s="19" t="s">
        <v>37</v>
      </c>
      <c r="E331" s="18" t="s">
        <v>115</v>
      </c>
      <c r="F331" s="20"/>
      <c r="G331" s="20"/>
      <c r="H331" s="20"/>
      <c r="I331" s="64">
        <v>1.5</v>
      </c>
      <c r="J331" s="65"/>
      <c r="K331" s="66">
        <v>1.5</v>
      </c>
    </row>
    <row r="332" spans="1:11">
      <c r="A332" s="24"/>
      <c r="B332" s="26" t="s">
        <v>496</v>
      </c>
      <c r="C332" s="26" t="s">
        <v>135</v>
      </c>
      <c r="D332" s="17" t="s">
        <v>37</v>
      </c>
      <c r="E332" s="13" t="s">
        <v>47</v>
      </c>
      <c r="F332" s="14"/>
      <c r="G332" s="14"/>
      <c r="H332" s="14"/>
      <c r="I332" s="67">
        <v>2.5</v>
      </c>
      <c r="J332" s="68"/>
      <c r="K332" s="69">
        <v>2.5</v>
      </c>
    </row>
    <row r="333" spans="1:11">
      <c r="A333" s="81"/>
      <c r="B333" s="81"/>
      <c r="C333" s="81"/>
      <c r="D333" s="77"/>
      <c r="E333" s="81"/>
      <c r="F333" s="136"/>
      <c r="G333" s="136"/>
      <c r="H333" s="136"/>
      <c r="I333" s="137"/>
      <c r="J333" s="136"/>
      <c r="K333" s="137"/>
    </row>
    <row r="334" spans="1:11">
      <c r="A334" s="81"/>
      <c r="B334" s="81"/>
      <c r="C334" s="81"/>
      <c r="D334" s="77"/>
      <c r="E334" s="81"/>
      <c r="F334" s="136"/>
      <c r="G334" s="136"/>
      <c r="H334" s="136"/>
      <c r="I334" s="137"/>
      <c r="J334" s="136"/>
      <c r="K334" s="137"/>
    </row>
  </sheetData>
  <autoFilter ref="A21:K332" xr:uid="{00000000-0001-0000-0100-000000000000}"/>
  <pageMargins left="0.7" right="0.7" top="1.25" bottom="0.75" header="0.3" footer="0.3"/>
  <pageSetup paperSize="9" scale="62" fitToHeight="0" orientation="landscape" horizontalDpi="200" verticalDpi="200" r:id="rId1"/>
  <headerFooter>
    <oddHeader>&amp;L&amp;G&amp;RCONFIDENTIAL DRAFT
NOT FOR FURTHER DISTRIBUTION</oddHeader>
    <oddFooter>&amp;LCopyright © 2015 by International Swaps and Derivatives Association, Inc.&amp;C_x000D_&amp;1#&amp;"Calibri"&amp;12&amp;K0000FF Nasdaq - Internal Use: Distribution limited to Nasdaq personnel and authorized third parties subject to confidentiality obligations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1E244-F7BF-4DBD-8C25-4A9B3BCD3FB7}">
  <dimension ref="A1:AC102"/>
  <sheetViews>
    <sheetView topLeftCell="A39" workbookViewId="0">
      <selection activeCell="H66" sqref="H66"/>
    </sheetView>
  </sheetViews>
  <sheetFormatPr defaultRowHeight="15"/>
  <cols>
    <col min="1" max="1" width="22.5703125" style="1" customWidth="1"/>
    <col min="2" max="2" width="13.7109375" style="1" customWidth="1"/>
    <col min="3" max="3" width="18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9.140625" style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1428</v>
      </c>
      <c r="B2" s="187" t="s">
        <v>613</v>
      </c>
      <c r="C2" s="187" t="s">
        <v>1392</v>
      </c>
      <c r="D2" s="187" t="s">
        <v>1429</v>
      </c>
      <c r="E2" s="187" t="s">
        <v>1430</v>
      </c>
      <c r="F2" s="187" t="s">
        <v>1431</v>
      </c>
      <c r="G2" s="187" t="s">
        <v>617</v>
      </c>
      <c r="H2" s="188">
        <v>0</v>
      </c>
      <c r="I2" s="188">
        <v>56714877.689644642</v>
      </c>
      <c r="J2" s="188">
        <v>18693225.499969933</v>
      </c>
      <c r="K2" s="188">
        <v>0</v>
      </c>
      <c r="L2" s="188">
        <v>0</v>
      </c>
      <c r="M2" s="188">
        <v>75408103.189614579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2616</v>
      </c>
      <c r="R5" s="198"/>
      <c r="S5" s="198"/>
      <c r="T5" s="198"/>
      <c r="U5" s="198"/>
      <c r="V5" s="151">
        <v>0.23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198" t="s">
        <v>2615</v>
      </c>
      <c r="R6" s="198"/>
      <c r="S6" s="198"/>
      <c r="T6" s="198"/>
      <c r="U6" s="198"/>
      <c r="V6" s="151">
        <v>0.47</v>
      </c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9">
      <c r="A8" s="196" t="s">
        <v>13</v>
      </c>
      <c r="B8" s="197" t="s">
        <v>363</v>
      </c>
      <c r="C8" s="197"/>
      <c r="D8" s="197"/>
      <c r="E8" s="197"/>
      <c r="F8" s="197"/>
      <c r="Q8" s="190" t="s">
        <v>1926</v>
      </c>
    </row>
    <row r="9" spans="1:29">
      <c r="A9" s="198" t="s">
        <v>1908</v>
      </c>
      <c r="B9" s="199">
        <v>74000000</v>
      </c>
      <c r="C9" s="208"/>
      <c r="D9" s="199"/>
      <c r="E9" s="199"/>
      <c r="F9" s="199"/>
      <c r="Q9" s="217"/>
      <c r="R9" s="222" t="s">
        <v>51</v>
      </c>
      <c r="S9" s="222" t="s">
        <v>75</v>
      </c>
      <c r="T9" s="222" t="s">
        <v>54</v>
      </c>
      <c r="U9" s="222" t="s">
        <v>77</v>
      </c>
      <c r="V9" s="222" t="s">
        <v>57</v>
      </c>
      <c r="W9" s="222" t="s">
        <v>79</v>
      </c>
      <c r="X9" s="222" t="s">
        <v>63</v>
      </c>
      <c r="Y9" s="222" t="s">
        <v>68</v>
      </c>
      <c r="Z9" s="222" t="s">
        <v>72</v>
      </c>
      <c r="AA9" s="222" t="s">
        <v>82</v>
      </c>
      <c r="AB9" s="222" t="s">
        <v>84</v>
      </c>
      <c r="AC9" s="222" t="s">
        <v>86</v>
      </c>
    </row>
    <row r="10" spans="1:29">
      <c r="A10" s="198" t="s">
        <v>1960</v>
      </c>
      <c r="B10" s="200">
        <f>SUM(K21:K22)</f>
        <v>170000000</v>
      </c>
      <c r="C10" s="200" t="e">
        <f>SUM(#REF!)</f>
        <v>#REF!</v>
      </c>
      <c r="D10" s="200" t="e">
        <f>SUM(#REF!)</f>
        <v>#REF!</v>
      </c>
      <c r="E10" s="199">
        <f>SUM(M48:M48)</f>
        <v>0</v>
      </c>
      <c r="F10" s="199">
        <f>SUM(O48:O48)</f>
        <v>0</v>
      </c>
      <c r="Q10" s="222" t="s">
        <v>51</v>
      </c>
      <c r="R10" s="226">
        <v>1</v>
      </c>
      <c r="S10" s="226">
        <v>0.77</v>
      </c>
      <c r="T10" s="226">
        <v>0.67</v>
      </c>
      <c r="U10" s="226">
        <v>0.59</v>
      </c>
      <c r="V10" s="226">
        <v>0.48</v>
      </c>
      <c r="W10" s="226">
        <v>0.39</v>
      </c>
      <c r="X10" s="226">
        <v>0.34</v>
      </c>
      <c r="Y10" s="226">
        <v>0.3</v>
      </c>
      <c r="Z10" s="226">
        <v>0.25</v>
      </c>
      <c r="AA10" s="226">
        <v>0.23</v>
      </c>
      <c r="AB10" s="226">
        <v>0.21</v>
      </c>
      <c r="AC10" s="226">
        <v>0.2</v>
      </c>
    </row>
    <row r="11" spans="1:29">
      <c r="A11" s="206" t="s">
        <v>1909</v>
      </c>
      <c r="B11" s="207">
        <f>MAX(1,SQRT(ABS(B10)/B9))</f>
        <v>1.5156837721956706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Q11" s="222" t="s">
        <v>75</v>
      </c>
      <c r="R11" s="226">
        <v>0.77</v>
      </c>
      <c r="S11" s="226">
        <v>1</v>
      </c>
      <c r="T11" s="226">
        <v>0.84</v>
      </c>
      <c r="U11" s="226">
        <v>0.74</v>
      </c>
      <c r="V11" s="226">
        <v>0.56000000000000005</v>
      </c>
      <c r="W11" s="226">
        <v>0.43</v>
      </c>
      <c r="X11" s="226">
        <v>0.36</v>
      </c>
      <c r="Y11" s="226">
        <v>0.31</v>
      </c>
      <c r="Z11" s="226">
        <v>0.26</v>
      </c>
      <c r="AA11" s="226">
        <v>0.21</v>
      </c>
      <c r="AB11" s="226">
        <v>0.19</v>
      </c>
      <c r="AC11" s="226">
        <v>0.19</v>
      </c>
    </row>
    <row r="12" spans="1:29">
      <c r="Q12" s="222" t="s">
        <v>54</v>
      </c>
      <c r="R12" s="226">
        <v>0.67</v>
      </c>
      <c r="S12" s="226">
        <v>0.84</v>
      </c>
      <c r="T12" s="226">
        <v>1</v>
      </c>
      <c r="U12" s="226">
        <v>0.88</v>
      </c>
      <c r="V12" s="226">
        <v>0.69</v>
      </c>
      <c r="W12" s="226">
        <v>0.55000000000000004</v>
      </c>
      <c r="X12" s="226">
        <v>0.47</v>
      </c>
      <c r="Y12" s="226">
        <v>0.4</v>
      </c>
      <c r="Z12" s="226">
        <v>0.34</v>
      </c>
      <c r="AA12" s="226">
        <v>0.27</v>
      </c>
      <c r="AB12" s="226">
        <v>0.25</v>
      </c>
      <c r="AC12" s="226">
        <v>0.25</v>
      </c>
    </row>
    <row r="13" spans="1:29">
      <c r="A13" s="195" t="s">
        <v>1910</v>
      </c>
      <c r="Q13" s="222" t="s">
        <v>77</v>
      </c>
      <c r="R13" s="226">
        <v>0.59</v>
      </c>
      <c r="S13" s="226">
        <v>0.74</v>
      </c>
      <c r="T13" s="226">
        <v>0.88</v>
      </c>
      <c r="U13" s="226">
        <v>1</v>
      </c>
      <c r="V13" s="226">
        <v>0.86</v>
      </c>
      <c r="W13" s="226">
        <v>0.73</v>
      </c>
      <c r="X13" s="226">
        <v>0.65</v>
      </c>
      <c r="Y13" s="226">
        <v>0.56999999999999995</v>
      </c>
      <c r="Z13" s="226">
        <v>0.49</v>
      </c>
      <c r="AA13" s="226">
        <v>0.4</v>
      </c>
      <c r="AB13" s="226">
        <v>0.38</v>
      </c>
      <c r="AC13" s="226">
        <v>0.37</v>
      </c>
    </row>
    <row r="14" spans="1:29">
      <c r="Q14" s="222" t="s">
        <v>57</v>
      </c>
      <c r="R14" s="226">
        <v>0.48</v>
      </c>
      <c r="S14" s="226">
        <v>0.56000000000000005</v>
      </c>
      <c r="T14" s="226">
        <v>0.69</v>
      </c>
      <c r="U14" s="226">
        <v>0.86</v>
      </c>
      <c r="V14" s="226">
        <v>1</v>
      </c>
      <c r="W14" s="226">
        <v>0.94</v>
      </c>
      <c r="X14" s="226">
        <v>0.87</v>
      </c>
      <c r="Y14" s="226">
        <v>0.79</v>
      </c>
      <c r="Z14" s="226">
        <v>0.68</v>
      </c>
      <c r="AA14" s="226">
        <v>0.6</v>
      </c>
      <c r="AB14" s="226">
        <v>0.56999999999999995</v>
      </c>
      <c r="AC14" s="226">
        <v>0.55000000000000004</v>
      </c>
    </row>
    <row r="15" spans="1:29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Q15" s="222" t="s">
        <v>79</v>
      </c>
      <c r="R15" s="226">
        <v>0.39</v>
      </c>
      <c r="S15" s="226">
        <v>0.43</v>
      </c>
      <c r="T15" s="226">
        <v>0.55000000000000004</v>
      </c>
      <c r="U15" s="226">
        <v>0.73</v>
      </c>
      <c r="V15" s="226">
        <v>0.94</v>
      </c>
      <c r="W15" s="226">
        <v>1</v>
      </c>
      <c r="X15" s="226">
        <v>0.96</v>
      </c>
      <c r="Y15" s="226">
        <v>0.91</v>
      </c>
      <c r="Z15" s="226">
        <v>0.8</v>
      </c>
      <c r="AA15" s="226">
        <v>0.74</v>
      </c>
      <c r="AB15" s="226">
        <v>0.7</v>
      </c>
      <c r="AC15" s="226">
        <v>0.69</v>
      </c>
    </row>
    <row r="16" spans="1:29">
      <c r="A16" s="193" t="s">
        <v>47</v>
      </c>
      <c r="B16" s="189" t="s">
        <v>362</v>
      </c>
      <c r="C16" s="189" t="s">
        <v>49</v>
      </c>
      <c r="D16" s="193" t="s">
        <v>12</v>
      </c>
      <c r="E16" s="193" t="s">
        <v>363</v>
      </c>
      <c r="F16" s="193"/>
      <c r="G16" s="193" t="s">
        <v>68</v>
      </c>
      <c r="H16" s="193"/>
      <c r="I16" s="193">
        <v>80000000</v>
      </c>
      <c r="J16" s="189" t="s">
        <v>50</v>
      </c>
      <c r="K16" s="193">
        <v>80000000</v>
      </c>
      <c r="Q16" s="222" t="s">
        <v>63</v>
      </c>
      <c r="R16" s="226">
        <v>0.34</v>
      </c>
      <c r="S16" s="226">
        <v>0.36</v>
      </c>
      <c r="T16" s="226">
        <v>0.47</v>
      </c>
      <c r="U16" s="226">
        <v>0.65</v>
      </c>
      <c r="V16" s="226">
        <v>0.87</v>
      </c>
      <c r="W16" s="226">
        <v>0.96</v>
      </c>
      <c r="X16" s="226">
        <v>1</v>
      </c>
      <c r="Y16" s="226">
        <v>0.97</v>
      </c>
      <c r="Z16" s="226">
        <v>0.88</v>
      </c>
      <c r="AA16" s="226">
        <v>0.81</v>
      </c>
      <c r="AB16" s="226">
        <v>0.77</v>
      </c>
      <c r="AC16" s="226">
        <v>0.76</v>
      </c>
    </row>
    <row r="17" spans="1:29">
      <c r="A17" s="193" t="s">
        <v>47</v>
      </c>
      <c r="B17" s="189" t="s">
        <v>362</v>
      </c>
      <c r="C17" s="189" t="s">
        <v>49</v>
      </c>
      <c r="D17" s="193" t="s">
        <v>12</v>
      </c>
      <c r="E17" s="193" t="s">
        <v>363</v>
      </c>
      <c r="F17" s="193"/>
      <c r="G17" s="193" t="s">
        <v>68</v>
      </c>
      <c r="H17" s="193"/>
      <c r="I17" s="193">
        <v>80000000</v>
      </c>
      <c r="J17" s="189" t="s">
        <v>50</v>
      </c>
      <c r="K17" s="193">
        <v>80000000</v>
      </c>
      <c r="Q17" s="222" t="s">
        <v>68</v>
      </c>
      <c r="R17" s="226">
        <v>0.3</v>
      </c>
      <c r="S17" s="226">
        <v>0.31</v>
      </c>
      <c r="T17" s="226">
        <v>0.4</v>
      </c>
      <c r="U17" s="226">
        <v>0.56999999999999995</v>
      </c>
      <c r="V17" s="226">
        <v>0.79</v>
      </c>
      <c r="W17" s="226">
        <v>0.91</v>
      </c>
      <c r="X17" s="226">
        <v>0.97</v>
      </c>
      <c r="Y17" s="226">
        <v>1</v>
      </c>
      <c r="Z17" s="226">
        <v>0.95</v>
      </c>
      <c r="AA17" s="226">
        <v>0.9</v>
      </c>
      <c r="AB17" s="226">
        <v>0.86</v>
      </c>
      <c r="AC17" s="226">
        <v>0.85</v>
      </c>
    </row>
    <row r="18" spans="1:29">
      <c r="A18" s="193" t="s">
        <v>47</v>
      </c>
      <c r="B18" s="189" t="s">
        <v>379</v>
      </c>
      <c r="C18" s="189" t="s">
        <v>49</v>
      </c>
      <c r="D18" s="193" t="s">
        <v>36</v>
      </c>
      <c r="E18" s="193" t="s">
        <v>363</v>
      </c>
      <c r="F18" s="193"/>
      <c r="G18" s="193" t="s">
        <v>68</v>
      </c>
      <c r="H18" s="193"/>
      <c r="I18" s="193">
        <v>10000000</v>
      </c>
      <c r="J18" s="189" t="s">
        <v>50</v>
      </c>
      <c r="K18" s="193">
        <v>10000000</v>
      </c>
      <c r="Q18" s="222" t="s">
        <v>72</v>
      </c>
      <c r="R18" s="226">
        <v>0.25</v>
      </c>
      <c r="S18" s="226">
        <v>0.26</v>
      </c>
      <c r="T18" s="226">
        <v>0.34</v>
      </c>
      <c r="U18" s="226">
        <v>0.49</v>
      </c>
      <c r="V18" s="226">
        <v>0.68</v>
      </c>
      <c r="W18" s="226">
        <v>0.8</v>
      </c>
      <c r="X18" s="226">
        <v>0.88</v>
      </c>
      <c r="Y18" s="226">
        <v>0.95</v>
      </c>
      <c r="Z18" s="226">
        <v>1</v>
      </c>
      <c r="AA18" s="226">
        <v>0.97</v>
      </c>
      <c r="AB18" s="226">
        <v>0.94</v>
      </c>
      <c r="AC18" s="226">
        <v>0.94</v>
      </c>
    </row>
    <row r="19" spans="1:29">
      <c r="A19" s="201" t="s">
        <v>1941</v>
      </c>
      <c r="Q19" s="222" t="s">
        <v>82</v>
      </c>
      <c r="R19" s="226">
        <v>0.23</v>
      </c>
      <c r="S19" s="226">
        <v>0.21</v>
      </c>
      <c r="T19" s="226">
        <v>0.27</v>
      </c>
      <c r="U19" s="226">
        <v>0.4</v>
      </c>
      <c r="V19" s="226">
        <v>0.6</v>
      </c>
      <c r="W19" s="226">
        <v>0.74</v>
      </c>
      <c r="X19" s="226">
        <v>0.81</v>
      </c>
      <c r="Y19" s="226">
        <v>0.9</v>
      </c>
      <c r="Z19" s="226">
        <v>0.97</v>
      </c>
      <c r="AA19" s="226">
        <v>1</v>
      </c>
      <c r="AB19" s="226">
        <v>0.98</v>
      </c>
      <c r="AC19" s="226">
        <v>0.97</v>
      </c>
    </row>
    <row r="20" spans="1:29">
      <c r="A20" s="144" t="s">
        <v>41</v>
      </c>
      <c r="B20" s="144" t="s">
        <v>42</v>
      </c>
      <c r="C20" s="144" t="s">
        <v>43</v>
      </c>
      <c r="D20" s="144" t="s">
        <v>0</v>
      </c>
      <c r="E20" s="144" t="s">
        <v>1</v>
      </c>
      <c r="F20" s="144" t="s">
        <v>2</v>
      </c>
      <c r="G20" s="144" t="s">
        <v>3</v>
      </c>
      <c r="H20" s="144" t="s">
        <v>4</v>
      </c>
      <c r="I20" s="144" t="s">
        <v>44</v>
      </c>
      <c r="J20" s="144" t="s">
        <v>45</v>
      </c>
      <c r="K20" s="144" t="s">
        <v>46</v>
      </c>
      <c r="L20" s="144" t="s">
        <v>8</v>
      </c>
      <c r="M20" s="144" t="s">
        <v>2617</v>
      </c>
      <c r="N20" s="235" t="s">
        <v>2622</v>
      </c>
      <c r="O20" s="144" t="s">
        <v>1905</v>
      </c>
      <c r="Q20" s="222" t="s">
        <v>84</v>
      </c>
      <c r="R20" s="226">
        <v>0.21</v>
      </c>
      <c r="S20" s="226">
        <v>0.19</v>
      </c>
      <c r="T20" s="226">
        <v>0.25</v>
      </c>
      <c r="U20" s="226">
        <v>0.38</v>
      </c>
      <c r="V20" s="226">
        <v>0.56999999999999995</v>
      </c>
      <c r="W20" s="226">
        <v>0.7</v>
      </c>
      <c r="X20" s="226">
        <v>0.77</v>
      </c>
      <c r="Y20" s="226">
        <v>0.86</v>
      </c>
      <c r="Z20" s="226">
        <v>0.94</v>
      </c>
      <c r="AA20" s="226">
        <v>0.98</v>
      </c>
      <c r="AB20" s="226">
        <v>1</v>
      </c>
      <c r="AC20" s="226">
        <v>0.99</v>
      </c>
    </row>
    <row r="21" spans="1:29">
      <c r="A21" s="193" t="s">
        <v>47</v>
      </c>
      <c r="B21" s="189" t="s">
        <v>362</v>
      </c>
      <c r="C21" s="189" t="s">
        <v>49</v>
      </c>
      <c r="D21" s="193" t="s">
        <v>12</v>
      </c>
      <c r="E21" s="193" t="s">
        <v>363</v>
      </c>
      <c r="F21" s="193"/>
      <c r="G21" s="193" t="s">
        <v>68</v>
      </c>
      <c r="H21" s="193"/>
      <c r="I21" s="193">
        <f>SUM(I16:I17)</f>
        <v>160000000</v>
      </c>
      <c r="J21" s="189" t="s">
        <v>50</v>
      </c>
      <c r="K21" s="193">
        <f>SUM(K16:K17)</f>
        <v>160000000</v>
      </c>
      <c r="L21" s="271" t="str">
        <f>D21&amp;"-"&amp;G21</f>
        <v>Risk_IRVol-5y</v>
      </c>
      <c r="M21" s="191">
        <v>0.23</v>
      </c>
      <c r="N21" s="223">
        <f>K21*M21</f>
        <v>36800000</v>
      </c>
      <c r="O21" s="191">
        <f>K21*M21*$B$11</f>
        <v>55777162.816800676</v>
      </c>
      <c r="Q21" s="222" t="s">
        <v>86</v>
      </c>
      <c r="R21" s="226">
        <v>0.2</v>
      </c>
      <c r="S21" s="226">
        <v>0.19</v>
      </c>
      <c r="T21" s="226">
        <v>0.25</v>
      </c>
      <c r="U21" s="226">
        <v>0.37</v>
      </c>
      <c r="V21" s="226">
        <v>0.55000000000000004</v>
      </c>
      <c r="W21" s="226">
        <v>0.69</v>
      </c>
      <c r="X21" s="226">
        <v>0.76</v>
      </c>
      <c r="Y21" s="226">
        <v>0.85</v>
      </c>
      <c r="Z21" s="226">
        <v>0.94</v>
      </c>
      <c r="AA21" s="226">
        <v>0.97</v>
      </c>
      <c r="AB21" s="226">
        <v>0.99</v>
      </c>
      <c r="AC21" s="226">
        <v>1</v>
      </c>
    </row>
    <row r="22" spans="1:29">
      <c r="A22" s="193" t="s">
        <v>47</v>
      </c>
      <c r="B22" s="189" t="s">
        <v>379</v>
      </c>
      <c r="C22" s="189" t="s">
        <v>49</v>
      </c>
      <c r="D22" s="193" t="s">
        <v>36</v>
      </c>
      <c r="E22" s="193" t="s">
        <v>363</v>
      </c>
      <c r="F22" s="193"/>
      <c r="G22" s="193" t="s">
        <v>68</v>
      </c>
      <c r="H22" s="193"/>
      <c r="I22" s="193">
        <f>I18</f>
        <v>10000000</v>
      </c>
      <c r="J22" s="189" t="s">
        <v>50</v>
      </c>
      <c r="K22" s="193">
        <f>K18</f>
        <v>10000000</v>
      </c>
      <c r="L22" s="271" t="str">
        <f>D22&amp;"-"&amp;G22</f>
        <v>Risk_InflationVol-5y</v>
      </c>
      <c r="M22" s="191">
        <v>0.23</v>
      </c>
      <c r="N22" s="223">
        <f>K22*M22</f>
        <v>2300000</v>
      </c>
      <c r="O22" s="191">
        <f>K22*M22*$B$11</f>
        <v>3486072.6760500423</v>
      </c>
    </row>
    <row r="23" spans="1:29">
      <c r="Q23" s="230" t="s">
        <v>2066</v>
      </c>
      <c r="R23" s="231"/>
      <c r="S23" s="232"/>
      <c r="T23" s="232"/>
      <c r="U23" s="232"/>
      <c r="V23" s="233"/>
      <c r="W23" s="229">
        <v>0.99299999999999999</v>
      </c>
    </row>
    <row r="24" spans="1:29">
      <c r="A24" s="195" t="s">
        <v>1927</v>
      </c>
      <c r="Q24" s="318" t="s">
        <v>2067</v>
      </c>
      <c r="R24" s="319"/>
      <c r="S24" s="319"/>
      <c r="T24" s="319"/>
      <c r="U24" s="319"/>
      <c r="V24" s="320"/>
      <c r="W24" s="229">
        <v>0.24</v>
      </c>
    </row>
    <row r="25" spans="1:29">
      <c r="Q25" s="318" t="s">
        <v>2068</v>
      </c>
      <c r="R25" s="319"/>
      <c r="S25" s="319"/>
      <c r="T25" s="319"/>
      <c r="U25" s="319"/>
      <c r="V25" s="320"/>
      <c r="W25" s="229">
        <v>0.04</v>
      </c>
    </row>
    <row r="26" spans="1:29">
      <c r="A26" s="201" t="s">
        <v>1928</v>
      </c>
      <c r="B26" s="201"/>
      <c r="C26" s="201"/>
      <c r="Q26" s="318" t="s">
        <v>2069</v>
      </c>
      <c r="R26" s="319"/>
      <c r="S26" s="319"/>
      <c r="T26" s="319"/>
      <c r="U26" s="319"/>
      <c r="V26" s="320"/>
      <c r="W26" s="229">
        <v>0.32</v>
      </c>
    </row>
    <row r="27" spans="1:29">
      <c r="A27" s="145" t="s">
        <v>41</v>
      </c>
      <c r="B27" s="145" t="s">
        <v>13</v>
      </c>
      <c r="C27" s="144" t="s">
        <v>2618</v>
      </c>
      <c r="D27" s="144" t="s">
        <v>2619</v>
      </c>
      <c r="E27" s="145" t="s">
        <v>1920</v>
      </c>
      <c r="F27" s="145" t="s">
        <v>1921</v>
      </c>
      <c r="G27" s="144" t="s">
        <v>1922</v>
      </c>
      <c r="H27" s="144" t="s">
        <v>2620</v>
      </c>
      <c r="I27" s="146" t="s">
        <v>1932</v>
      </c>
    </row>
    <row r="28" spans="1:29">
      <c r="A28" s="192" t="s">
        <v>47</v>
      </c>
      <c r="B28" s="193" t="s">
        <v>363</v>
      </c>
      <c r="C28" s="193" t="s">
        <v>2647</v>
      </c>
      <c r="D28" s="193" t="s">
        <v>2647</v>
      </c>
      <c r="E28" s="192">
        <f t="shared" ref="E28:F31" si="1">VLOOKUP(C28,($L$20:$O$22),4,FALSE)</f>
        <v>55777162.816800676</v>
      </c>
      <c r="F28" s="192">
        <f t="shared" si="1"/>
        <v>55777162.816800676</v>
      </c>
      <c r="G28" s="203">
        <v>1</v>
      </c>
      <c r="H28" s="272">
        <v>1</v>
      </c>
      <c r="I28" s="210">
        <f>E28*F28*G28*H28</f>
        <v>3111091891891892</v>
      </c>
    </row>
    <row r="29" spans="1:29">
      <c r="A29" s="192" t="s">
        <v>47</v>
      </c>
      <c r="B29" s="193" t="s">
        <v>363</v>
      </c>
      <c r="C29" s="193" t="s">
        <v>2647</v>
      </c>
      <c r="D29" s="193" t="s">
        <v>2648</v>
      </c>
      <c r="E29" s="192">
        <f t="shared" si="1"/>
        <v>55777162.816800676</v>
      </c>
      <c r="F29" s="192">
        <f t="shared" si="1"/>
        <v>3486072.6760500423</v>
      </c>
      <c r="G29" s="203">
        <v>0.24</v>
      </c>
      <c r="H29" s="272">
        <v>1</v>
      </c>
      <c r="I29" s="210">
        <f>E29*F29*G29*H29</f>
        <v>46666378378378.375</v>
      </c>
    </row>
    <row r="30" spans="1:29">
      <c r="A30" s="192" t="s">
        <v>47</v>
      </c>
      <c r="B30" s="193" t="s">
        <v>363</v>
      </c>
      <c r="C30" s="193" t="s">
        <v>2648</v>
      </c>
      <c r="D30" s="193" t="s">
        <v>2647</v>
      </c>
      <c r="E30" s="192">
        <f t="shared" si="1"/>
        <v>3486072.6760500423</v>
      </c>
      <c r="F30" s="192">
        <f t="shared" si="1"/>
        <v>55777162.816800676</v>
      </c>
      <c r="G30" s="203">
        <v>0.24</v>
      </c>
      <c r="H30" s="272">
        <v>1</v>
      </c>
      <c r="I30" s="210">
        <f t="shared" ref="I30" si="2">E30*F30*G30*H30</f>
        <v>46666378378378.375</v>
      </c>
    </row>
    <row r="31" spans="1:29">
      <c r="A31" s="192" t="s">
        <v>47</v>
      </c>
      <c r="B31" s="193" t="s">
        <v>363</v>
      </c>
      <c r="C31" s="193" t="s">
        <v>2648</v>
      </c>
      <c r="D31" s="193" t="s">
        <v>2648</v>
      </c>
      <c r="E31" s="192">
        <f t="shared" si="1"/>
        <v>3486072.6760500423</v>
      </c>
      <c r="F31" s="192">
        <f t="shared" si="1"/>
        <v>3486072.6760500423</v>
      </c>
      <c r="G31" s="203">
        <v>1</v>
      </c>
      <c r="H31" s="272">
        <v>1</v>
      </c>
      <c r="I31" s="210">
        <f>E31*F31*G31*H31</f>
        <v>12152702702702.703</v>
      </c>
    </row>
    <row r="32" spans="1:29">
      <c r="A32" s="201"/>
      <c r="B32" s="201"/>
      <c r="C32" s="201"/>
      <c r="H32" s="204" t="s">
        <v>2652</v>
      </c>
      <c r="I32" s="204">
        <f>SQRT(SUM(I28:I31))</f>
        <v>56714877.689644642</v>
      </c>
    </row>
    <row r="33" spans="1:9">
      <c r="A33" s="201"/>
      <c r="B33" s="201"/>
      <c r="C33" s="201"/>
    </row>
    <row r="34" spans="1:9">
      <c r="A34" s="201"/>
      <c r="B34" s="201"/>
      <c r="C34" s="201"/>
    </row>
    <row r="35" spans="1:9">
      <c r="A35" s="201" t="s">
        <v>1930</v>
      </c>
      <c r="B35" s="201"/>
      <c r="C35" s="201"/>
    </row>
    <row r="36" spans="1:9">
      <c r="A36" s="145" t="s">
        <v>41</v>
      </c>
      <c r="B36" s="145" t="s">
        <v>13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9">
      <c r="A37" s="151" t="s">
        <v>47</v>
      </c>
      <c r="B37" s="193" t="s">
        <v>363</v>
      </c>
      <c r="C37" s="151">
        <f>I32</f>
        <v>56714877.689644642</v>
      </c>
      <c r="D37" s="151">
        <f>C37^2</f>
        <v>3216577351351351.5</v>
      </c>
      <c r="E37" s="151">
        <f>SUM(O21:O22)</f>
        <v>59263235.492850721</v>
      </c>
      <c r="F37" s="151">
        <f>MAX(MIN(E37,C37),-C37)</f>
        <v>56714877.689644642</v>
      </c>
    </row>
    <row r="38" spans="1:9">
      <c r="A38" s="201"/>
      <c r="B38" s="201"/>
      <c r="C38" s="201"/>
    </row>
    <row r="39" spans="1:9">
      <c r="A39" s="201"/>
      <c r="B39" s="201"/>
      <c r="C39" s="201"/>
    </row>
    <row r="40" spans="1:9">
      <c r="A40" s="195" t="s">
        <v>2621</v>
      </c>
    </row>
    <row r="42" spans="1:9">
      <c r="A42" s="316" t="s">
        <v>47</v>
      </c>
      <c r="B42" s="317"/>
      <c r="C42" s="144" t="s">
        <v>1916</v>
      </c>
      <c r="D42" s="144" t="s">
        <v>1917</v>
      </c>
      <c r="E42" s="144" t="s">
        <v>1957</v>
      </c>
      <c r="F42" s="144" t="s">
        <v>1958</v>
      </c>
      <c r="G42" s="144" t="s">
        <v>1922</v>
      </c>
      <c r="H42" s="144" t="s">
        <v>1959</v>
      </c>
      <c r="I42" s="144" t="s">
        <v>1932</v>
      </c>
    </row>
    <row r="43" spans="1:9">
      <c r="A43" s="193" t="s">
        <v>363</v>
      </c>
      <c r="B43" s="193" t="s">
        <v>363</v>
      </c>
      <c r="C43" s="151">
        <f>VLOOKUP(A43,$B$37:$F$37,5,FALSE)</f>
        <v>56714877.689644642</v>
      </c>
      <c r="D43" s="151">
        <f>VLOOKUP(B43,$B$37:$F$37,5,FALSE)</f>
        <v>56714877.689644642</v>
      </c>
      <c r="E43" s="151" cm="1">
        <f t="array" ref="E43">VLOOKUP(A43,TRANSPOSE($B$8:$F$11),4,FALSE)</f>
        <v>1.5156837721956706</v>
      </c>
      <c r="F43" s="151" cm="1">
        <f t="array" ref="F43">VLOOKUP(B43,TRANSPOSE($B$8:$F$11),4,FALSE)</f>
        <v>1.5156837721956706</v>
      </c>
      <c r="G43" s="211">
        <v>1</v>
      </c>
      <c r="H43" s="211">
        <f>MIN(E43:F43)/MAX(E43:F43)</f>
        <v>1</v>
      </c>
      <c r="I43" s="151">
        <f>IF(C43=D43,0,C43*D43*G43*H43)</f>
        <v>0</v>
      </c>
    </row>
    <row r="44" spans="1:9">
      <c r="A44" s="201"/>
      <c r="B44" s="201"/>
      <c r="C44" s="201"/>
      <c r="H44" s="1" t="s">
        <v>1931</v>
      </c>
      <c r="I44" s="1">
        <f>SUM(I43:I43)</f>
        <v>0</v>
      </c>
    </row>
    <row r="45" spans="1:9">
      <c r="A45" s="201"/>
      <c r="B45" s="201"/>
      <c r="C45" s="201"/>
      <c r="H45" s="1" t="s">
        <v>1933</v>
      </c>
      <c r="I45" s="1">
        <f>SUM(D37:D37)</f>
        <v>3216577351351351.5</v>
      </c>
    </row>
    <row r="46" spans="1:9">
      <c r="A46" s="201"/>
      <c r="B46" s="201"/>
      <c r="C46" s="201"/>
      <c r="H46" s="204" t="s">
        <v>2623</v>
      </c>
      <c r="I46" s="204">
        <f>SQRT(SUM(I44:I45))</f>
        <v>56714877.689644642</v>
      </c>
    </row>
    <row r="47" spans="1:9">
      <c r="A47" s="201"/>
      <c r="B47" s="201"/>
      <c r="C47" s="201"/>
    </row>
    <row r="50" spans="1:29">
      <c r="A50" s="274" t="s">
        <v>2625</v>
      </c>
      <c r="B50" s="273"/>
    </row>
    <row r="52" spans="1:29">
      <c r="A52" s="195" t="s">
        <v>2626</v>
      </c>
    </row>
    <row r="53" spans="1:29">
      <c r="Q53" s="217"/>
      <c r="R53" s="222" t="s">
        <v>51</v>
      </c>
      <c r="S53" s="222" t="s">
        <v>75</v>
      </c>
      <c r="T53" s="222" t="s">
        <v>54</v>
      </c>
      <c r="U53" s="222" t="s">
        <v>77</v>
      </c>
      <c r="V53" s="222" t="s">
        <v>57</v>
      </c>
      <c r="W53" s="222" t="s">
        <v>79</v>
      </c>
      <c r="X53" s="222" t="s">
        <v>63</v>
      </c>
      <c r="Y53" s="222" t="s">
        <v>68</v>
      </c>
      <c r="Z53" s="222" t="s">
        <v>72</v>
      </c>
      <c r="AA53" s="222" t="s">
        <v>82</v>
      </c>
      <c r="AB53" s="222" t="s">
        <v>84</v>
      </c>
      <c r="AC53" s="222" t="s">
        <v>86</v>
      </c>
    </row>
    <row r="54" spans="1:29">
      <c r="A54" s="144" t="s">
        <v>41</v>
      </c>
      <c r="B54" s="144" t="s">
        <v>42</v>
      </c>
      <c r="C54" s="144" t="s">
        <v>43</v>
      </c>
      <c r="D54" s="144" t="s">
        <v>0</v>
      </c>
      <c r="E54" s="144" t="s">
        <v>1</v>
      </c>
      <c r="F54" s="144" t="s">
        <v>2</v>
      </c>
      <c r="G54" s="144" t="s">
        <v>3</v>
      </c>
      <c r="H54" s="144" t="s">
        <v>4</v>
      </c>
      <c r="I54" s="144" t="s">
        <v>44</v>
      </c>
      <c r="J54" s="144" t="s">
        <v>45</v>
      </c>
      <c r="K54" s="144" t="s">
        <v>46</v>
      </c>
      <c r="L54" s="144" t="s">
        <v>8</v>
      </c>
      <c r="M54" s="144" t="s">
        <v>2627</v>
      </c>
      <c r="N54" s="235" t="s">
        <v>2630</v>
      </c>
      <c r="O54" s="235" t="s">
        <v>2641</v>
      </c>
      <c r="Q54" s="222" t="s">
        <v>2628</v>
      </c>
      <c r="R54" s="275">
        <f>0.5*MIN(1,14/R55)</f>
        <v>0.5</v>
      </c>
      <c r="S54" s="275">
        <f t="shared" ref="S54:AC54" si="3">0.5*MIN(1,14/S55)</f>
        <v>0.23013698630136986</v>
      </c>
      <c r="T54" s="275">
        <f t="shared" si="3"/>
        <v>7.6712328767123292E-2</v>
      </c>
      <c r="U54" s="275">
        <f t="shared" si="3"/>
        <v>3.8356164383561646E-2</v>
      </c>
      <c r="V54" s="275">
        <f t="shared" si="3"/>
        <v>1.9178082191780823E-2</v>
      </c>
      <c r="W54" s="275">
        <f t="shared" si="3"/>
        <v>9.5890410958904115E-3</v>
      </c>
      <c r="X54" s="275">
        <f t="shared" si="3"/>
        <v>6.392694063926941E-3</v>
      </c>
      <c r="Y54" s="275">
        <f t="shared" si="3"/>
        <v>3.8356164383561643E-3</v>
      </c>
      <c r="Z54" s="275">
        <f t="shared" si="3"/>
        <v>1.9178082191780822E-3</v>
      </c>
      <c r="AA54" s="275">
        <f t="shared" si="3"/>
        <v>1.2785388127853881E-3</v>
      </c>
      <c r="AB54" s="275">
        <f t="shared" si="3"/>
        <v>9.5890410958904108E-4</v>
      </c>
      <c r="AC54" s="275">
        <f t="shared" si="3"/>
        <v>6.3926940639269405E-4</v>
      </c>
    </row>
    <row r="55" spans="1:29">
      <c r="A55" s="193" t="s">
        <v>47</v>
      </c>
      <c r="B55" s="189" t="s">
        <v>362</v>
      </c>
      <c r="C55" s="189" t="s">
        <v>49</v>
      </c>
      <c r="D55" s="193" t="s">
        <v>12</v>
      </c>
      <c r="E55" s="193" t="s">
        <v>363</v>
      </c>
      <c r="F55" s="193"/>
      <c r="G55" s="193" t="s">
        <v>68</v>
      </c>
      <c r="H55" s="193"/>
      <c r="I55" s="193">
        <v>160000000</v>
      </c>
      <c r="J55" s="189" t="s">
        <v>50</v>
      </c>
      <c r="K55" s="193">
        <v>160000000</v>
      </c>
      <c r="L55" s="271" t="str">
        <f>D55&amp;"-"&amp;G55</f>
        <v>Risk_IRVol-5y</v>
      </c>
      <c r="M55" s="191" cm="1">
        <f t="array" ref="M55">VLOOKUP(G55,TRANSPOSE($Q$53:$AC$54),2,FALSE)</f>
        <v>3.8356164383561643E-3</v>
      </c>
      <c r="N55" s="223">
        <f>K55*M55</f>
        <v>613698.63013698626</v>
      </c>
      <c r="O55" s="223">
        <f>ABS(N55)</f>
        <v>613698.63013698626</v>
      </c>
      <c r="Q55" s="222" t="s">
        <v>2629</v>
      </c>
      <c r="R55" s="217">
        <v>14</v>
      </c>
      <c r="S55" s="217">
        <f>365/12</f>
        <v>30.416666666666668</v>
      </c>
      <c r="T55" s="217">
        <f>365/4</f>
        <v>91.25</v>
      </c>
      <c r="U55" s="217">
        <f>365/2</f>
        <v>182.5</v>
      </c>
      <c r="V55" s="217">
        <f>365</f>
        <v>365</v>
      </c>
      <c r="W55" s="217">
        <f>365*2</f>
        <v>730</v>
      </c>
      <c r="X55" s="217">
        <f>365*3</f>
        <v>1095</v>
      </c>
      <c r="Y55" s="217">
        <f>365*5</f>
        <v>1825</v>
      </c>
      <c r="Z55" s="217">
        <f>365*10</f>
        <v>3650</v>
      </c>
      <c r="AA55" s="217">
        <f>365*15</f>
        <v>5475</v>
      </c>
      <c r="AB55" s="217">
        <f>365*20</f>
        <v>7300</v>
      </c>
      <c r="AC55" s="217">
        <f>365*30</f>
        <v>10950</v>
      </c>
    </row>
    <row r="56" spans="1:29">
      <c r="A56" s="193" t="s">
        <v>47</v>
      </c>
      <c r="B56" s="189" t="s">
        <v>379</v>
      </c>
      <c r="C56" s="189" t="s">
        <v>49</v>
      </c>
      <c r="D56" s="193" t="s">
        <v>36</v>
      </c>
      <c r="E56" s="193" t="s">
        <v>363</v>
      </c>
      <c r="F56" s="193"/>
      <c r="G56" s="193" t="s">
        <v>68</v>
      </c>
      <c r="H56" s="193"/>
      <c r="I56" s="193">
        <v>10000000</v>
      </c>
      <c r="J56" s="189" t="s">
        <v>50</v>
      </c>
      <c r="K56" s="193">
        <v>10000000</v>
      </c>
      <c r="L56" s="271" t="str">
        <f>D56&amp;"-"&amp;G56</f>
        <v>Risk_InflationVol-5y</v>
      </c>
      <c r="M56" s="191" cm="1">
        <f t="array" ref="M56">VLOOKUP(G56,TRANSPOSE($Q$53:$AC$54),2,FALSE)</f>
        <v>3.8356164383561643E-3</v>
      </c>
      <c r="N56" s="223">
        <f>K56*M56</f>
        <v>38356.164383561641</v>
      </c>
      <c r="O56" s="223">
        <f>ABS(N56)</f>
        <v>38356.164383561641</v>
      </c>
    </row>
    <row r="58" spans="1:29">
      <c r="A58" s="195" t="s">
        <v>2631</v>
      </c>
    </row>
    <row r="60" spans="1:29">
      <c r="A60" s="201"/>
      <c r="B60" s="201"/>
      <c r="C60" s="201"/>
    </row>
    <row r="61" spans="1:29">
      <c r="A61" s="145" t="s">
        <v>41</v>
      </c>
      <c r="B61" s="145" t="s">
        <v>13</v>
      </c>
      <c r="C61" s="144" t="s">
        <v>2618</v>
      </c>
      <c r="D61" s="144" t="s">
        <v>2619</v>
      </c>
      <c r="E61" s="145" t="s">
        <v>1920</v>
      </c>
      <c r="F61" s="145" t="s">
        <v>1921</v>
      </c>
      <c r="G61" s="144" t="s">
        <v>1922</v>
      </c>
      <c r="H61" s="144" t="s">
        <v>2632</v>
      </c>
      <c r="I61" s="146" t="s">
        <v>1932</v>
      </c>
    </row>
    <row r="62" spans="1:29">
      <c r="A62" s="192" t="s">
        <v>47</v>
      </c>
      <c r="B62" s="193" t="s">
        <v>363</v>
      </c>
      <c r="C62" s="193" t="s">
        <v>2647</v>
      </c>
      <c r="D62" s="193" t="s">
        <v>2647</v>
      </c>
      <c r="E62" s="192">
        <f>VLOOKUP(C62,($L$54:$N$56),3,FALSE)</f>
        <v>613698.63013698626</v>
      </c>
      <c r="F62" s="192">
        <f>VLOOKUP(D62,($L$54:$N$56),3,FALSE)</f>
        <v>613698.63013698626</v>
      </c>
      <c r="G62" s="203">
        <v>1</v>
      </c>
      <c r="H62" s="272">
        <f>G62^2</f>
        <v>1</v>
      </c>
      <c r="I62" s="210">
        <f>E62*F62*H62</f>
        <v>376626008632.01349</v>
      </c>
    </row>
    <row r="63" spans="1:29">
      <c r="A63" s="192" t="s">
        <v>47</v>
      </c>
      <c r="B63" s="193" t="s">
        <v>363</v>
      </c>
      <c r="C63" s="193" t="s">
        <v>2647</v>
      </c>
      <c r="D63" s="193" t="s">
        <v>2648</v>
      </c>
      <c r="E63" s="192">
        <f t="shared" ref="E63:F65" si="4">VLOOKUP(C63,($L$54:$N$56),3,FALSE)</f>
        <v>613698.63013698626</v>
      </c>
      <c r="F63" s="192">
        <f t="shared" si="4"/>
        <v>38356.164383561641</v>
      </c>
      <c r="G63" s="203">
        <v>0.24</v>
      </c>
      <c r="H63" s="272">
        <f t="shared" ref="H63:H65" si="5">G63^2</f>
        <v>5.7599999999999998E-2</v>
      </c>
      <c r="I63" s="210">
        <f t="shared" ref="I63:I65" si="6">E63*F63*H63</f>
        <v>1355853631.0752485</v>
      </c>
    </row>
    <row r="64" spans="1:29">
      <c r="A64" s="192" t="s">
        <v>47</v>
      </c>
      <c r="B64" s="193" t="s">
        <v>363</v>
      </c>
      <c r="C64" s="193" t="s">
        <v>2648</v>
      </c>
      <c r="D64" s="193" t="s">
        <v>2647</v>
      </c>
      <c r="E64" s="192">
        <f t="shared" si="4"/>
        <v>38356.164383561641</v>
      </c>
      <c r="F64" s="192">
        <f t="shared" si="4"/>
        <v>613698.63013698626</v>
      </c>
      <c r="G64" s="203">
        <v>0.24</v>
      </c>
      <c r="H64" s="272">
        <f t="shared" si="5"/>
        <v>5.7599999999999998E-2</v>
      </c>
      <c r="I64" s="210">
        <f t="shared" si="6"/>
        <v>1355853631.0752485</v>
      </c>
    </row>
    <row r="65" spans="1:9">
      <c r="A65" s="192" t="s">
        <v>47</v>
      </c>
      <c r="B65" s="193" t="s">
        <v>363</v>
      </c>
      <c r="C65" s="193" t="s">
        <v>2648</v>
      </c>
      <c r="D65" s="193" t="s">
        <v>2648</v>
      </c>
      <c r="E65" s="192">
        <f t="shared" si="4"/>
        <v>38356.164383561641</v>
      </c>
      <c r="F65" s="192">
        <f t="shared" si="4"/>
        <v>38356.164383561641</v>
      </c>
      <c r="G65" s="203">
        <v>1</v>
      </c>
      <c r="H65" s="272">
        <f t="shared" si="5"/>
        <v>1</v>
      </c>
      <c r="I65" s="210">
        <f t="shared" si="6"/>
        <v>1471195346.2188027</v>
      </c>
    </row>
    <row r="66" spans="1:9">
      <c r="A66" s="201"/>
      <c r="B66" s="201"/>
      <c r="C66" s="201"/>
      <c r="H66" s="204" t="s">
        <v>2652</v>
      </c>
      <c r="I66" s="204">
        <f>SQRT(SUM(I62:I65))</f>
        <v>617097.16515341634</v>
      </c>
    </row>
    <row r="68" spans="1:9">
      <c r="A68" s="201" t="s">
        <v>1930</v>
      </c>
      <c r="B68" s="201"/>
      <c r="C68" s="201"/>
    </row>
    <row r="69" spans="1:9">
      <c r="A69" s="145" t="s">
        <v>41</v>
      </c>
      <c r="B69" s="145" t="s">
        <v>13</v>
      </c>
      <c r="C69" s="144" t="s">
        <v>1911</v>
      </c>
      <c r="D69" s="144" t="s">
        <v>1912</v>
      </c>
      <c r="E69" s="145" t="s">
        <v>1913</v>
      </c>
      <c r="F69" s="145" t="s">
        <v>1914</v>
      </c>
    </row>
    <row r="70" spans="1:9">
      <c r="A70" s="151" t="s">
        <v>47</v>
      </c>
      <c r="B70" s="193" t="s">
        <v>363</v>
      </c>
      <c r="C70" s="151">
        <f>I66</f>
        <v>617097.16515341634</v>
      </c>
      <c r="D70" s="151">
        <f>C70^2</f>
        <v>380808911240.38281</v>
      </c>
      <c r="E70" s="151">
        <f>SUM(N55:N56)</f>
        <v>652054.79452054785</v>
      </c>
      <c r="F70" s="151">
        <f>MAX(MIN(E70,C70),-C70)</f>
        <v>617097.16515341634</v>
      </c>
    </row>
    <row r="73" spans="1:9">
      <c r="A73" s="195" t="s">
        <v>2633</v>
      </c>
    </row>
    <row r="75" spans="1:9">
      <c r="A75" s="145"/>
      <c r="B75" s="145" t="s">
        <v>363</v>
      </c>
      <c r="C75" s="144" t="s">
        <v>2640</v>
      </c>
    </row>
    <row r="76" spans="1:9">
      <c r="A76" s="217" t="s">
        <v>2634</v>
      </c>
      <c r="B76" s="217">
        <f>SUM(N55:N56)</f>
        <v>652054.79452054785</v>
      </c>
      <c r="C76" s="217">
        <f>SUM(B76)</f>
        <v>652054.79452054785</v>
      </c>
    </row>
    <row r="77" spans="1:9">
      <c r="A77" s="217" t="s">
        <v>2635</v>
      </c>
      <c r="B77" s="217">
        <f>SUM(O55:O56)</f>
        <v>652054.79452054785</v>
      </c>
      <c r="C77" s="217">
        <f>SUM(B77)</f>
        <v>652054.79452054785</v>
      </c>
    </row>
    <row r="78" spans="1:9">
      <c r="A78" s="217" t="s">
        <v>2636</v>
      </c>
      <c r="B78" s="217">
        <f>MIN(0,C76/C77)</f>
        <v>0</v>
      </c>
    </row>
    <row r="79" spans="1:9">
      <c r="A79" s="217" t="s">
        <v>2637</v>
      </c>
      <c r="B79" s="217">
        <f>_xlfn.NORM.S.INV(99.5%)</f>
        <v>2.5758293035488999</v>
      </c>
    </row>
    <row r="80" spans="1:9">
      <c r="A80" s="277" t="s">
        <v>2638</v>
      </c>
      <c r="B80" s="217">
        <f>(B79^2-1)*(1+B78)-B78</f>
        <v>5.6348966010212109</v>
      </c>
      <c r="D80" s="278"/>
      <c r="E80" s="278"/>
      <c r="F80" s="278"/>
      <c r="G80" s="279"/>
    </row>
    <row r="81" spans="1:17">
      <c r="A81" s="276" t="s">
        <v>2639</v>
      </c>
      <c r="B81" s="226">
        <v>0.32</v>
      </c>
    </row>
    <row r="82" spans="1:17">
      <c r="A82" s="217" t="s">
        <v>2645</v>
      </c>
      <c r="B82" s="280">
        <f>V6^(-2)</f>
        <v>4.5269352648257133</v>
      </c>
    </row>
    <row r="84" spans="1:17">
      <c r="A84" s="195" t="s">
        <v>2642</v>
      </c>
    </row>
    <row r="86" spans="1:17">
      <c r="A86" s="316" t="s">
        <v>47</v>
      </c>
      <c r="B86" s="317"/>
      <c r="C86" s="144" t="s">
        <v>1916</v>
      </c>
      <c r="D86" s="144" t="s">
        <v>1917</v>
      </c>
      <c r="E86" s="144" t="s">
        <v>1922</v>
      </c>
      <c r="F86" s="144" t="s">
        <v>2632</v>
      </c>
      <c r="G86" s="144" t="s">
        <v>1932</v>
      </c>
    </row>
    <row r="87" spans="1:17">
      <c r="A87" s="193" t="s">
        <v>363</v>
      </c>
      <c r="B87" s="193" t="s">
        <v>363</v>
      </c>
      <c r="C87" s="151">
        <f>VLOOKUP(A87,$B$69:$F$70,5,FALSE)</f>
        <v>617097.16515341634</v>
      </c>
      <c r="D87" s="151">
        <f>VLOOKUP(B87,$B$69:$F$70,5,FALSE)</f>
        <v>617097.16515341634</v>
      </c>
      <c r="E87" s="211">
        <v>1</v>
      </c>
      <c r="F87" s="211">
        <f>E87^2</f>
        <v>1</v>
      </c>
      <c r="G87" s="151">
        <f>IF(C87=D87,0,C87*D87*F87)</f>
        <v>0</v>
      </c>
    </row>
    <row r="88" spans="1:17">
      <c r="A88" s="201"/>
      <c r="B88" s="201"/>
      <c r="C88" s="201"/>
      <c r="F88" s="1" t="s">
        <v>1931</v>
      </c>
      <c r="G88" s="1">
        <f>SUM(G87:G87)</f>
        <v>0</v>
      </c>
    </row>
    <row r="89" spans="1:17">
      <c r="A89" s="201"/>
      <c r="B89" s="201"/>
      <c r="C89" s="201"/>
      <c r="F89" s="1" t="s">
        <v>1933</v>
      </c>
      <c r="G89" s="1">
        <f>SUM(D70:D70)</f>
        <v>380808911240.38281</v>
      </c>
    </row>
    <row r="90" spans="1:17">
      <c r="E90" s="204" t="s">
        <v>2643</v>
      </c>
      <c r="F90" s="204"/>
      <c r="G90" s="204">
        <f>MAX(C76+B80*SQRT(G88+G89),0)</f>
        <v>4129333.5129433582</v>
      </c>
    </row>
    <row r="91" spans="1:17">
      <c r="E91" s="204" t="s">
        <v>2644</v>
      </c>
      <c r="F91" s="204"/>
      <c r="G91" s="204">
        <f>G90*B82</f>
        <v>18693225.499969933</v>
      </c>
    </row>
    <row r="94" spans="1:17">
      <c r="A94" s="274" t="s">
        <v>2613</v>
      </c>
      <c r="B94" s="273">
        <f>I46+G91</f>
        <v>75408103.189614579</v>
      </c>
    </row>
    <row r="96" spans="1:17">
      <c r="A96" s="205" t="s">
        <v>1935</v>
      </c>
      <c r="P96" s="1">
        <v>0</v>
      </c>
      <c r="Q96" s="1">
        <v>0</v>
      </c>
    </row>
    <row r="98" spans="1:17">
      <c r="A98" s="227" t="s">
        <v>2043</v>
      </c>
      <c r="B98" s="227" t="s">
        <v>2044</v>
      </c>
      <c r="C98" s="227" t="s">
        <v>2045</v>
      </c>
      <c r="D98" s="227" t="s">
        <v>2046</v>
      </c>
      <c r="E98" s="227" t="s">
        <v>2047</v>
      </c>
      <c r="F98" s="227" t="s">
        <v>2048</v>
      </c>
      <c r="G98" s="227" t="s">
        <v>2049</v>
      </c>
      <c r="H98" s="227" t="s">
        <v>2050</v>
      </c>
      <c r="I98" s="227" t="s">
        <v>2051</v>
      </c>
      <c r="J98" s="217" t="s">
        <v>2052</v>
      </c>
      <c r="K98" s="217" t="s">
        <v>2053</v>
      </c>
      <c r="L98" s="217" t="s">
        <v>2054</v>
      </c>
      <c r="M98" s="217" t="s">
        <v>2055</v>
      </c>
      <c r="N98" s="217" t="s">
        <v>2056</v>
      </c>
      <c r="O98" s="217" t="s">
        <v>2057</v>
      </c>
    </row>
    <row r="99" spans="1:17">
      <c r="A99" s="228">
        <v>45170</v>
      </c>
      <c r="B99" s="227" t="s">
        <v>2341</v>
      </c>
      <c r="C99" s="227" t="s">
        <v>2061</v>
      </c>
      <c r="D99" s="227" t="s">
        <v>50</v>
      </c>
      <c r="E99" s="227">
        <v>75408103.189614996</v>
      </c>
      <c r="F99" s="227">
        <v>0</v>
      </c>
      <c r="G99" s="227">
        <v>75408103.189614996</v>
      </c>
      <c r="H99" s="227">
        <v>75408103.189614996</v>
      </c>
      <c r="I99" s="227">
        <v>0</v>
      </c>
      <c r="J99" s="217">
        <v>0</v>
      </c>
      <c r="K99" s="217">
        <v>0</v>
      </c>
      <c r="L99" s="217">
        <v>0</v>
      </c>
      <c r="M99" s="217">
        <v>75408103.189614996</v>
      </c>
      <c r="N99" s="217">
        <v>0</v>
      </c>
      <c r="O99" s="217">
        <v>0</v>
      </c>
    </row>
    <row r="101" spans="1:17">
      <c r="P101" s="1" t="s">
        <v>2058</v>
      </c>
      <c r="Q101" s="1" t="s">
        <v>2059</v>
      </c>
    </row>
    <row r="102" spans="1:17">
      <c r="P102" s="1">
        <v>0</v>
      </c>
      <c r="Q102" s="1">
        <v>0</v>
      </c>
    </row>
  </sheetData>
  <mergeCells count="6">
    <mergeCell ref="A86:B86"/>
    <mergeCell ref="B7:D7"/>
    <mergeCell ref="Q24:V24"/>
    <mergeCell ref="Q25:V25"/>
    <mergeCell ref="Q26:V26"/>
    <mergeCell ref="A42:B42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E270E-9634-411F-9458-397AAA3A46BE}">
  <dimension ref="A1:AC102"/>
  <sheetViews>
    <sheetView workbookViewId="0">
      <selection activeCell="I66" sqref="I66"/>
    </sheetView>
  </sheetViews>
  <sheetFormatPr defaultRowHeight="15"/>
  <cols>
    <col min="1" max="1" width="22.5703125" style="1" customWidth="1"/>
    <col min="2" max="2" width="13.7109375" style="1" customWidth="1"/>
    <col min="3" max="3" width="18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9.140625" style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1440</v>
      </c>
      <c r="B2" s="187" t="s">
        <v>613</v>
      </c>
      <c r="C2" s="187" t="s">
        <v>1392</v>
      </c>
      <c r="D2" s="187" t="s">
        <v>1441</v>
      </c>
      <c r="E2" s="187" t="s">
        <v>1442</v>
      </c>
      <c r="F2" s="187" t="s">
        <v>1439</v>
      </c>
      <c r="G2" s="187" t="s">
        <v>617</v>
      </c>
      <c r="H2" s="188">
        <v>0</v>
      </c>
      <c r="I2" s="188">
        <v>12385879.056409359</v>
      </c>
      <c r="J2" s="188">
        <v>7255356.5147449709</v>
      </c>
      <c r="K2" s="188">
        <v>0</v>
      </c>
      <c r="L2" s="188">
        <v>0</v>
      </c>
      <c r="M2" s="188">
        <v>19641235.57115433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2616</v>
      </c>
      <c r="R5" s="198"/>
      <c r="S5" s="198"/>
      <c r="T5" s="198"/>
      <c r="U5" s="198"/>
      <c r="V5" s="151">
        <v>0.23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198" t="s">
        <v>2615</v>
      </c>
      <c r="R6" s="198"/>
      <c r="S6" s="198"/>
      <c r="T6" s="198"/>
      <c r="U6" s="198"/>
      <c r="V6" s="151">
        <v>0.47</v>
      </c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9">
      <c r="A8" s="196" t="s">
        <v>13</v>
      </c>
      <c r="B8" s="197" t="s">
        <v>62</v>
      </c>
      <c r="C8" s="197"/>
      <c r="D8" s="197"/>
      <c r="E8" s="197"/>
      <c r="F8" s="197"/>
      <c r="Q8" s="190" t="s">
        <v>1926</v>
      </c>
    </row>
    <row r="9" spans="1:29">
      <c r="A9" s="198" t="s">
        <v>1908</v>
      </c>
      <c r="B9" s="199">
        <v>4900000000</v>
      </c>
      <c r="C9" s="208"/>
      <c r="D9" s="199"/>
      <c r="E9" s="199"/>
      <c r="F9" s="199"/>
      <c r="Q9" s="217"/>
      <c r="R9" s="222" t="s">
        <v>51</v>
      </c>
      <c r="S9" s="222" t="s">
        <v>75</v>
      </c>
      <c r="T9" s="222" t="s">
        <v>54</v>
      </c>
      <c r="U9" s="222" t="s">
        <v>77</v>
      </c>
      <c r="V9" s="222" t="s">
        <v>57</v>
      </c>
      <c r="W9" s="222" t="s">
        <v>79</v>
      </c>
      <c r="X9" s="222" t="s">
        <v>63</v>
      </c>
      <c r="Y9" s="222" t="s">
        <v>68</v>
      </c>
      <c r="Z9" s="222" t="s">
        <v>72</v>
      </c>
      <c r="AA9" s="222" t="s">
        <v>82</v>
      </c>
      <c r="AB9" s="222" t="s">
        <v>84</v>
      </c>
      <c r="AC9" s="222" t="s">
        <v>86</v>
      </c>
    </row>
    <row r="10" spans="1:29">
      <c r="A10" s="198" t="s">
        <v>1960</v>
      </c>
      <c r="B10" s="200">
        <f>SUM(K24:K25)</f>
        <v>-50000000</v>
      </c>
      <c r="C10" s="200" t="e">
        <f>SUM(#REF!)</f>
        <v>#REF!</v>
      </c>
      <c r="D10" s="200" t="e">
        <f>SUM(#REF!)</f>
        <v>#REF!</v>
      </c>
      <c r="E10" s="199">
        <f>SUM(M51:M51)</f>
        <v>0</v>
      </c>
      <c r="F10" s="199">
        <f>SUM(O51:O51)</f>
        <v>0</v>
      </c>
      <c r="Q10" s="222" t="s">
        <v>51</v>
      </c>
      <c r="R10" s="226">
        <v>1</v>
      </c>
      <c r="S10" s="226">
        <v>0.77</v>
      </c>
      <c r="T10" s="226">
        <v>0.67</v>
      </c>
      <c r="U10" s="226">
        <v>0.59</v>
      </c>
      <c r="V10" s="226">
        <v>0.48</v>
      </c>
      <c r="W10" s="226">
        <v>0.39</v>
      </c>
      <c r="X10" s="226">
        <v>0.34</v>
      </c>
      <c r="Y10" s="226">
        <v>0.3</v>
      </c>
      <c r="Z10" s="226">
        <v>0.25</v>
      </c>
      <c r="AA10" s="226">
        <v>0.23</v>
      </c>
      <c r="AB10" s="226">
        <v>0.21</v>
      </c>
      <c r="AC10" s="226">
        <v>0.2</v>
      </c>
    </row>
    <row r="11" spans="1:29">
      <c r="A11" s="206" t="s">
        <v>1909</v>
      </c>
      <c r="B11" s="207">
        <f>MAX(1,SQRT(ABS(B10)/B9))</f>
        <v>1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Q11" s="222" t="s">
        <v>75</v>
      </c>
      <c r="R11" s="226">
        <v>0.77</v>
      </c>
      <c r="S11" s="226">
        <v>1</v>
      </c>
      <c r="T11" s="226">
        <v>0.84</v>
      </c>
      <c r="U11" s="226">
        <v>0.74</v>
      </c>
      <c r="V11" s="226">
        <v>0.56000000000000005</v>
      </c>
      <c r="W11" s="226">
        <v>0.43</v>
      </c>
      <c r="X11" s="226">
        <v>0.36</v>
      </c>
      <c r="Y11" s="226">
        <v>0.31</v>
      </c>
      <c r="Z11" s="226">
        <v>0.26</v>
      </c>
      <c r="AA11" s="226">
        <v>0.21</v>
      </c>
      <c r="AB11" s="226">
        <v>0.19</v>
      </c>
      <c r="AC11" s="226">
        <v>0.19</v>
      </c>
    </row>
    <row r="12" spans="1:29">
      <c r="Q12" s="222" t="s">
        <v>54</v>
      </c>
      <c r="R12" s="226">
        <v>0.67</v>
      </c>
      <c r="S12" s="226">
        <v>0.84</v>
      </c>
      <c r="T12" s="226">
        <v>1</v>
      </c>
      <c r="U12" s="226">
        <v>0.88</v>
      </c>
      <c r="V12" s="226">
        <v>0.69</v>
      </c>
      <c r="W12" s="226">
        <v>0.55000000000000004</v>
      </c>
      <c r="X12" s="226">
        <v>0.47</v>
      </c>
      <c r="Y12" s="226">
        <v>0.4</v>
      </c>
      <c r="Z12" s="226">
        <v>0.34</v>
      </c>
      <c r="AA12" s="226">
        <v>0.27</v>
      </c>
      <c r="AB12" s="226">
        <v>0.25</v>
      </c>
      <c r="AC12" s="226">
        <v>0.25</v>
      </c>
    </row>
    <row r="13" spans="1:29">
      <c r="A13" s="195" t="s">
        <v>1910</v>
      </c>
      <c r="Q13" s="222" t="s">
        <v>77</v>
      </c>
      <c r="R13" s="226">
        <v>0.59</v>
      </c>
      <c r="S13" s="226">
        <v>0.74</v>
      </c>
      <c r="T13" s="226">
        <v>0.88</v>
      </c>
      <c r="U13" s="226">
        <v>1</v>
      </c>
      <c r="V13" s="226">
        <v>0.86</v>
      </c>
      <c r="W13" s="226">
        <v>0.73</v>
      </c>
      <c r="X13" s="226">
        <v>0.65</v>
      </c>
      <c r="Y13" s="226">
        <v>0.56999999999999995</v>
      </c>
      <c r="Z13" s="226">
        <v>0.49</v>
      </c>
      <c r="AA13" s="226">
        <v>0.4</v>
      </c>
      <c r="AB13" s="226">
        <v>0.38</v>
      </c>
      <c r="AC13" s="226">
        <v>0.37</v>
      </c>
    </row>
    <row r="14" spans="1:29">
      <c r="Q14" s="222" t="s">
        <v>57</v>
      </c>
      <c r="R14" s="226">
        <v>0.48</v>
      </c>
      <c r="S14" s="226">
        <v>0.56000000000000005</v>
      </c>
      <c r="T14" s="226">
        <v>0.69</v>
      </c>
      <c r="U14" s="226">
        <v>0.86</v>
      </c>
      <c r="V14" s="226">
        <v>1</v>
      </c>
      <c r="W14" s="226">
        <v>0.94</v>
      </c>
      <c r="X14" s="226">
        <v>0.87</v>
      </c>
      <c r="Y14" s="226">
        <v>0.79</v>
      </c>
      <c r="Z14" s="226">
        <v>0.68</v>
      </c>
      <c r="AA14" s="226">
        <v>0.6</v>
      </c>
      <c r="AB14" s="226">
        <v>0.56999999999999995</v>
      </c>
      <c r="AC14" s="226">
        <v>0.55000000000000004</v>
      </c>
    </row>
    <row r="15" spans="1:29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Q15" s="222" t="s">
        <v>79</v>
      </c>
      <c r="R15" s="226">
        <v>0.39</v>
      </c>
      <c r="S15" s="226">
        <v>0.43</v>
      </c>
      <c r="T15" s="226">
        <v>0.55000000000000004</v>
      </c>
      <c r="U15" s="226">
        <v>0.73</v>
      </c>
      <c r="V15" s="226">
        <v>0.94</v>
      </c>
      <c r="W15" s="226">
        <v>1</v>
      </c>
      <c r="X15" s="226">
        <v>0.96</v>
      </c>
      <c r="Y15" s="226">
        <v>0.91</v>
      </c>
      <c r="Z15" s="226">
        <v>0.8</v>
      </c>
      <c r="AA15" s="226">
        <v>0.74</v>
      </c>
      <c r="AB15" s="226">
        <v>0.7</v>
      </c>
      <c r="AC15" s="226">
        <v>0.69</v>
      </c>
    </row>
    <row r="16" spans="1:29">
      <c r="A16" s="193" t="s">
        <v>47</v>
      </c>
      <c r="B16" s="189" t="s">
        <v>364</v>
      </c>
      <c r="C16" s="189" t="s">
        <v>49</v>
      </c>
      <c r="D16" s="193" t="s">
        <v>12</v>
      </c>
      <c r="E16" s="193" t="s">
        <v>62</v>
      </c>
      <c r="F16" s="193"/>
      <c r="G16" s="193" t="s">
        <v>63</v>
      </c>
      <c r="H16" s="193"/>
      <c r="I16" s="193">
        <v>50000000</v>
      </c>
      <c r="J16" s="189" t="s">
        <v>50</v>
      </c>
      <c r="K16" s="193">
        <v>50000000</v>
      </c>
      <c r="Q16" s="222" t="s">
        <v>63</v>
      </c>
      <c r="R16" s="226">
        <v>0.34</v>
      </c>
      <c r="S16" s="226">
        <v>0.36</v>
      </c>
      <c r="T16" s="226">
        <v>0.47</v>
      </c>
      <c r="U16" s="226">
        <v>0.65</v>
      </c>
      <c r="V16" s="226">
        <v>0.87</v>
      </c>
      <c r="W16" s="226">
        <v>0.96</v>
      </c>
      <c r="X16" s="226">
        <v>1</v>
      </c>
      <c r="Y16" s="226">
        <v>0.97</v>
      </c>
      <c r="Z16" s="226">
        <v>0.88</v>
      </c>
      <c r="AA16" s="226">
        <v>0.81</v>
      </c>
      <c r="AB16" s="226">
        <v>0.77</v>
      </c>
      <c r="AC16" s="226">
        <v>0.76</v>
      </c>
    </row>
    <row r="17" spans="1:29">
      <c r="A17" s="193" t="s">
        <v>47</v>
      </c>
      <c r="B17" s="189" t="s">
        <v>373</v>
      </c>
      <c r="C17" s="189" t="s">
        <v>49</v>
      </c>
      <c r="D17" s="193" t="s">
        <v>12</v>
      </c>
      <c r="E17" s="193" t="s">
        <v>62</v>
      </c>
      <c r="F17" s="193"/>
      <c r="G17" s="193" t="s">
        <v>79</v>
      </c>
      <c r="H17" s="193"/>
      <c r="I17" s="193">
        <v>-100000000</v>
      </c>
      <c r="J17" s="189" t="s">
        <v>50</v>
      </c>
      <c r="K17" s="193">
        <v>-100000000</v>
      </c>
      <c r="Q17" s="222" t="s">
        <v>68</v>
      </c>
      <c r="R17" s="226">
        <v>0.3</v>
      </c>
      <c r="S17" s="226">
        <v>0.31</v>
      </c>
      <c r="T17" s="226">
        <v>0.4</v>
      </c>
      <c r="U17" s="226">
        <v>0.56999999999999995</v>
      </c>
      <c r="V17" s="226">
        <v>0.79</v>
      </c>
      <c r="W17" s="226">
        <v>0.91</v>
      </c>
      <c r="X17" s="226">
        <v>0.97</v>
      </c>
      <c r="Y17" s="226">
        <v>1</v>
      </c>
      <c r="Z17" s="226">
        <v>0.95</v>
      </c>
      <c r="AA17" s="226">
        <v>0.9</v>
      </c>
      <c r="AB17" s="226">
        <v>0.86</v>
      </c>
      <c r="AC17" s="226">
        <v>0.85</v>
      </c>
    </row>
    <row r="18" spans="1:29">
      <c r="A18" s="193"/>
      <c r="B18" s="189"/>
      <c r="C18" s="189"/>
      <c r="D18" s="193"/>
      <c r="E18" s="193"/>
      <c r="F18" s="193"/>
      <c r="G18" s="193"/>
      <c r="H18" s="193"/>
      <c r="I18" s="193"/>
      <c r="J18" s="189"/>
      <c r="K18" s="193"/>
      <c r="Q18" s="222" t="s">
        <v>72</v>
      </c>
      <c r="R18" s="226">
        <v>0.25</v>
      </c>
      <c r="S18" s="226">
        <v>0.26</v>
      </c>
      <c r="T18" s="226">
        <v>0.34</v>
      </c>
      <c r="U18" s="226">
        <v>0.49</v>
      </c>
      <c r="V18" s="226">
        <v>0.68</v>
      </c>
      <c r="W18" s="226">
        <v>0.8</v>
      </c>
      <c r="X18" s="226">
        <v>0.88</v>
      </c>
      <c r="Y18" s="226">
        <v>0.95</v>
      </c>
      <c r="Z18" s="226">
        <v>1</v>
      </c>
      <c r="AA18" s="226">
        <v>0.97</v>
      </c>
      <c r="AB18" s="226">
        <v>0.94</v>
      </c>
      <c r="AC18" s="226">
        <v>0.94</v>
      </c>
    </row>
    <row r="19" spans="1:29">
      <c r="A19" s="193"/>
      <c r="B19" s="189"/>
      <c r="C19" s="189"/>
      <c r="D19" s="193"/>
      <c r="E19" s="193"/>
      <c r="F19" s="193"/>
      <c r="G19" s="193"/>
      <c r="H19" s="193"/>
      <c r="I19" s="193"/>
      <c r="J19" s="189"/>
      <c r="K19" s="193"/>
      <c r="Q19" s="222" t="s">
        <v>82</v>
      </c>
      <c r="R19" s="226">
        <v>0.23</v>
      </c>
      <c r="S19" s="226">
        <v>0.21</v>
      </c>
      <c r="T19" s="226">
        <v>0.27</v>
      </c>
      <c r="U19" s="226">
        <v>0.4</v>
      </c>
      <c r="V19" s="226">
        <v>0.6</v>
      </c>
      <c r="W19" s="226">
        <v>0.74</v>
      </c>
      <c r="X19" s="226">
        <v>0.81</v>
      </c>
      <c r="Y19" s="226">
        <v>0.9</v>
      </c>
      <c r="Z19" s="226">
        <v>0.97</v>
      </c>
      <c r="AA19" s="226">
        <v>1</v>
      </c>
      <c r="AB19" s="226">
        <v>0.98</v>
      </c>
      <c r="AC19" s="226">
        <v>0.97</v>
      </c>
    </row>
    <row r="20" spans="1:29">
      <c r="Q20" s="222" t="s">
        <v>84</v>
      </c>
      <c r="R20" s="226">
        <v>0.21</v>
      </c>
      <c r="S20" s="226">
        <v>0.19</v>
      </c>
      <c r="T20" s="226">
        <v>0.25</v>
      </c>
      <c r="U20" s="226">
        <v>0.38</v>
      </c>
      <c r="V20" s="226">
        <v>0.56999999999999995</v>
      </c>
      <c r="W20" s="226">
        <v>0.7</v>
      </c>
      <c r="X20" s="226">
        <v>0.77</v>
      </c>
      <c r="Y20" s="226">
        <v>0.86</v>
      </c>
      <c r="Z20" s="226">
        <v>0.94</v>
      </c>
      <c r="AA20" s="226">
        <v>0.98</v>
      </c>
      <c r="AB20" s="226">
        <v>1</v>
      </c>
      <c r="AC20" s="226">
        <v>0.99</v>
      </c>
    </row>
    <row r="21" spans="1:29">
      <c r="Q21" s="222" t="s">
        <v>86</v>
      </c>
      <c r="R21" s="226">
        <v>0.2</v>
      </c>
      <c r="S21" s="226">
        <v>0.19</v>
      </c>
      <c r="T21" s="226">
        <v>0.25</v>
      </c>
      <c r="U21" s="226">
        <v>0.37</v>
      </c>
      <c r="V21" s="226">
        <v>0.55000000000000004</v>
      </c>
      <c r="W21" s="226">
        <v>0.69</v>
      </c>
      <c r="X21" s="226">
        <v>0.76</v>
      </c>
      <c r="Y21" s="226">
        <v>0.85</v>
      </c>
      <c r="Z21" s="226">
        <v>0.94</v>
      </c>
      <c r="AA21" s="226">
        <v>0.97</v>
      </c>
      <c r="AB21" s="226">
        <v>0.99</v>
      </c>
      <c r="AC21" s="226">
        <v>1</v>
      </c>
    </row>
    <row r="22" spans="1:29">
      <c r="A22" s="201" t="s">
        <v>1941</v>
      </c>
    </row>
    <row r="23" spans="1:29">
      <c r="A23" s="144" t="s">
        <v>41</v>
      </c>
      <c r="B23" s="144" t="s">
        <v>42</v>
      </c>
      <c r="C23" s="144" t="s">
        <v>43</v>
      </c>
      <c r="D23" s="144" t="s">
        <v>0</v>
      </c>
      <c r="E23" s="144" t="s">
        <v>1</v>
      </c>
      <c r="F23" s="144" t="s">
        <v>2</v>
      </c>
      <c r="G23" s="144" t="s">
        <v>3</v>
      </c>
      <c r="H23" s="144" t="s">
        <v>4</v>
      </c>
      <c r="I23" s="144" t="s">
        <v>44</v>
      </c>
      <c r="J23" s="144" t="s">
        <v>45</v>
      </c>
      <c r="K23" s="144" t="s">
        <v>46</v>
      </c>
      <c r="L23" s="144" t="s">
        <v>8</v>
      </c>
      <c r="M23" s="144" t="s">
        <v>2617</v>
      </c>
      <c r="N23" s="235" t="s">
        <v>2622</v>
      </c>
      <c r="O23" s="144" t="s">
        <v>1905</v>
      </c>
      <c r="Q23" s="230" t="s">
        <v>2066</v>
      </c>
      <c r="R23" s="231"/>
      <c r="S23" s="232"/>
      <c r="T23" s="232"/>
      <c r="U23" s="232"/>
      <c r="V23" s="233"/>
      <c r="W23" s="229">
        <v>0.99299999999999999</v>
      </c>
    </row>
    <row r="24" spans="1:29">
      <c r="A24" s="193" t="s">
        <v>47</v>
      </c>
      <c r="B24" s="189" t="s">
        <v>364</v>
      </c>
      <c r="C24" s="189" t="s">
        <v>49</v>
      </c>
      <c r="D24" s="193" t="s">
        <v>12</v>
      </c>
      <c r="E24" s="193" t="s">
        <v>62</v>
      </c>
      <c r="F24" s="193"/>
      <c r="G24" s="193" t="s">
        <v>63</v>
      </c>
      <c r="H24" s="193"/>
      <c r="I24" s="193">
        <v>50000000</v>
      </c>
      <c r="J24" s="189" t="s">
        <v>50</v>
      </c>
      <c r="K24" s="193">
        <v>50000000</v>
      </c>
      <c r="L24" s="271" t="str">
        <f>D24&amp;"-"&amp;G24</f>
        <v>Risk_IRVol-3y</v>
      </c>
      <c r="M24" s="191">
        <v>0.23</v>
      </c>
      <c r="N24" s="223">
        <f>K24*M24</f>
        <v>11500000</v>
      </c>
      <c r="O24" s="191">
        <f>K24*M24*$B$11</f>
        <v>11500000</v>
      </c>
      <c r="Q24" s="318" t="s">
        <v>2067</v>
      </c>
      <c r="R24" s="319"/>
      <c r="S24" s="319"/>
      <c r="T24" s="319"/>
      <c r="U24" s="319"/>
      <c r="V24" s="320"/>
      <c r="W24" s="229">
        <v>0.24</v>
      </c>
    </row>
    <row r="25" spans="1:29">
      <c r="A25" s="193" t="s">
        <v>47</v>
      </c>
      <c r="B25" s="189" t="s">
        <v>373</v>
      </c>
      <c r="C25" s="189" t="s">
        <v>49</v>
      </c>
      <c r="D25" s="193" t="s">
        <v>12</v>
      </c>
      <c r="E25" s="193" t="s">
        <v>62</v>
      </c>
      <c r="F25" s="193"/>
      <c r="G25" s="193" t="s">
        <v>79</v>
      </c>
      <c r="H25" s="193"/>
      <c r="I25" s="193">
        <v>-100000000</v>
      </c>
      <c r="J25" s="189" t="s">
        <v>50</v>
      </c>
      <c r="K25" s="193">
        <v>-100000000</v>
      </c>
      <c r="L25" s="271" t="str">
        <f>D25&amp;"-"&amp;G25</f>
        <v>Risk_IRVol-2y</v>
      </c>
      <c r="M25" s="191">
        <v>0.23</v>
      </c>
      <c r="N25" s="223">
        <f>K25*M25</f>
        <v>-23000000</v>
      </c>
      <c r="O25" s="191">
        <f>K25*M25*$B$11</f>
        <v>-23000000</v>
      </c>
      <c r="Q25" s="318" t="s">
        <v>2068</v>
      </c>
      <c r="R25" s="319"/>
      <c r="S25" s="319"/>
      <c r="T25" s="319"/>
      <c r="U25" s="319"/>
      <c r="V25" s="320"/>
      <c r="W25" s="229">
        <v>0.04</v>
      </c>
    </row>
    <row r="26" spans="1:29">
      <c r="Q26" s="318" t="s">
        <v>2069</v>
      </c>
      <c r="R26" s="319"/>
      <c r="S26" s="319"/>
      <c r="T26" s="319"/>
      <c r="U26" s="319"/>
      <c r="V26" s="320"/>
      <c r="W26" s="229">
        <v>0.32</v>
      </c>
    </row>
    <row r="27" spans="1:29">
      <c r="A27" s="195" t="s">
        <v>1927</v>
      </c>
    </row>
    <row r="29" spans="1:29">
      <c r="A29" s="201" t="s">
        <v>1928</v>
      </c>
      <c r="B29" s="201"/>
      <c r="C29" s="201"/>
    </row>
    <row r="30" spans="1:29">
      <c r="A30" s="145" t="s">
        <v>41</v>
      </c>
      <c r="B30" s="145" t="s">
        <v>13</v>
      </c>
      <c r="C30" s="144" t="s">
        <v>2618</v>
      </c>
      <c r="D30" s="144" t="s">
        <v>2619</v>
      </c>
      <c r="E30" s="145" t="s">
        <v>1920</v>
      </c>
      <c r="F30" s="145" t="s">
        <v>1921</v>
      </c>
      <c r="G30" s="144" t="s">
        <v>1922</v>
      </c>
      <c r="H30" s="144" t="s">
        <v>2620</v>
      </c>
      <c r="I30" s="146" t="s">
        <v>1932</v>
      </c>
    </row>
    <row r="31" spans="1:29">
      <c r="A31" s="192" t="s">
        <v>47</v>
      </c>
      <c r="B31" s="193" t="s">
        <v>62</v>
      </c>
      <c r="C31" s="193" t="s">
        <v>2653</v>
      </c>
      <c r="D31" s="193" t="s">
        <v>2653</v>
      </c>
      <c r="E31" s="192">
        <f>VLOOKUP(C31,($L$23:$O$25),4,FALSE)</f>
        <v>11500000</v>
      </c>
      <c r="F31" s="192">
        <f>VLOOKUP(D31,($L$23:$O$25),4,FALSE)</f>
        <v>11500000</v>
      </c>
      <c r="G31" s="203">
        <v>1</v>
      </c>
      <c r="H31" s="272">
        <v>1</v>
      </c>
      <c r="I31" s="210">
        <f>E31*F31*G31*H31</f>
        <v>132250000000000</v>
      </c>
    </row>
    <row r="32" spans="1:29">
      <c r="A32" s="192" t="s">
        <v>47</v>
      </c>
      <c r="B32" s="193" t="s">
        <v>62</v>
      </c>
      <c r="C32" s="193" t="s">
        <v>2653</v>
      </c>
      <c r="D32" s="193" t="s">
        <v>2654</v>
      </c>
      <c r="E32" s="192">
        <f t="shared" ref="E32:F34" si="1">VLOOKUP(C32,($L$23:$O$25),4,FALSE)</f>
        <v>11500000</v>
      </c>
      <c r="F32" s="192">
        <f t="shared" si="1"/>
        <v>-23000000</v>
      </c>
      <c r="G32" s="203">
        <f>$W$16</f>
        <v>0.96</v>
      </c>
      <c r="H32" s="272">
        <v>1</v>
      </c>
      <c r="I32" s="210">
        <f t="shared" ref="I32:I33" si="2">E32*F32*G32*H32</f>
        <v>-253920000000000</v>
      </c>
    </row>
    <row r="33" spans="1:9">
      <c r="A33" s="192" t="s">
        <v>47</v>
      </c>
      <c r="B33" s="193" t="s">
        <v>62</v>
      </c>
      <c r="C33" s="193" t="s">
        <v>2654</v>
      </c>
      <c r="D33" s="193" t="s">
        <v>2653</v>
      </c>
      <c r="E33" s="192">
        <f t="shared" si="1"/>
        <v>-23000000</v>
      </c>
      <c r="F33" s="192">
        <f t="shared" si="1"/>
        <v>11500000</v>
      </c>
      <c r="G33" s="203">
        <f>$W$16</f>
        <v>0.96</v>
      </c>
      <c r="H33" s="272">
        <v>1</v>
      </c>
      <c r="I33" s="210">
        <f t="shared" si="2"/>
        <v>-253920000000000</v>
      </c>
    </row>
    <row r="34" spans="1:9">
      <c r="A34" s="192" t="s">
        <v>47</v>
      </c>
      <c r="B34" s="193" t="s">
        <v>62</v>
      </c>
      <c r="C34" s="193" t="s">
        <v>2654</v>
      </c>
      <c r="D34" s="193" t="s">
        <v>2654</v>
      </c>
      <c r="E34" s="192">
        <f t="shared" si="1"/>
        <v>-23000000</v>
      </c>
      <c r="F34" s="192">
        <f t="shared" si="1"/>
        <v>-23000000</v>
      </c>
      <c r="G34" s="203">
        <v>1</v>
      </c>
      <c r="H34" s="272">
        <v>1</v>
      </c>
      <c r="I34" s="210">
        <f>E34*F34*G34*H34</f>
        <v>529000000000000</v>
      </c>
    </row>
    <row r="35" spans="1:9">
      <c r="A35" s="201"/>
      <c r="B35" s="201"/>
      <c r="C35" s="201"/>
      <c r="H35" s="204" t="s">
        <v>2655</v>
      </c>
      <c r="I35" s="204">
        <f>SQRT(SUM(I31:I34))</f>
        <v>12385879.056409359</v>
      </c>
    </row>
    <row r="36" spans="1:9">
      <c r="A36" s="201"/>
      <c r="B36" s="201"/>
      <c r="C36" s="201"/>
    </row>
    <row r="37" spans="1:9">
      <c r="A37" s="201"/>
      <c r="B37" s="201"/>
      <c r="C37" s="201"/>
    </row>
    <row r="38" spans="1:9">
      <c r="A38" s="201" t="s">
        <v>1930</v>
      </c>
      <c r="B38" s="201"/>
      <c r="C38" s="201"/>
    </row>
    <row r="39" spans="1:9">
      <c r="A39" s="145" t="s">
        <v>41</v>
      </c>
      <c r="B39" s="145" t="s">
        <v>13</v>
      </c>
      <c r="C39" s="144" t="s">
        <v>1911</v>
      </c>
      <c r="D39" s="144" t="s">
        <v>1912</v>
      </c>
      <c r="E39" s="145" t="s">
        <v>1913</v>
      </c>
      <c r="F39" s="145" t="s">
        <v>1914</v>
      </c>
    </row>
    <row r="40" spans="1:9">
      <c r="A40" s="151" t="s">
        <v>47</v>
      </c>
      <c r="B40" s="193" t="s">
        <v>62</v>
      </c>
      <c r="C40" s="151">
        <f>I35</f>
        <v>12385879.056409359</v>
      </c>
      <c r="D40" s="151">
        <f>C40^2</f>
        <v>153410000000000</v>
      </c>
      <c r="E40" s="151">
        <f>SUM(O24:O25)</f>
        <v>-11500000</v>
      </c>
      <c r="F40" s="151">
        <f>MAX(MIN(E40,C40),-C40)</f>
        <v>-11500000</v>
      </c>
    </row>
    <row r="41" spans="1:9">
      <c r="A41" s="201"/>
      <c r="B41" s="201"/>
      <c r="C41" s="201"/>
    </row>
    <row r="42" spans="1:9">
      <c r="A42" s="201"/>
      <c r="B42" s="201"/>
      <c r="C42" s="201"/>
    </row>
    <row r="43" spans="1:9">
      <c r="A43" s="195" t="s">
        <v>2621</v>
      </c>
    </row>
    <row r="45" spans="1:9">
      <c r="A45" s="316" t="s">
        <v>47</v>
      </c>
      <c r="B45" s="317"/>
      <c r="C45" s="144" t="s">
        <v>1916</v>
      </c>
      <c r="D45" s="144" t="s">
        <v>1917</v>
      </c>
      <c r="E45" s="144" t="s">
        <v>1957</v>
      </c>
      <c r="F45" s="144" t="s">
        <v>1958</v>
      </c>
      <c r="G45" s="144" t="s">
        <v>1922</v>
      </c>
      <c r="H45" s="144" t="s">
        <v>1959</v>
      </c>
      <c r="I45" s="144" t="s">
        <v>1932</v>
      </c>
    </row>
    <row r="46" spans="1:9">
      <c r="A46" s="193" t="s">
        <v>62</v>
      </c>
      <c r="B46" s="193" t="s">
        <v>62</v>
      </c>
      <c r="C46" s="151">
        <f>VLOOKUP(A46,$B$40:$F$40,5,FALSE)</f>
        <v>-11500000</v>
      </c>
      <c r="D46" s="151">
        <f>VLOOKUP(B46,$B$40:$F$40,5,FALSE)</f>
        <v>-11500000</v>
      </c>
      <c r="E46" s="151" cm="1">
        <f t="array" ref="E46">VLOOKUP(A46,TRANSPOSE($B$8:$F$11),4,FALSE)</f>
        <v>1</v>
      </c>
      <c r="F46" s="151" cm="1">
        <f t="array" ref="F46">VLOOKUP(B46,TRANSPOSE($B$8:$F$11),4,FALSE)</f>
        <v>1</v>
      </c>
      <c r="G46" s="211">
        <v>1</v>
      </c>
      <c r="H46" s="211">
        <f>MIN(E46:F46)/MAX(E46:F46)</f>
        <v>1</v>
      </c>
      <c r="I46" s="151">
        <f>IF(C46=D46,0,C46*D46*G46*H46)</f>
        <v>0</v>
      </c>
    </row>
    <row r="47" spans="1:9">
      <c r="A47" s="201"/>
      <c r="B47" s="201"/>
      <c r="C47" s="201"/>
      <c r="H47" s="1" t="s">
        <v>1931</v>
      </c>
      <c r="I47" s="1">
        <f>SUM(I46:I46)</f>
        <v>0</v>
      </c>
    </row>
    <row r="48" spans="1:9">
      <c r="A48" s="201"/>
      <c r="B48" s="201"/>
      <c r="C48" s="201"/>
      <c r="H48" s="1" t="s">
        <v>1933</v>
      </c>
      <c r="I48" s="1">
        <f>SUM(D40:D40)</f>
        <v>153410000000000</v>
      </c>
    </row>
    <row r="49" spans="1:29">
      <c r="A49" s="201"/>
      <c r="B49" s="201"/>
      <c r="C49" s="201"/>
      <c r="H49" s="204" t="s">
        <v>2623</v>
      </c>
      <c r="I49" s="204">
        <f>SQRT(SUM(I47:I48))</f>
        <v>12385879.056409359</v>
      </c>
    </row>
    <row r="50" spans="1:29">
      <c r="A50" s="201"/>
      <c r="B50" s="201"/>
      <c r="C50" s="201"/>
    </row>
    <row r="53" spans="1:29">
      <c r="A53" s="274" t="s">
        <v>2625</v>
      </c>
      <c r="B53" s="273"/>
      <c r="Q53" s="217"/>
      <c r="R53" s="222" t="s">
        <v>51</v>
      </c>
      <c r="S53" s="222" t="s">
        <v>75</v>
      </c>
      <c r="T53" s="222" t="s">
        <v>54</v>
      </c>
      <c r="U53" s="222" t="s">
        <v>77</v>
      </c>
      <c r="V53" s="222" t="s">
        <v>57</v>
      </c>
      <c r="W53" s="222" t="s">
        <v>79</v>
      </c>
      <c r="X53" s="222" t="s">
        <v>63</v>
      </c>
      <c r="Y53" s="222" t="s">
        <v>68</v>
      </c>
      <c r="Z53" s="222" t="s">
        <v>72</v>
      </c>
      <c r="AA53" s="222" t="s">
        <v>82</v>
      </c>
      <c r="AB53" s="222" t="s">
        <v>84</v>
      </c>
      <c r="AC53" s="222" t="s">
        <v>86</v>
      </c>
    </row>
    <row r="54" spans="1:29">
      <c r="Q54" s="222" t="s">
        <v>2628</v>
      </c>
      <c r="R54" s="275">
        <f>0.5*MIN(1,14/R55)</f>
        <v>0.5</v>
      </c>
      <c r="S54" s="275">
        <f t="shared" ref="S54:AC54" si="3">0.5*MIN(1,14/S55)</f>
        <v>0.23013698630136986</v>
      </c>
      <c r="T54" s="275">
        <f t="shared" si="3"/>
        <v>7.6712328767123292E-2</v>
      </c>
      <c r="U54" s="275">
        <f t="shared" si="3"/>
        <v>3.8356164383561646E-2</v>
      </c>
      <c r="V54" s="275">
        <f t="shared" si="3"/>
        <v>1.9178082191780823E-2</v>
      </c>
      <c r="W54" s="275">
        <f t="shared" si="3"/>
        <v>9.5890410958904115E-3</v>
      </c>
      <c r="X54" s="275">
        <f t="shared" si="3"/>
        <v>6.392694063926941E-3</v>
      </c>
      <c r="Y54" s="275">
        <f t="shared" si="3"/>
        <v>3.8356164383561643E-3</v>
      </c>
      <c r="Z54" s="275">
        <f t="shared" si="3"/>
        <v>1.9178082191780822E-3</v>
      </c>
      <c r="AA54" s="275">
        <f t="shared" si="3"/>
        <v>1.2785388127853881E-3</v>
      </c>
      <c r="AB54" s="275">
        <f t="shared" si="3"/>
        <v>9.5890410958904108E-4</v>
      </c>
      <c r="AC54" s="275">
        <f t="shared" si="3"/>
        <v>6.3926940639269405E-4</v>
      </c>
    </row>
    <row r="55" spans="1:29">
      <c r="A55" s="195" t="s">
        <v>2626</v>
      </c>
      <c r="Q55" s="222" t="s">
        <v>2629</v>
      </c>
      <c r="R55" s="217">
        <v>14</v>
      </c>
      <c r="S55" s="217">
        <f>365/12</f>
        <v>30.416666666666668</v>
      </c>
      <c r="T55" s="217">
        <f>365/4</f>
        <v>91.25</v>
      </c>
      <c r="U55" s="217">
        <f>365/2</f>
        <v>182.5</v>
      </c>
      <c r="V55" s="217">
        <f>365</f>
        <v>365</v>
      </c>
      <c r="W55" s="217">
        <f>365*2</f>
        <v>730</v>
      </c>
      <c r="X55" s="217">
        <f>365*3</f>
        <v>1095</v>
      </c>
      <c r="Y55" s="217">
        <f>365*5</f>
        <v>1825</v>
      </c>
      <c r="Z55" s="217">
        <f>365*10</f>
        <v>3650</v>
      </c>
      <c r="AA55" s="217">
        <f>365*15</f>
        <v>5475</v>
      </c>
      <c r="AB55" s="217">
        <f>365*20</f>
        <v>7300</v>
      </c>
      <c r="AC55" s="217">
        <f>365*30</f>
        <v>10950</v>
      </c>
    </row>
    <row r="57" spans="1:29">
      <c r="A57" s="144" t="s">
        <v>41</v>
      </c>
      <c r="B57" s="144" t="s">
        <v>42</v>
      </c>
      <c r="C57" s="144" t="s">
        <v>43</v>
      </c>
      <c r="D57" s="144" t="s">
        <v>0</v>
      </c>
      <c r="E57" s="144" t="s">
        <v>1</v>
      </c>
      <c r="F57" s="144" t="s">
        <v>2</v>
      </c>
      <c r="G57" s="144" t="s">
        <v>3</v>
      </c>
      <c r="H57" s="144" t="s">
        <v>4</v>
      </c>
      <c r="I57" s="144" t="s">
        <v>44</v>
      </c>
      <c r="J57" s="144" t="s">
        <v>45</v>
      </c>
      <c r="K57" s="144" t="s">
        <v>46</v>
      </c>
      <c r="L57" s="144" t="s">
        <v>8</v>
      </c>
      <c r="M57" s="144" t="s">
        <v>2627</v>
      </c>
      <c r="N57" s="235" t="s">
        <v>2630</v>
      </c>
      <c r="O57" s="235" t="s">
        <v>2641</v>
      </c>
    </row>
    <row r="58" spans="1:29">
      <c r="A58" s="193" t="s">
        <v>47</v>
      </c>
      <c r="B58" s="189" t="s">
        <v>364</v>
      </c>
      <c r="C58" s="189" t="s">
        <v>49</v>
      </c>
      <c r="D58" s="193" t="s">
        <v>12</v>
      </c>
      <c r="E58" s="193" t="s">
        <v>62</v>
      </c>
      <c r="F58" s="193"/>
      <c r="G58" s="193" t="s">
        <v>63</v>
      </c>
      <c r="H58" s="193"/>
      <c r="I58" s="193">
        <v>50000000</v>
      </c>
      <c r="J58" s="189" t="s">
        <v>50</v>
      </c>
      <c r="K58" s="193">
        <v>50000000</v>
      </c>
      <c r="L58" s="271" t="str">
        <f>D58&amp;"-"&amp;G58</f>
        <v>Risk_IRVol-3y</v>
      </c>
      <c r="M58" s="191" cm="1">
        <f t="array" ref="M58">VLOOKUP(G58,TRANSPOSE($Q$53:$AC$54),2,FALSE)</f>
        <v>6.392694063926941E-3</v>
      </c>
      <c r="N58" s="223">
        <f>K58*M58</f>
        <v>319634.70319634705</v>
      </c>
      <c r="O58" s="223">
        <f>ABS(N58)</f>
        <v>319634.70319634705</v>
      </c>
    </row>
    <row r="59" spans="1:29">
      <c r="A59" s="193" t="s">
        <v>47</v>
      </c>
      <c r="B59" s="189" t="s">
        <v>373</v>
      </c>
      <c r="C59" s="189" t="s">
        <v>49</v>
      </c>
      <c r="D59" s="193" t="s">
        <v>12</v>
      </c>
      <c r="E59" s="193" t="s">
        <v>62</v>
      </c>
      <c r="F59" s="193"/>
      <c r="G59" s="193" t="s">
        <v>79</v>
      </c>
      <c r="H59" s="193"/>
      <c r="I59" s="193">
        <v>-100000000</v>
      </c>
      <c r="J59" s="189" t="s">
        <v>50</v>
      </c>
      <c r="K59" s="193">
        <v>-100000000</v>
      </c>
      <c r="L59" s="271" t="str">
        <f>D59&amp;"-"&amp;G59</f>
        <v>Risk_IRVol-2y</v>
      </c>
      <c r="M59" s="191" cm="1">
        <f t="array" ref="M59">VLOOKUP(G59,TRANSPOSE($Q$53:$AC$54),2,FALSE)</f>
        <v>9.5890410958904115E-3</v>
      </c>
      <c r="N59" s="223">
        <f>K59*M59</f>
        <v>-958904.10958904109</v>
      </c>
      <c r="O59" s="223">
        <f>ABS(N59)</f>
        <v>958904.10958904109</v>
      </c>
    </row>
    <row r="61" spans="1:29">
      <c r="A61" s="195" t="s">
        <v>2631</v>
      </c>
    </row>
    <row r="63" spans="1:29">
      <c r="A63" s="201"/>
      <c r="B63" s="201"/>
      <c r="C63" s="201"/>
    </row>
    <row r="64" spans="1:29">
      <c r="A64" s="145" t="s">
        <v>41</v>
      </c>
      <c r="B64" s="145" t="s">
        <v>13</v>
      </c>
      <c r="C64" s="144" t="s">
        <v>2618</v>
      </c>
      <c r="D64" s="144" t="s">
        <v>2619</v>
      </c>
      <c r="E64" s="145" t="s">
        <v>1920</v>
      </c>
      <c r="F64" s="145" t="s">
        <v>1921</v>
      </c>
      <c r="G64" s="144" t="s">
        <v>1922</v>
      </c>
      <c r="H64" s="144" t="s">
        <v>2632</v>
      </c>
      <c r="I64" s="146" t="s">
        <v>1932</v>
      </c>
    </row>
    <row r="65" spans="1:9">
      <c r="A65" s="192" t="s">
        <v>47</v>
      </c>
      <c r="B65" s="193" t="s">
        <v>62</v>
      </c>
      <c r="C65" s="193" t="s">
        <v>2653</v>
      </c>
      <c r="D65" s="193" t="s">
        <v>2653</v>
      </c>
      <c r="E65" s="192">
        <f>VLOOKUP(C65,($L$57:$N$59),3,FALSE)</f>
        <v>319634.70319634705</v>
      </c>
      <c r="F65" s="192">
        <f>VLOOKUP(D65,($L$57:$N$59),3,FALSE)</f>
        <v>319634.70319634705</v>
      </c>
      <c r="G65" s="203">
        <v>1</v>
      </c>
      <c r="H65" s="272">
        <f>G65^2</f>
        <v>1</v>
      </c>
      <c r="I65" s="210">
        <f>E65*F65*H65</f>
        <v>102166343487.41687</v>
      </c>
    </row>
    <row r="66" spans="1:9">
      <c r="A66" s="192" t="s">
        <v>47</v>
      </c>
      <c r="B66" s="193" t="s">
        <v>62</v>
      </c>
      <c r="C66" s="193" t="s">
        <v>2653</v>
      </c>
      <c r="D66" s="193" t="s">
        <v>2654</v>
      </c>
      <c r="E66" s="192">
        <f t="shared" ref="E66:F68" si="4">VLOOKUP(C66,($L$57:$N$59),3,FALSE)</f>
        <v>319634.70319634705</v>
      </c>
      <c r="F66" s="192">
        <f t="shared" si="4"/>
        <v>-958904.10958904109</v>
      </c>
      <c r="G66" s="203">
        <f>$W$16</f>
        <v>0.96</v>
      </c>
      <c r="H66" s="272">
        <f t="shared" ref="H66:H68" si="5">G66^2</f>
        <v>0.92159999999999997</v>
      </c>
      <c r="I66" s="210">
        <f>E66*F66*H66</f>
        <v>-282469506474.01013</v>
      </c>
    </row>
    <row r="67" spans="1:9">
      <c r="A67" s="192" t="s">
        <v>47</v>
      </c>
      <c r="B67" s="193" t="s">
        <v>62</v>
      </c>
      <c r="C67" s="193" t="s">
        <v>2654</v>
      </c>
      <c r="D67" s="193" t="s">
        <v>2653</v>
      </c>
      <c r="E67" s="192">
        <f t="shared" si="4"/>
        <v>-958904.10958904109</v>
      </c>
      <c r="F67" s="192">
        <f t="shared" si="4"/>
        <v>319634.70319634705</v>
      </c>
      <c r="G67" s="203">
        <f>$W$16</f>
        <v>0.96</v>
      </c>
      <c r="H67" s="272">
        <f t="shared" si="5"/>
        <v>0.92159999999999997</v>
      </c>
      <c r="I67" s="210">
        <f t="shared" ref="I67:I68" si="6">E67*F67*H67</f>
        <v>-282469506474.01013</v>
      </c>
    </row>
    <row r="68" spans="1:9">
      <c r="A68" s="192" t="s">
        <v>47</v>
      </c>
      <c r="B68" s="193" t="s">
        <v>62</v>
      </c>
      <c r="C68" s="193" t="s">
        <v>2654</v>
      </c>
      <c r="D68" s="193" t="s">
        <v>2654</v>
      </c>
      <c r="E68" s="192">
        <f t="shared" si="4"/>
        <v>-958904.10958904109</v>
      </c>
      <c r="F68" s="192">
        <f t="shared" si="4"/>
        <v>-958904.10958904109</v>
      </c>
      <c r="G68" s="203">
        <v>1</v>
      </c>
      <c r="H68" s="272">
        <f t="shared" si="5"/>
        <v>1</v>
      </c>
      <c r="I68" s="210">
        <f t="shared" si="6"/>
        <v>919497091386.75171</v>
      </c>
    </row>
    <row r="69" spans="1:9">
      <c r="A69" s="201"/>
      <c r="B69" s="201"/>
      <c r="C69" s="201"/>
      <c r="H69" s="204" t="s">
        <v>2655</v>
      </c>
      <c r="I69" s="204">
        <f>SQRT(SUM(I65:I68))</f>
        <v>675813.89592560788</v>
      </c>
    </row>
    <row r="71" spans="1:9">
      <c r="A71" s="201" t="s">
        <v>1930</v>
      </c>
      <c r="B71" s="201"/>
      <c r="C71" s="201"/>
    </row>
    <row r="72" spans="1:9">
      <c r="A72" s="145" t="s">
        <v>41</v>
      </c>
      <c r="B72" s="145" t="s">
        <v>13</v>
      </c>
      <c r="C72" s="144" t="s">
        <v>1911</v>
      </c>
      <c r="D72" s="144" t="s">
        <v>1912</v>
      </c>
      <c r="E72" s="145" t="s">
        <v>1913</v>
      </c>
      <c r="F72" s="145" t="s">
        <v>1914</v>
      </c>
    </row>
    <row r="73" spans="1:9">
      <c r="A73" s="151" t="s">
        <v>47</v>
      </c>
      <c r="B73" s="193" t="s">
        <v>62</v>
      </c>
      <c r="C73" s="151">
        <f>I69</f>
        <v>675813.89592560788</v>
      </c>
      <c r="D73" s="151">
        <f>C73^2</f>
        <v>456724421926.14838</v>
      </c>
      <c r="E73" s="151">
        <f>SUM(N58:N59)</f>
        <v>-639269.40639269399</v>
      </c>
      <c r="F73" s="151">
        <f>MAX(MIN(E73,C73),-C73)</f>
        <v>-639269.40639269399</v>
      </c>
    </row>
    <row r="76" spans="1:9">
      <c r="A76" s="195" t="s">
        <v>2633</v>
      </c>
    </row>
    <row r="78" spans="1:9">
      <c r="A78" s="145"/>
      <c r="B78" s="145" t="s">
        <v>363</v>
      </c>
      <c r="C78" s="144" t="s">
        <v>2640</v>
      </c>
    </row>
    <row r="79" spans="1:9">
      <c r="A79" s="217" t="s">
        <v>2634</v>
      </c>
      <c r="B79" s="217">
        <f>SUM(N58:N59)</f>
        <v>-639269.40639269399</v>
      </c>
      <c r="C79" s="217">
        <f>SUM(B79)</f>
        <v>-639269.40639269399</v>
      </c>
    </row>
    <row r="80" spans="1:9">
      <c r="A80" s="217" t="s">
        <v>2635</v>
      </c>
      <c r="B80" s="217">
        <f>SUM(O58:O59)</f>
        <v>1278538.8127853882</v>
      </c>
      <c r="C80" s="217">
        <f>SUM(B80)</f>
        <v>1278538.8127853882</v>
      </c>
    </row>
    <row r="81" spans="1:17">
      <c r="A81" s="217" t="s">
        <v>2636</v>
      </c>
      <c r="B81" s="217">
        <f>MIN(0,C79/C80)</f>
        <v>-0.49999999999999989</v>
      </c>
    </row>
    <row r="82" spans="1:17">
      <c r="A82" s="217" t="s">
        <v>2637</v>
      </c>
      <c r="B82" s="217">
        <f>_xlfn.NORM.S.INV(99.5%)</f>
        <v>2.5758293035488999</v>
      </c>
    </row>
    <row r="83" spans="1:17">
      <c r="A83" s="277" t="s">
        <v>2638</v>
      </c>
      <c r="B83" s="217">
        <f>(B82^2-1)*(1+B81)-B81</f>
        <v>3.3174483005106059</v>
      </c>
      <c r="D83" s="278"/>
      <c r="E83" s="278"/>
      <c r="F83" s="278"/>
      <c r="G83" s="279"/>
    </row>
    <row r="84" spans="1:17">
      <c r="A84" s="276" t="s">
        <v>2639</v>
      </c>
      <c r="B84" s="226">
        <v>0.32</v>
      </c>
    </row>
    <row r="85" spans="1:17">
      <c r="A85" s="217" t="s">
        <v>2645</v>
      </c>
      <c r="B85" s="280">
        <f>V6^(-2)</f>
        <v>4.5269352648257133</v>
      </c>
    </row>
    <row r="87" spans="1:17">
      <c r="A87" s="195" t="s">
        <v>2642</v>
      </c>
    </row>
    <row r="89" spans="1:17">
      <c r="A89" s="316" t="s">
        <v>47</v>
      </c>
      <c r="B89" s="317"/>
      <c r="C89" s="144" t="s">
        <v>1916</v>
      </c>
      <c r="D89" s="144" t="s">
        <v>1917</v>
      </c>
      <c r="E89" s="144" t="s">
        <v>1922</v>
      </c>
      <c r="F89" s="144" t="s">
        <v>2632</v>
      </c>
      <c r="G89" s="144" t="s">
        <v>1932</v>
      </c>
    </row>
    <row r="90" spans="1:17">
      <c r="A90" s="193" t="s">
        <v>62</v>
      </c>
      <c r="B90" s="193" t="s">
        <v>62</v>
      </c>
      <c r="C90" s="151">
        <f>VLOOKUP(A90,$B$72:$F$73,5,FALSE)</f>
        <v>-639269.40639269399</v>
      </c>
      <c r="D90" s="151">
        <f>VLOOKUP(B90,$B$72:$F$73,5,FALSE)</f>
        <v>-639269.40639269399</v>
      </c>
      <c r="E90" s="211">
        <v>1</v>
      </c>
      <c r="F90" s="211">
        <f>E90^2</f>
        <v>1</v>
      </c>
      <c r="G90" s="151">
        <f>IF(C90=D90,0,C90*D90*F90)</f>
        <v>0</v>
      </c>
    </row>
    <row r="91" spans="1:17">
      <c r="A91" s="201"/>
      <c r="B91" s="201"/>
      <c r="C91" s="201"/>
      <c r="F91" s="1" t="s">
        <v>1931</v>
      </c>
      <c r="G91" s="1">
        <f>SUM(G90:G90)</f>
        <v>0</v>
      </c>
    </row>
    <row r="92" spans="1:17">
      <c r="A92" s="201"/>
      <c r="B92" s="201"/>
      <c r="C92" s="201"/>
      <c r="F92" s="1" t="s">
        <v>1933</v>
      </c>
      <c r="G92" s="1">
        <f>SUM(D73:D73)</f>
        <v>456724421926.14838</v>
      </c>
    </row>
    <row r="93" spans="1:17">
      <c r="E93" s="204" t="s">
        <v>2643</v>
      </c>
      <c r="F93" s="204"/>
      <c r="G93" s="204">
        <f>MAX(C79+B83*SQRT(G91+G92),0)</f>
        <v>1602708.2541071652</v>
      </c>
    </row>
    <row r="94" spans="1:17">
      <c r="E94" s="204" t="s">
        <v>2644</v>
      </c>
      <c r="F94" s="204"/>
      <c r="G94" s="204">
        <f>G93*B85</f>
        <v>7255356.5147449765</v>
      </c>
    </row>
    <row r="96" spans="1:17">
      <c r="P96" s="1">
        <v>0</v>
      </c>
      <c r="Q96" s="1">
        <v>0</v>
      </c>
    </row>
    <row r="97" spans="1:17">
      <c r="A97" s="274" t="s">
        <v>2613</v>
      </c>
      <c r="B97" s="273">
        <f>I49+G94</f>
        <v>19641235.571154334</v>
      </c>
    </row>
    <row r="99" spans="1:17">
      <c r="A99" s="205" t="s">
        <v>1935</v>
      </c>
    </row>
    <row r="101" spans="1:17">
      <c r="A101" s="227" t="s">
        <v>2043</v>
      </c>
      <c r="B101" s="227" t="s">
        <v>2044</v>
      </c>
      <c r="C101" s="227" t="s">
        <v>2045</v>
      </c>
      <c r="D101" s="227" t="s">
        <v>2046</v>
      </c>
      <c r="E101" s="227" t="s">
        <v>2047</v>
      </c>
      <c r="F101" s="227" t="s">
        <v>2048</v>
      </c>
      <c r="G101" s="227" t="s">
        <v>2049</v>
      </c>
      <c r="H101" s="227" t="s">
        <v>2050</v>
      </c>
      <c r="I101" s="227" t="s">
        <v>2051</v>
      </c>
      <c r="J101" s="217" t="s">
        <v>2052</v>
      </c>
      <c r="K101" s="217" t="s">
        <v>2053</v>
      </c>
      <c r="L101" s="217" t="s">
        <v>2054</v>
      </c>
      <c r="M101" s="217" t="s">
        <v>2055</v>
      </c>
      <c r="N101" s="217" t="s">
        <v>2056</v>
      </c>
      <c r="O101" s="217" t="s">
        <v>2057</v>
      </c>
      <c r="P101" s="1" t="s">
        <v>2058</v>
      </c>
      <c r="Q101" s="1" t="s">
        <v>2059</v>
      </c>
    </row>
    <row r="102" spans="1:17">
      <c r="A102" s="228">
        <v>45170</v>
      </c>
      <c r="B102" s="227" t="s">
        <v>2344</v>
      </c>
      <c r="C102" s="227" t="s">
        <v>2061</v>
      </c>
      <c r="D102" s="227" t="s">
        <v>50</v>
      </c>
      <c r="E102" s="227">
        <v>19641235.571153998</v>
      </c>
      <c r="F102" s="227">
        <v>0</v>
      </c>
      <c r="G102" s="227">
        <v>19641235.571153998</v>
      </c>
      <c r="H102" s="227">
        <v>19641235.571153998</v>
      </c>
      <c r="I102" s="227">
        <v>0</v>
      </c>
      <c r="J102" s="217">
        <v>0</v>
      </c>
      <c r="K102" s="217">
        <v>0</v>
      </c>
      <c r="L102" s="217">
        <v>0</v>
      </c>
      <c r="M102" s="217">
        <v>19641235.571153998</v>
      </c>
      <c r="N102" s="217">
        <v>0</v>
      </c>
      <c r="O102" s="217">
        <v>0</v>
      </c>
      <c r="P102" s="1">
        <v>0</v>
      </c>
      <c r="Q102" s="1">
        <v>0</v>
      </c>
    </row>
  </sheetData>
  <mergeCells count="6">
    <mergeCell ref="A89:B89"/>
    <mergeCell ref="B7:D7"/>
    <mergeCell ref="Q24:V24"/>
    <mergeCell ref="Q25:V25"/>
    <mergeCell ref="Q26:V26"/>
    <mergeCell ref="A45:B4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D31CD-E435-4602-B15C-234C9E193F07}">
  <sheetPr>
    <tabColor rgb="FFFFFF00"/>
  </sheetPr>
  <dimension ref="A1:AC128"/>
  <sheetViews>
    <sheetView workbookViewId="0">
      <selection activeCell="P114" sqref="P114"/>
    </sheetView>
  </sheetViews>
  <sheetFormatPr defaultRowHeight="15"/>
  <cols>
    <col min="1" max="1" width="22.5703125" style="1" customWidth="1"/>
    <col min="2" max="2" width="13.7109375" style="1" customWidth="1"/>
    <col min="3" max="3" width="18.85546875" style="1" customWidth="1"/>
    <col min="4" max="4" width="25" style="1" customWidth="1"/>
    <col min="5" max="5" width="18.7109375" style="1" customWidth="1"/>
    <col min="6" max="6" width="16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9.140625" style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1451</v>
      </c>
      <c r="B2" s="187" t="s">
        <v>613</v>
      </c>
      <c r="C2" s="187" t="s">
        <v>1392</v>
      </c>
      <c r="D2" s="187" t="s">
        <v>1452</v>
      </c>
      <c r="E2" s="187" t="s">
        <v>1453</v>
      </c>
      <c r="F2" s="187" t="s">
        <v>1454</v>
      </c>
      <c r="G2" s="187" t="s">
        <v>617</v>
      </c>
      <c r="H2" s="188">
        <v>0</v>
      </c>
      <c r="I2" s="188">
        <v>0</v>
      </c>
      <c r="J2" s="188">
        <v>0</v>
      </c>
      <c r="K2" s="188">
        <v>0</v>
      </c>
      <c r="L2" s="188">
        <v>0</v>
      </c>
      <c r="M2" s="188">
        <v>0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2616</v>
      </c>
      <c r="R5" s="198"/>
      <c r="S5" s="198"/>
      <c r="T5" s="198"/>
      <c r="U5" s="198"/>
      <c r="V5" s="151">
        <v>0.23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198" t="s">
        <v>2615</v>
      </c>
      <c r="R6" s="198"/>
      <c r="S6" s="198"/>
      <c r="T6" s="198"/>
      <c r="U6" s="198"/>
      <c r="V6" s="151">
        <v>0.47</v>
      </c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9">
      <c r="A8" s="196" t="s">
        <v>13</v>
      </c>
      <c r="B8" s="197" t="s">
        <v>50</v>
      </c>
      <c r="C8" s="197"/>
      <c r="D8" s="197"/>
      <c r="E8" s="197"/>
      <c r="F8" s="197"/>
      <c r="Q8" s="190" t="s">
        <v>1926</v>
      </c>
    </row>
    <row r="9" spans="1:29">
      <c r="A9" s="198" t="s">
        <v>1908</v>
      </c>
      <c r="B9" s="199">
        <v>4900000000</v>
      </c>
      <c r="C9" s="208"/>
      <c r="D9" s="199"/>
      <c r="E9" s="199"/>
      <c r="F9" s="199"/>
      <c r="Q9" s="217"/>
      <c r="R9" s="222" t="s">
        <v>51</v>
      </c>
      <c r="S9" s="222" t="s">
        <v>75</v>
      </c>
      <c r="T9" s="222" t="s">
        <v>54</v>
      </c>
      <c r="U9" s="222" t="s">
        <v>77</v>
      </c>
      <c r="V9" s="222" t="s">
        <v>57</v>
      </c>
      <c r="W9" s="222" t="s">
        <v>79</v>
      </c>
      <c r="X9" s="222" t="s">
        <v>63</v>
      </c>
      <c r="Y9" s="222" t="s">
        <v>68</v>
      </c>
      <c r="Z9" s="222" t="s">
        <v>72</v>
      </c>
      <c r="AA9" s="222" t="s">
        <v>82</v>
      </c>
      <c r="AB9" s="222" t="s">
        <v>84</v>
      </c>
      <c r="AC9" s="222" t="s">
        <v>86</v>
      </c>
    </row>
    <row r="10" spans="1:29">
      <c r="A10" s="198" t="s">
        <v>1960</v>
      </c>
      <c r="B10" s="200">
        <f>SUM(K24:K25)</f>
        <v>0</v>
      </c>
      <c r="C10" s="200" t="e">
        <f>SUM(#REF!)</f>
        <v>#REF!</v>
      </c>
      <c r="D10" s="200" t="e">
        <f>SUM(#REF!)</f>
        <v>#REF!</v>
      </c>
      <c r="E10" s="199">
        <f>SUM(M48:M48)</f>
        <v>0</v>
      </c>
      <c r="F10" s="199">
        <f>SUM(O48:O48)</f>
        <v>0</v>
      </c>
      <c r="Q10" s="222" t="s">
        <v>51</v>
      </c>
      <c r="R10" s="226">
        <v>1</v>
      </c>
      <c r="S10" s="226">
        <v>0.77</v>
      </c>
      <c r="T10" s="226">
        <v>0.67</v>
      </c>
      <c r="U10" s="226">
        <v>0.59</v>
      </c>
      <c r="V10" s="226">
        <v>0.48</v>
      </c>
      <c r="W10" s="226">
        <v>0.39</v>
      </c>
      <c r="X10" s="226">
        <v>0.34</v>
      </c>
      <c r="Y10" s="226">
        <v>0.3</v>
      </c>
      <c r="Z10" s="226">
        <v>0.25</v>
      </c>
      <c r="AA10" s="226">
        <v>0.23</v>
      </c>
      <c r="AB10" s="226">
        <v>0.21</v>
      </c>
      <c r="AC10" s="226">
        <v>0.2</v>
      </c>
    </row>
    <row r="11" spans="1:29">
      <c r="A11" s="206" t="s">
        <v>1909</v>
      </c>
      <c r="B11" s="207">
        <f>MAX(1,SQRT(ABS(B10)/B9))</f>
        <v>1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Q11" s="222" t="s">
        <v>75</v>
      </c>
      <c r="R11" s="226">
        <v>0.77</v>
      </c>
      <c r="S11" s="226">
        <v>1</v>
      </c>
      <c r="T11" s="226">
        <v>0.84</v>
      </c>
      <c r="U11" s="226">
        <v>0.74</v>
      </c>
      <c r="V11" s="226">
        <v>0.56000000000000005</v>
      </c>
      <c r="W11" s="226">
        <v>0.43</v>
      </c>
      <c r="X11" s="226">
        <v>0.36</v>
      </c>
      <c r="Y11" s="226">
        <v>0.31</v>
      </c>
      <c r="Z11" s="226">
        <v>0.26</v>
      </c>
      <c r="AA11" s="226">
        <v>0.21</v>
      </c>
      <c r="AB11" s="226">
        <v>0.19</v>
      </c>
      <c r="AC11" s="226">
        <v>0.19</v>
      </c>
    </row>
    <row r="12" spans="1:29">
      <c r="Q12" s="222" t="s">
        <v>54</v>
      </c>
      <c r="R12" s="226">
        <v>0.67</v>
      </c>
      <c r="S12" s="226">
        <v>0.84</v>
      </c>
      <c r="T12" s="226">
        <v>1</v>
      </c>
      <c r="U12" s="226">
        <v>0.88</v>
      </c>
      <c r="V12" s="226">
        <v>0.69</v>
      </c>
      <c r="W12" s="226">
        <v>0.55000000000000004</v>
      </c>
      <c r="X12" s="226">
        <v>0.47</v>
      </c>
      <c r="Y12" s="226">
        <v>0.4</v>
      </c>
      <c r="Z12" s="226">
        <v>0.34</v>
      </c>
      <c r="AA12" s="226">
        <v>0.27</v>
      </c>
      <c r="AB12" s="226">
        <v>0.25</v>
      </c>
      <c r="AC12" s="226">
        <v>0.25</v>
      </c>
    </row>
    <row r="13" spans="1:29">
      <c r="A13" s="195" t="s">
        <v>1910</v>
      </c>
      <c r="Q13" s="222" t="s">
        <v>77</v>
      </c>
      <c r="R13" s="226">
        <v>0.59</v>
      </c>
      <c r="S13" s="226">
        <v>0.74</v>
      </c>
      <c r="T13" s="226">
        <v>0.88</v>
      </c>
      <c r="U13" s="226">
        <v>1</v>
      </c>
      <c r="V13" s="226">
        <v>0.86</v>
      </c>
      <c r="W13" s="226">
        <v>0.73</v>
      </c>
      <c r="X13" s="226">
        <v>0.65</v>
      </c>
      <c r="Y13" s="226">
        <v>0.56999999999999995</v>
      </c>
      <c r="Z13" s="226">
        <v>0.49</v>
      </c>
      <c r="AA13" s="226">
        <v>0.4</v>
      </c>
      <c r="AB13" s="226">
        <v>0.38</v>
      </c>
      <c r="AC13" s="226">
        <v>0.37</v>
      </c>
    </row>
    <row r="14" spans="1:29">
      <c r="Q14" s="222" t="s">
        <v>57</v>
      </c>
      <c r="R14" s="226">
        <v>0.48</v>
      </c>
      <c r="S14" s="226">
        <v>0.56000000000000005</v>
      </c>
      <c r="T14" s="226">
        <v>0.69</v>
      </c>
      <c r="U14" s="226">
        <v>0.86</v>
      </c>
      <c r="V14" s="226">
        <v>1</v>
      </c>
      <c r="W14" s="226">
        <v>0.94</v>
      </c>
      <c r="X14" s="226">
        <v>0.87</v>
      </c>
      <c r="Y14" s="226">
        <v>0.79</v>
      </c>
      <c r="Z14" s="226">
        <v>0.68</v>
      </c>
      <c r="AA14" s="226">
        <v>0.6</v>
      </c>
      <c r="AB14" s="226">
        <v>0.56999999999999995</v>
      </c>
      <c r="AC14" s="226">
        <v>0.55000000000000004</v>
      </c>
    </row>
    <row r="15" spans="1:29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Q15" s="222" t="s">
        <v>79</v>
      </c>
      <c r="R15" s="226">
        <v>0.39</v>
      </c>
      <c r="S15" s="226">
        <v>0.43</v>
      </c>
      <c r="T15" s="226">
        <v>0.55000000000000004</v>
      </c>
      <c r="U15" s="226">
        <v>0.73</v>
      </c>
      <c r="V15" s="226">
        <v>0.94</v>
      </c>
      <c r="W15" s="226">
        <v>1</v>
      </c>
      <c r="X15" s="226">
        <v>0.96</v>
      </c>
      <c r="Y15" s="226">
        <v>0.91</v>
      </c>
      <c r="Z15" s="226">
        <v>0.8</v>
      </c>
      <c r="AA15" s="226">
        <v>0.74</v>
      </c>
      <c r="AB15" s="226">
        <v>0.7</v>
      </c>
      <c r="AC15" s="226">
        <v>0.69</v>
      </c>
    </row>
    <row r="16" spans="1:29">
      <c r="A16" s="193" t="s">
        <v>47</v>
      </c>
      <c r="B16" s="189" t="s">
        <v>375</v>
      </c>
      <c r="C16" s="189" t="s">
        <v>49</v>
      </c>
      <c r="D16" s="193" t="s">
        <v>36</v>
      </c>
      <c r="E16" s="193" t="s">
        <v>50</v>
      </c>
      <c r="F16" s="193"/>
      <c r="G16" s="193" t="s">
        <v>86</v>
      </c>
      <c r="H16" s="193"/>
      <c r="I16" s="193">
        <v>80000000</v>
      </c>
      <c r="J16" s="189" t="s">
        <v>50</v>
      </c>
      <c r="K16" s="193">
        <v>80000000</v>
      </c>
      <c r="Q16" s="222" t="s">
        <v>63</v>
      </c>
      <c r="R16" s="226">
        <v>0.34</v>
      </c>
      <c r="S16" s="226">
        <v>0.36</v>
      </c>
      <c r="T16" s="226">
        <v>0.47</v>
      </c>
      <c r="U16" s="226">
        <v>0.65</v>
      </c>
      <c r="V16" s="226">
        <v>0.87</v>
      </c>
      <c r="W16" s="226">
        <v>0.96</v>
      </c>
      <c r="X16" s="226">
        <v>1</v>
      </c>
      <c r="Y16" s="226">
        <v>0.97</v>
      </c>
      <c r="Z16" s="226">
        <v>0.88</v>
      </c>
      <c r="AA16" s="226">
        <v>0.81</v>
      </c>
      <c r="AB16" s="226">
        <v>0.77</v>
      </c>
      <c r="AC16" s="226">
        <v>0.76</v>
      </c>
    </row>
    <row r="17" spans="1:29">
      <c r="A17" s="193" t="s">
        <v>47</v>
      </c>
      <c r="B17" s="189" t="s">
        <v>380</v>
      </c>
      <c r="C17" s="189" t="s">
        <v>49</v>
      </c>
      <c r="D17" s="193" t="s">
        <v>36</v>
      </c>
      <c r="E17" s="193" t="s">
        <v>50</v>
      </c>
      <c r="F17" s="193"/>
      <c r="G17" s="193" t="s">
        <v>51</v>
      </c>
      <c r="H17" s="193"/>
      <c r="I17" s="193">
        <v>-80000000</v>
      </c>
      <c r="J17" s="189" t="s">
        <v>50</v>
      </c>
      <c r="K17" s="193">
        <v>-80000000</v>
      </c>
      <c r="Q17" s="222" t="s">
        <v>68</v>
      </c>
      <c r="R17" s="226">
        <v>0.3</v>
      </c>
      <c r="S17" s="226">
        <v>0.31</v>
      </c>
      <c r="T17" s="226">
        <v>0.4</v>
      </c>
      <c r="U17" s="226">
        <v>0.56999999999999995</v>
      </c>
      <c r="V17" s="226">
        <v>0.79</v>
      </c>
      <c r="W17" s="226">
        <v>0.91</v>
      </c>
      <c r="X17" s="226">
        <v>0.97</v>
      </c>
      <c r="Y17" s="226">
        <v>1</v>
      </c>
      <c r="Z17" s="226">
        <v>0.95</v>
      </c>
      <c r="AA17" s="226">
        <v>0.9</v>
      </c>
      <c r="AB17" s="226">
        <v>0.86</v>
      </c>
      <c r="AC17" s="226">
        <v>0.85</v>
      </c>
    </row>
    <row r="18" spans="1:29">
      <c r="A18" s="193"/>
      <c r="B18" s="189"/>
      <c r="C18" s="189"/>
      <c r="D18" s="193"/>
      <c r="E18" s="193"/>
      <c r="F18" s="193"/>
      <c r="G18" s="193"/>
      <c r="H18" s="193"/>
      <c r="I18" s="193"/>
      <c r="J18" s="189"/>
      <c r="K18" s="193"/>
      <c r="Q18" s="222" t="s">
        <v>72</v>
      </c>
      <c r="R18" s="226">
        <v>0.25</v>
      </c>
      <c r="S18" s="226">
        <v>0.26</v>
      </c>
      <c r="T18" s="226">
        <v>0.34</v>
      </c>
      <c r="U18" s="226">
        <v>0.49</v>
      </c>
      <c r="V18" s="226">
        <v>0.68</v>
      </c>
      <c r="W18" s="226">
        <v>0.8</v>
      </c>
      <c r="X18" s="226">
        <v>0.88</v>
      </c>
      <c r="Y18" s="226">
        <v>0.95</v>
      </c>
      <c r="Z18" s="226">
        <v>1</v>
      </c>
      <c r="AA18" s="226">
        <v>0.97</v>
      </c>
      <c r="AB18" s="226">
        <v>0.94</v>
      </c>
      <c r="AC18" s="226">
        <v>0.94</v>
      </c>
    </row>
    <row r="19" spans="1:29">
      <c r="A19" s="193"/>
      <c r="B19" s="189"/>
      <c r="C19" s="189"/>
      <c r="D19" s="193"/>
      <c r="E19" s="193"/>
      <c r="F19" s="193"/>
      <c r="G19" s="193"/>
      <c r="H19" s="193"/>
      <c r="I19" s="193"/>
      <c r="J19" s="189"/>
      <c r="K19" s="193"/>
      <c r="Q19" s="222" t="s">
        <v>82</v>
      </c>
      <c r="R19" s="226">
        <v>0.23</v>
      </c>
      <c r="S19" s="226">
        <v>0.21</v>
      </c>
      <c r="T19" s="226">
        <v>0.27</v>
      </c>
      <c r="U19" s="226">
        <v>0.4</v>
      </c>
      <c r="V19" s="226">
        <v>0.6</v>
      </c>
      <c r="W19" s="226">
        <v>0.74</v>
      </c>
      <c r="X19" s="226">
        <v>0.81</v>
      </c>
      <c r="Y19" s="226">
        <v>0.9</v>
      </c>
      <c r="Z19" s="226">
        <v>0.97</v>
      </c>
      <c r="AA19" s="226">
        <v>1</v>
      </c>
      <c r="AB19" s="226">
        <v>0.98</v>
      </c>
      <c r="AC19" s="226">
        <v>0.97</v>
      </c>
    </row>
    <row r="20" spans="1:29">
      <c r="Q20" s="222" t="s">
        <v>84</v>
      </c>
      <c r="R20" s="226">
        <v>0.21</v>
      </c>
      <c r="S20" s="226">
        <v>0.19</v>
      </c>
      <c r="T20" s="226">
        <v>0.25</v>
      </c>
      <c r="U20" s="226">
        <v>0.38</v>
      </c>
      <c r="V20" s="226">
        <v>0.56999999999999995</v>
      </c>
      <c r="W20" s="226">
        <v>0.7</v>
      </c>
      <c r="X20" s="226">
        <v>0.77</v>
      </c>
      <c r="Y20" s="226">
        <v>0.86</v>
      </c>
      <c r="Z20" s="226">
        <v>0.94</v>
      </c>
      <c r="AA20" s="226">
        <v>0.98</v>
      </c>
      <c r="AB20" s="226">
        <v>1</v>
      </c>
      <c r="AC20" s="226">
        <v>0.99</v>
      </c>
    </row>
    <row r="21" spans="1:29">
      <c r="Q21" s="222" t="s">
        <v>86</v>
      </c>
      <c r="R21" s="226">
        <v>0.2</v>
      </c>
      <c r="S21" s="226">
        <v>0.19</v>
      </c>
      <c r="T21" s="226">
        <v>0.25</v>
      </c>
      <c r="U21" s="226">
        <v>0.37</v>
      </c>
      <c r="V21" s="226">
        <v>0.55000000000000004</v>
      </c>
      <c r="W21" s="226">
        <v>0.69</v>
      </c>
      <c r="X21" s="226">
        <v>0.76</v>
      </c>
      <c r="Y21" s="226">
        <v>0.85</v>
      </c>
      <c r="Z21" s="226">
        <v>0.94</v>
      </c>
      <c r="AA21" s="226">
        <v>0.97</v>
      </c>
      <c r="AB21" s="226">
        <v>0.99</v>
      </c>
      <c r="AC21" s="226">
        <v>1</v>
      </c>
    </row>
    <row r="22" spans="1:29">
      <c r="A22" s="201" t="s">
        <v>2853</v>
      </c>
    </row>
    <row r="23" spans="1:29">
      <c r="A23" s="144" t="s">
        <v>41</v>
      </c>
      <c r="B23" s="144" t="s">
        <v>42</v>
      </c>
      <c r="C23" s="144" t="s">
        <v>43</v>
      </c>
      <c r="D23" s="144" t="s">
        <v>0</v>
      </c>
      <c r="E23" s="144" t="s">
        <v>1</v>
      </c>
      <c r="F23" s="144" t="s">
        <v>2</v>
      </c>
      <c r="G23" s="144" t="s">
        <v>3</v>
      </c>
      <c r="H23" s="144" t="s">
        <v>4</v>
      </c>
      <c r="I23" s="144" t="s">
        <v>44</v>
      </c>
      <c r="J23" s="144" t="s">
        <v>45</v>
      </c>
      <c r="K23" s="144" t="s">
        <v>46</v>
      </c>
      <c r="L23" s="144" t="s">
        <v>8</v>
      </c>
      <c r="M23" s="144" t="s">
        <v>2617</v>
      </c>
      <c r="N23" s="235" t="s">
        <v>2622</v>
      </c>
      <c r="O23" s="144" t="s">
        <v>1905</v>
      </c>
      <c r="Q23" s="230" t="s">
        <v>2066</v>
      </c>
      <c r="R23" s="231"/>
      <c r="S23" s="232"/>
      <c r="T23" s="232"/>
      <c r="U23" s="232"/>
      <c r="V23" s="233"/>
      <c r="W23" s="229">
        <v>0.99299999999999999</v>
      </c>
    </row>
    <row r="24" spans="1:29">
      <c r="A24" s="193" t="s">
        <v>47</v>
      </c>
      <c r="B24" s="189"/>
      <c r="C24" s="189" t="s">
        <v>49</v>
      </c>
      <c r="D24" s="193" t="s">
        <v>36</v>
      </c>
      <c r="E24" s="193" t="s">
        <v>50</v>
      </c>
      <c r="F24" s="193"/>
      <c r="G24" s="193"/>
      <c r="H24" s="193"/>
      <c r="I24" s="193">
        <f>SUM(I16:I17)</f>
        <v>0</v>
      </c>
      <c r="J24" s="189" t="s">
        <v>50</v>
      </c>
      <c r="K24" s="193">
        <f>SUM(K16:K17)</f>
        <v>0</v>
      </c>
      <c r="L24" s="271" t="str">
        <f>D24&amp;"-"&amp;G24</f>
        <v>Risk_InflationVol-</v>
      </c>
      <c r="M24" s="191">
        <v>0.23</v>
      </c>
      <c r="N24" s="223">
        <f>K24*M24</f>
        <v>0</v>
      </c>
      <c r="O24" s="191">
        <f>K24*M24*$B$11</f>
        <v>0</v>
      </c>
      <c r="Q24" s="318" t="s">
        <v>2067</v>
      </c>
      <c r="R24" s="319"/>
      <c r="S24" s="319"/>
      <c r="T24" s="319"/>
      <c r="U24" s="319"/>
      <c r="V24" s="320"/>
      <c r="W24" s="229">
        <v>0.24</v>
      </c>
    </row>
    <row r="25" spans="1:29">
      <c r="A25" s="193"/>
      <c r="B25" s="189"/>
      <c r="C25" s="189"/>
      <c r="D25" s="193"/>
      <c r="E25" s="193"/>
      <c r="F25" s="193"/>
      <c r="G25" s="193"/>
      <c r="H25" s="193"/>
      <c r="I25" s="193"/>
      <c r="J25" s="189"/>
      <c r="K25" s="193"/>
      <c r="L25" s="271"/>
      <c r="M25" s="191"/>
      <c r="N25" s="223"/>
      <c r="O25" s="191"/>
      <c r="Q25" s="318" t="s">
        <v>2068</v>
      </c>
      <c r="R25" s="319"/>
      <c r="S25" s="319"/>
      <c r="T25" s="319"/>
      <c r="U25" s="319"/>
      <c r="V25" s="320"/>
      <c r="W25" s="229">
        <v>0.04</v>
      </c>
    </row>
    <row r="26" spans="1:29">
      <c r="Q26" s="318" t="s">
        <v>2069</v>
      </c>
      <c r="R26" s="319"/>
      <c r="S26" s="319"/>
      <c r="T26" s="319"/>
      <c r="U26" s="319"/>
      <c r="V26" s="320"/>
      <c r="W26" s="229">
        <v>0.32</v>
      </c>
    </row>
    <row r="27" spans="1:29">
      <c r="A27" s="195" t="s">
        <v>1927</v>
      </c>
    </row>
    <row r="29" spans="1:29">
      <c r="A29" s="201" t="s">
        <v>1928</v>
      </c>
      <c r="B29" s="201"/>
      <c r="C29" s="201"/>
    </row>
    <row r="30" spans="1:29">
      <c r="A30" s="145" t="s">
        <v>41</v>
      </c>
      <c r="B30" s="145" t="s">
        <v>13</v>
      </c>
      <c r="C30" s="144" t="s">
        <v>2618</v>
      </c>
      <c r="D30" s="144" t="s">
        <v>2619</v>
      </c>
      <c r="E30" s="145" t="s">
        <v>1920</v>
      </c>
      <c r="F30" s="145" t="s">
        <v>1921</v>
      </c>
      <c r="G30" s="144" t="s">
        <v>1922</v>
      </c>
      <c r="H30" s="144" t="s">
        <v>2620</v>
      </c>
      <c r="I30" s="146" t="s">
        <v>1932</v>
      </c>
    </row>
    <row r="31" spans="1:29">
      <c r="A31" s="192" t="s">
        <v>47</v>
      </c>
      <c r="B31" s="193" t="s">
        <v>50</v>
      </c>
      <c r="C31" s="271" t="s">
        <v>2854</v>
      </c>
      <c r="D31" s="271" t="s">
        <v>2854</v>
      </c>
      <c r="E31" s="192">
        <f>VLOOKUP(C31,($L$23:$O$25),4,FALSE)</f>
        <v>0</v>
      </c>
      <c r="F31" s="192">
        <f>VLOOKUP(D31,($L$23:$O$25),4,FALSE)</f>
        <v>0</v>
      </c>
      <c r="G31" s="203">
        <v>1</v>
      </c>
      <c r="H31" s="272">
        <v>1</v>
      </c>
      <c r="I31" s="210">
        <f>E31*F31*G31*H31</f>
        <v>0</v>
      </c>
    </row>
    <row r="32" spans="1:29">
      <c r="A32" s="201"/>
      <c r="B32" s="201"/>
      <c r="C32" s="201"/>
      <c r="H32" s="204" t="s">
        <v>1929</v>
      </c>
      <c r="I32" s="204">
        <f>SQRT(SUM(I31:I31))</f>
        <v>0</v>
      </c>
    </row>
    <row r="33" spans="1:9">
      <c r="A33" s="201"/>
      <c r="B33" s="201"/>
      <c r="C33" s="201"/>
    </row>
    <row r="34" spans="1:9">
      <c r="A34" s="201"/>
      <c r="B34" s="201"/>
      <c r="C34" s="201"/>
    </row>
    <row r="35" spans="1:9">
      <c r="A35" s="201" t="s">
        <v>1930</v>
      </c>
      <c r="B35" s="201"/>
      <c r="C35" s="201"/>
    </row>
    <row r="36" spans="1:9">
      <c r="A36" s="145" t="s">
        <v>41</v>
      </c>
      <c r="B36" s="145" t="s">
        <v>13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9">
      <c r="A37" s="151" t="s">
        <v>47</v>
      </c>
      <c r="B37" s="193" t="s">
        <v>50</v>
      </c>
      <c r="C37" s="151">
        <f>I32</f>
        <v>0</v>
      </c>
      <c r="D37" s="151">
        <f>C37^2</f>
        <v>0</v>
      </c>
      <c r="E37" s="151">
        <f>SUM(O24:O25)</f>
        <v>0</v>
      </c>
      <c r="F37" s="151">
        <f>MAX(MIN(E37,C37),-C37)</f>
        <v>0</v>
      </c>
    </row>
    <row r="38" spans="1:9">
      <c r="A38" s="201"/>
      <c r="B38" s="201"/>
      <c r="C38" s="201"/>
    </row>
    <row r="39" spans="1:9">
      <c r="A39" s="201"/>
      <c r="B39" s="201"/>
      <c r="C39" s="201"/>
    </row>
    <row r="40" spans="1:9">
      <c r="A40" s="195" t="s">
        <v>2621</v>
      </c>
    </row>
    <row r="42" spans="1:9">
      <c r="A42" s="316" t="s">
        <v>47</v>
      </c>
      <c r="B42" s="317"/>
      <c r="C42" s="144" t="s">
        <v>1916</v>
      </c>
      <c r="D42" s="144" t="s">
        <v>1917</v>
      </c>
      <c r="E42" s="144" t="s">
        <v>1957</v>
      </c>
      <c r="F42" s="144" t="s">
        <v>1958</v>
      </c>
      <c r="G42" s="144" t="s">
        <v>1922</v>
      </c>
      <c r="H42" s="144" t="s">
        <v>1959</v>
      </c>
      <c r="I42" s="144" t="s">
        <v>1932</v>
      </c>
    </row>
    <row r="43" spans="1:9">
      <c r="A43" s="193" t="s">
        <v>50</v>
      </c>
      <c r="B43" s="193" t="s">
        <v>50</v>
      </c>
      <c r="C43" s="151">
        <f>VLOOKUP(A43,$B$37:$F$37,5,FALSE)</f>
        <v>0</v>
      </c>
      <c r="D43" s="151">
        <f>VLOOKUP(B43,$B$37:$F$37,5,FALSE)</f>
        <v>0</v>
      </c>
      <c r="E43" s="151" cm="1">
        <f t="array" ref="E43">VLOOKUP(A43,TRANSPOSE($B$8:$F$11),4,FALSE)</f>
        <v>1</v>
      </c>
      <c r="F43" s="151" cm="1">
        <f t="array" ref="F43">VLOOKUP(B43,TRANSPOSE($B$8:$F$11),4,FALSE)</f>
        <v>1</v>
      </c>
      <c r="G43" s="211">
        <v>1</v>
      </c>
      <c r="H43" s="211">
        <f>MIN(E43:F43)/MAX(E43:F43)</f>
        <v>1</v>
      </c>
      <c r="I43" s="151">
        <f>IF(C43=D43,0,C43*D43*G43*H43)</f>
        <v>0</v>
      </c>
    </row>
    <row r="44" spans="1:9">
      <c r="A44" s="201"/>
      <c r="B44" s="201"/>
      <c r="C44" s="201"/>
      <c r="H44" s="1" t="s">
        <v>1931</v>
      </c>
      <c r="I44" s="1">
        <f>SUM(I43:I43)</f>
        <v>0</v>
      </c>
    </row>
    <row r="45" spans="1:9">
      <c r="A45" s="201"/>
      <c r="B45" s="201"/>
      <c r="C45" s="201"/>
      <c r="H45" s="1" t="s">
        <v>1933</v>
      </c>
      <c r="I45" s="1">
        <f>SUM(D37:D37)</f>
        <v>0</v>
      </c>
    </row>
    <row r="46" spans="1:9">
      <c r="A46" s="201"/>
      <c r="B46" s="201"/>
      <c r="C46" s="201"/>
      <c r="H46" s="204" t="s">
        <v>2623</v>
      </c>
      <c r="I46" s="204">
        <f>SQRT(SUM(I44:I45))</f>
        <v>0</v>
      </c>
    </row>
    <row r="47" spans="1:9">
      <c r="A47" s="201"/>
      <c r="B47" s="201"/>
      <c r="C47" s="201"/>
    </row>
    <row r="50" spans="1:29">
      <c r="A50" s="274" t="s">
        <v>2625</v>
      </c>
      <c r="B50" s="273"/>
      <c r="Q50" s="217"/>
      <c r="R50" s="222" t="s">
        <v>51</v>
      </c>
      <c r="S50" s="222" t="s">
        <v>75</v>
      </c>
      <c r="T50" s="222" t="s">
        <v>54</v>
      </c>
      <c r="U50" s="222" t="s">
        <v>77</v>
      </c>
      <c r="V50" s="222" t="s">
        <v>57</v>
      </c>
      <c r="W50" s="222" t="s">
        <v>79</v>
      </c>
      <c r="X50" s="222" t="s">
        <v>63</v>
      </c>
      <c r="Y50" s="222" t="s">
        <v>68</v>
      </c>
      <c r="Z50" s="222" t="s">
        <v>72</v>
      </c>
      <c r="AA50" s="222" t="s">
        <v>82</v>
      </c>
      <c r="AB50" s="222" t="s">
        <v>84</v>
      </c>
      <c r="AC50" s="222" t="s">
        <v>86</v>
      </c>
    </row>
    <row r="51" spans="1:29">
      <c r="Q51" s="222" t="s">
        <v>2628</v>
      </c>
      <c r="R51" s="275">
        <f>0.5*MIN(1,14/R52)</f>
        <v>0.5</v>
      </c>
      <c r="S51" s="275">
        <f t="shared" ref="S51:AC51" si="1">0.5*MIN(1,14/S52)</f>
        <v>0.23013698630136986</v>
      </c>
      <c r="T51" s="275">
        <f t="shared" si="1"/>
        <v>7.6712328767123292E-2</v>
      </c>
      <c r="U51" s="275">
        <f t="shared" si="1"/>
        <v>3.8356164383561646E-2</v>
      </c>
      <c r="V51" s="275">
        <f t="shared" si="1"/>
        <v>1.9178082191780823E-2</v>
      </c>
      <c r="W51" s="275">
        <f t="shared" si="1"/>
        <v>9.5890410958904115E-3</v>
      </c>
      <c r="X51" s="275">
        <f t="shared" si="1"/>
        <v>6.392694063926941E-3</v>
      </c>
      <c r="Y51" s="275">
        <f t="shared" si="1"/>
        <v>3.8356164383561643E-3</v>
      </c>
      <c r="Z51" s="275">
        <f t="shared" si="1"/>
        <v>1.9178082191780822E-3</v>
      </c>
      <c r="AA51" s="275">
        <f t="shared" si="1"/>
        <v>1.2785388127853881E-3</v>
      </c>
      <c r="AB51" s="275">
        <f t="shared" si="1"/>
        <v>9.5890410958904108E-4</v>
      </c>
      <c r="AC51" s="275">
        <f t="shared" si="1"/>
        <v>6.3926940639269405E-4</v>
      </c>
    </row>
    <row r="52" spans="1:29">
      <c r="A52" s="195" t="s">
        <v>2855</v>
      </c>
      <c r="Q52" s="222" t="s">
        <v>2629</v>
      </c>
      <c r="R52" s="217">
        <v>14</v>
      </c>
      <c r="S52" s="217">
        <f>365/12</f>
        <v>30.416666666666668</v>
      </c>
      <c r="T52" s="217">
        <f>365/4</f>
        <v>91.25</v>
      </c>
      <c r="U52" s="217">
        <f>365/2</f>
        <v>182.5</v>
      </c>
      <c r="V52" s="217">
        <f>365</f>
        <v>365</v>
      </c>
      <c r="W52" s="217">
        <f>365*2</f>
        <v>730</v>
      </c>
      <c r="X52" s="217">
        <f>365*3</f>
        <v>1095</v>
      </c>
      <c r="Y52" s="217">
        <f>365*5</f>
        <v>1825</v>
      </c>
      <c r="Z52" s="217">
        <f>365*10</f>
        <v>3650</v>
      </c>
      <c r="AA52" s="217">
        <f>365*15</f>
        <v>5475</v>
      </c>
      <c r="AB52" s="217">
        <f>365*20</f>
        <v>7300</v>
      </c>
      <c r="AC52" s="217">
        <f>365*30</f>
        <v>10950</v>
      </c>
    </row>
    <row r="54" spans="1:29">
      <c r="A54" s="144" t="s">
        <v>41</v>
      </c>
      <c r="B54" s="144" t="s">
        <v>42</v>
      </c>
      <c r="C54" s="144" t="s">
        <v>43</v>
      </c>
      <c r="D54" s="144" t="s">
        <v>0</v>
      </c>
      <c r="E54" s="144" t="s">
        <v>1</v>
      </c>
      <c r="F54" s="144" t="s">
        <v>2</v>
      </c>
      <c r="G54" s="144" t="s">
        <v>3</v>
      </c>
      <c r="H54" s="144" t="s">
        <v>4</v>
      </c>
      <c r="I54" s="144" t="s">
        <v>44</v>
      </c>
      <c r="J54" s="144" t="s">
        <v>45</v>
      </c>
      <c r="K54" s="144" t="s">
        <v>46</v>
      </c>
      <c r="L54" s="144" t="s">
        <v>8</v>
      </c>
      <c r="M54" s="144" t="s">
        <v>2627</v>
      </c>
      <c r="N54" s="235" t="s">
        <v>2630</v>
      </c>
      <c r="O54" s="235" t="s">
        <v>2641</v>
      </c>
    </row>
    <row r="55" spans="1:29">
      <c r="A55" s="193" t="s">
        <v>47</v>
      </c>
      <c r="B55" s="189" t="s">
        <v>375</v>
      </c>
      <c r="C55" s="189" t="s">
        <v>49</v>
      </c>
      <c r="D55" s="193" t="s">
        <v>36</v>
      </c>
      <c r="E55" s="193" t="s">
        <v>50</v>
      </c>
      <c r="F55" s="193"/>
      <c r="G55" s="193" t="s">
        <v>86</v>
      </c>
      <c r="H55" s="193"/>
      <c r="I55" s="193">
        <v>80000000</v>
      </c>
      <c r="J55" s="189" t="s">
        <v>50</v>
      </c>
      <c r="K55" s="193">
        <v>80000000</v>
      </c>
      <c r="L55" s="271" t="s">
        <v>2856</v>
      </c>
      <c r="M55" s="191" cm="1">
        <f t="array" ref="M55">VLOOKUP(G55,TRANSPOSE($Q$50:$AC$51),2,FALSE)</f>
        <v>6.3926940639269405E-4</v>
      </c>
      <c r="N55" s="223">
        <f>K55*M55</f>
        <v>51141.552511415524</v>
      </c>
      <c r="O55" s="223">
        <f>ABS(N55)</f>
        <v>51141.552511415524</v>
      </c>
    </row>
    <row r="56" spans="1:29">
      <c r="A56" s="193" t="s">
        <v>47</v>
      </c>
      <c r="B56" s="189" t="s">
        <v>380</v>
      </c>
      <c r="C56" s="189" t="s">
        <v>49</v>
      </c>
      <c r="D56" s="193" t="s">
        <v>36</v>
      </c>
      <c r="E56" s="193" t="s">
        <v>50</v>
      </c>
      <c r="F56" s="193"/>
      <c r="G56" s="193" t="s">
        <v>51</v>
      </c>
      <c r="H56" s="193"/>
      <c r="I56" s="193">
        <v>-80000000</v>
      </c>
      <c r="J56" s="189" t="s">
        <v>50</v>
      </c>
      <c r="K56" s="193">
        <v>-80000000</v>
      </c>
      <c r="L56" s="271" t="s">
        <v>2857</v>
      </c>
      <c r="M56" s="191" cm="1">
        <f t="array" ref="M56">VLOOKUP(G56,TRANSPOSE($Q$50:$AC$51),2,FALSE)</f>
        <v>0.5</v>
      </c>
      <c r="N56" s="223">
        <f>K56*M56</f>
        <v>-40000000</v>
      </c>
      <c r="O56" s="223">
        <f>ABS(N56)</f>
        <v>40000000</v>
      </c>
    </row>
    <row r="58" spans="1:29">
      <c r="A58" s="195" t="s">
        <v>2858</v>
      </c>
    </row>
    <row r="60" spans="1:29">
      <c r="A60" s="235" t="s">
        <v>41</v>
      </c>
      <c r="B60" s="235" t="s">
        <v>42</v>
      </c>
      <c r="C60" s="235" t="s">
        <v>43</v>
      </c>
      <c r="D60" s="235" t="s">
        <v>0</v>
      </c>
      <c r="E60" s="235" t="s">
        <v>1</v>
      </c>
      <c r="F60" s="235" t="s">
        <v>2</v>
      </c>
      <c r="G60" s="235" t="s">
        <v>3</v>
      </c>
      <c r="H60" s="235" t="s">
        <v>4</v>
      </c>
      <c r="I60" s="235" t="s">
        <v>44</v>
      </c>
      <c r="J60" s="235" t="s">
        <v>45</v>
      </c>
      <c r="K60" s="235" t="s">
        <v>46</v>
      </c>
      <c r="L60" s="235" t="s">
        <v>8</v>
      </c>
      <c r="M60" s="235" t="s">
        <v>2627</v>
      </c>
      <c r="N60" s="235" t="s">
        <v>2630</v>
      </c>
      <c r="O60" s="235" t="s">
        <v>2641</v>
      </c>
    </row>
    <row r="61" spans="1:29">
      <c r="A61" s="215" t="s">
        <v>47</v>
      </c>
      <c r="B61" s="216"/>
      <c r="C61" s="216" t="s">
        <v>49</v>
      </c>
      <c r="D61" s="215" t="s">
        <v>36</v>
      </c>
      <c r="E61" s="215" t="s">
        <v>50</v>
      </c>
      <c r="F61" s="215"/>
      <c r="G61" s="215"/>
      <c r="H61" s="215"/>
      <c r="I61" s="215"/>
      <c r="J61" s="216"/>
      <c r="K61" s="215"/>
      <c r="L61" s="256" t="str">
        <f>D61&amp;"-"&amp;G61</f>
        <v>Risk_InflationVol-</v>
      </c>
      <c r="M61" s="223"/>
      <c r="N61" s="223">
        <f>SUM(N55:N56)</f>
        <v>-39948858.447488584</v>
      </c>
      <c r="O61" s="223">
        <f>ABS(N61)</f>
        <v>39948858.447488584</v>
      </c>
    </row>
    <row r="90" spans="1:9">
      <c r="A90" s="195" t="s">
        <v>1927</v>
      </c>
    </row>
    <row r="92" spans="1:9">
      <c r="A92" s="201"/>
      <c r="B92" s="201"/>
      <c r="C92" s="201"/>
    </row>
    <row r="93" spans="1:9">
      <c r="A93" s="145" t="s">
        <v>41</v>
      </c>
      <c r="B93" s="145" t="s">
        <v>13</v>
      </c>
      <c r="C93" s="144" t="s">
        <v>2618</v>
      </c>
      <c r="D93" s="144" t="s">
        <v>2619</v>
      </c>
      <c r="E93" s="145" t="s">
        <v>1920</v>
      </c>
      <c r="F93" s="145" t="s">
        <v>1921</v>
      </c>
      <c r="G93" s="144" t="s">
        <v>1922</v>
      </c>
      <c r="H93" s="144" t="s">
        <v>2632</v>
      </c>
      <c r="I93" s="146" t="s">
        <v>1932</v>
      </c>
    </row>
    <row r="94" spans="1:9">
      <c r="A94" s="192" t="s">
        <v>47</v>
      </c>
      <c r="B94" s="215" t="s">
        <v>50</v>
      </c>
      <c r="C94" s="256" t="s">
        <v>2854</v>
      </c>
      <c r="D94" s="215" t="s">
        <v>2854</v>
      </c>
      <c r="E94" s="192">
        <f>VLOOKUP(C94,($L$61:$N$61),3,FALSE)</f>
        <v>-39948858.447488584</v>
      </c>
      <c r="F94" s="192">
        <f>VLOOKUP(D94,($L$61:$N$61),3,FALSE)</f>
        <v>-39948858.447488584</v>
      </c>
      <c r="G94" s="203">
        <v>1</v>
      </c>
      <c r="H94" s="272">
        <f>G94^2</f>
        <v>1</v>
      </c>
      <c r="I94" s="210">
        <f>E94*F94*H94</f>
        <v>1595911291257480</v>
      </c>
    </row>
    <row r="95" spans="1:9">
      <c r="A95" s="201"/>
      <c r="B95" s="201"/>
      <c r="C95" s="201"/>
      <c r="H95" s="204" t="s">
        <v>1929</v>
      </c>
      <c r="I95" s="204">
        <f>SQRT(SUM(I94:I94))</f>
        <v>39948858.447488584</v>
      </c>
    </row>
    <row r="97" spans="1:7">
      <c r="A97" s="201" t="s">
        <v>1930</v>
      </c>
      <c r="B97" s="201"/>
      <c r="C97" s="201"/>
    </row>
    <row r="98" spans="1:7">
      <c r="A98" s="145" t="s">
        <v>41</v>
      </c>
      <c r="B98" s="145" t="s">
        <v>13</v>
      </c>
      <c r="C98" s="144" t="s">
        <v>1911</v>
      </c>
      <c r="D98" s="144" t="s">
        <v>1912</v>
      </c>
      <c r="E98" s="145" t="s">
        <v>1913</v>
      </c>
      <c r="F98" s="145" t="s">
        <v>1914</v>
      </c>
    </row>
    <row r="99" spans="1:7">
      <c r="A99" s="151" t="s">
        <v>47</v>
      </c>
      <c r="B99" s="215" t="s">
        <v>50</v>
      </c>
      <c r="C99" s="151">
        <f>I95</f>
        <v>39948858.447488584</v>
      </c>
      <c r="D99" s="151">
        <f>C99^2</f>
        <v>1595911291257480</v>
      </c>
      <c r="E99" s="151">
        <f>SUM(N55:N56)</f>
        <v>-39948858.447488584</v>
      </c>
      <c r="F99" s="151">
        <f>MAX(MIN(E99,C99),-C99)</f>
        <v>-39948858.447488584</v>
      </c>
    </row>
    <row r="102" spans="1:7">
      <c r="A102" s="195" t="s">
        <v>2859</v>
      </c>
    </row>
    <row r="104" spans="1:7">
      <c r="A104" s="145"/>
      <c r="B104" s="145" t="s">
        <v>363</v>
      </c>
      <c r="C104" s="144" t="s">
        <v>2640</v>
      </c>
    </row>
    <row r="105" spans="1:7">
      <c r="A105" s="217" t="s">
        <v>2634</v>
      </c>
      <c r="B105" s="217">
        <f>SUM(N61)</f>
        <v>-39948858.447488584</v>
      </c>
      <c r="C105" s="217">
        <f>SUM(B105)</f>
        <v>-39948858.447488584</v>
      </c>
    </row>
    <row r="106" spans="1:7">
      <c r="A106" s="217" t="s">
        <v>2635</v>
      </c>
      <c r="B106" s="217">
        <f>SUM(O61)</f>
        <v>39948858.447488584</v>
      </c>
      <c r="C106" s="217">
        <f>SUM(B106)</f>
        <v>39948858.447488584</v>
      </c>
    </row>
    <row r="107" spans="1:7">
      <c r="A107" s="217" t="s">
        <v>2636</v>
      </c>
      <c r="B107" s="217">
        <f>MIN(0,C105/C106)</f>
        <v>-1</v>
      </c>
    </row>
    <row r="108" spans="1:7">
      <c r="A108" s="217" t="s">
        <v>2637</v>
      </c>
      <c r="B108" s="217">
        <f>_xlfn.NORM.S.INV(99.5%)</f>
        <v>2.5758293035488999</v>
      </c>
    </row>
    <row r="109" spans="1:7">
      <c r="A109" s="277" t="s">
        <v>2638</v>
      </c>
      <c r="B109" s="217">
        <f>(B108^2-1)*(1+B107)-B107</f>
        <v>1</v>
      </c>
      <c r="D109" s="278"/>
      <c r="E109" s="278"/>
      <c r="F109" s="278"/>
      <c r="G109" s="279"/>
    </row>
    <row r="110" spans="1:7">
      <c r="A110" s="276" t="s">
        <v>2639</v>
      </c>
      <c r="B110" s="226">
        <v>0.32</v>
      </c>
    </row>
    <row r="111" spans="1:7">
      <c r="A111" s="217" t="s">
        <v>2645</v>
      </c>
      <c r="B111" s="280">
        <f>V6^(-2)</f>
        <v>4.5269352648257133</v>
      </c>
    </row>
    <row r="113" spans="1:17">
      <c r="A113" s="195" t="s">
        <v>2860</v>
      </c>
    </row>
    <row r="115" spans="1:17">
      <c r="A115" s="316" t="s">
        <v>47</v>
      </c>
      <c r="B115" s="317"/>
      <c r="C115" s="144" t="s">
        <v>1916</v>
      </c>
      <c r="D115" s="144" t="s">
        <v>1917</v>
      </c>
      <c r="E115" s="144" t="s">
        <v>1922</v>
      </c>
      <c r="F115" s="144" t="s">
        <v>2632</v>
      </c>
      <c r="G115" s="144" t="s">
        <v>1932</v>
      </c>
    </row>
    <row r="116" spans="1:17">
      <c r="A116" s="215" t="s">
        <v>50</v>
      </c>
      <c r="B116" s="215" t="s">
        <v>50</v>
      </c>
      <c r="C116" s="151">
        <f>VLOOKUP(A116,$B$98:$F$99,5,FALSE)</f>
        <v>-39948858.447488584</v>
      </c>
      <c r="D116" s="151">
        <f>VLOOKUP(B116,$B$98:$F$99,5,FALSE)</f>
        <v>-39948858.447488584</v>
      </c>
      <c r="E116" s="211">
        <v>1</v>
      </c>
      <c r="F116" s="211">
        <f>E116^2</f>
        <v>1</v>
      </c>
      <c r="G116" s="151">
        <f>IF(C116=D116,0,C116*D116*F116)</f>
        <v>0</v>
      </c>
    </row>
    <row r="117" spans="1:17">
      <c r="A117" s="201"/>
      <c r="B117" s="201"/>
      <c r="C117" s="201"/>
      <c r="F117" s="1" t="s">
        <v>1931</v>
      </c>
      <c r="G117" s="1">
        <f>SUM(G116:G116)</f>
        <v>0</v>
      </c>
    </row>
    <row r="118" spans="1:17">
      <c r="A118" s="201"/>
      <c r="B118" s="201"/>
      <c r="C118" s="201"/>
      <c r="F118" s="1" t="s">
        <v>1933</v>
      </c>
      <c r="G118" s="1">
        <f>SUM(D99:D99)</f>
        <v>1595911291257480</v>
      </c>
    </row>
    <row r="119" spans="1:17">
      <c r="E119" s="204" t="s">
        <v>2643</v>
      </c>
      <c r="F119" s="204"/>
      <c r="G119" s="204">
        <f>MAX(C105+B109*SQRT(G117+G118),0)</f>
        <v>0</v>
      </c>
    </row>
    <row r="120" spans="1:17">
      <c r="E120" s="204" t="s">
        <v>2644</v>
      </c>
      <c r="F120" s="204"/>
      <c r="G120" s="204">
        <f>G119*B111</f>
        <v>0</v>
      </c>
    </row>
    <row r="123" spans="1:17">
      <c r="A123" s="274" t="s">
        <v>2613</v>
      </c>
      <c r="B123" s="273">
        <f>I46+G120</f>
        <v>0</v>
      </c>
    </row>
    <row r="125" spans="1:17">
      <c r="A125" s="205" t="s">
        <v>1935</v>
      </c>
    </row>
    <row r="127" spans="1:17">
      <c r="A127" s="227" t="s">
        <v>2043</v>
      </c>
      <c r="B127" s="227" t="s">
        <v>2044</v>
      </c>
      <c r="C127" s="227" t="s">
        <v>2045</v>
      </c>
      <c r="D127" s="227" t="s">
        <v>2046</v>
      </c>
      <c r="E127" s="227" t="s">
        <v>2047</v>
      </c>
      <c r="F127" s="227" t="s">
        <v>2048</v>
      </c>
      <c r="G127" s="227" t="s">
        <v>2049</v>
      </c>
      <c r="H127" s="227" t="s">
        <v>2050</v>
      </c>
      <c r="I127" s="227" t="s">
        <v>2051</v>
      </c>
      <c r="J127" s="217" t="s">
        <v>2052</v>
      </c>
      <c r="K127" s="217" t="s">
        <v>2053</v>
      </c>
      <c r="L127" s="217" t="s">
        <v>2054</v>
      </c>
      <c r="M127" s="217" t="s">
        <v>2055</v>
      </c>
      <c r="N127" s="217" t="s">
        <v>2056</v>
      </c>
      <c r="O127" s="217" t="s">
        <v>2057</v>
      </c>
      <c r="P127" s="217" t="s">
        <v>2058</v>
      </c>
      <c r="Q127" s="217" t="s">
        <v>2059</v>
      </c>
    </row>
    <row r="128" spans="1:17">
      <c r="A128" s="228">
        <v>45170</v>
      </c>
      <c r="B128" s="227" t="s">
        <v>2348</v>
      </c>
      <c r="C128" s="227" t="s">
        <v>2061</v>
      </c>
      <c r="D128" s="227" t="s">
        <v>50</v>
      </c>
      <c r="E128" s="227">
        <v>0</v>
      </c>
      <c r="F128" s="227">
        <v>0</v>
      </c>
      <c r="G128" s="227">
        <v>0</v>
      </c>
      <c r="H128" s="227">
        <v>0</v>
      </c>
      <c r="I128" s="227">
        <v>0</v>
      </c>
      <c r="J128" s="217">
        <v>0</v>
      </c>
      <c r="K128" s="217">
        <v>0</v>
      </c>
      <c r="L128" s="217">
        <v>0</v>
      </c>
      <c r="M128" s="217">
        <v>0</v>
      </c>
      <c r="N128" s="217">
        <v>0</v>
      </c>
      <c r="O128" s="217">
        <v>0</v>
      </c>
      <c r="P128" s="217">
        <v>0</v>
      </c>
      <c r="Q128" s="217">
        <v>0</v>
      </c>
    </row>
  </sheetData>
  <mergeCells count="6">
    <mergeCell ref="B7:D7"/>
    <mergeCell ref="Q24:V24"/>
    <mergeCell ref="Q25:V25"/>
    <mergeCell ref="Q26:V26"/>
    <mergeCell ref="A42:B42"/>
    <mergeCell ref="A115:B11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D4480-7CD0-4189-9A3A-052397DC8DAC}">
  <sheetPr>
    <tabColor rgb="FFFFFF00"/>
  </sheetPr>
  <dimension ref="A1:AC128"/>
  <sheetViews>
    <sheetView workbookViewId="0">
      <selection activeCell="H7" sqref="H7"/>
    </sheetView>
  </sheetViews>
  <sheetFormatPr defaultRowHeight="15"/>
  <cols>
    <col min="1" max="1" width="22.5703125" style="1" customWidth="1"/>
    <col min="2" max="2" width="13.7109375" style="1" customWidth="1"/>
    <col min="3" max="3" width="18.85546875" style="1" customWidth="1"/>
    <col min="4" max="4" width="25" style="1" customWidth="1"/>
    <col min="5" max="5" width="18.7109375" style="1" customWidth="1"/>
    <col min="6" max="6" width="16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9.140625" style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1455</v>
      </c>
      <c r="B2" s="187" t="s">
        <v>613</v>
      </c>
      <c r="C2" s="187" t="s">
        <v>1392</v>
      </c>
      <c r="D2" s="187" t="s">
        <v>1456</v>
      </c>
      <c r="E2" s="187" t="s">
        <v>1457</v>
      </c>
      <c r="F2" s="187" t="s">
        <v>1454</v>
      </c>
      <c r="G2" s="187" t="s">
        <v>617</v>
      </c>
      <c r="H2" s="188">
        <v>0</v>
      </c>
      <c r="I2" s="188">
        <v>0</v>
      </c>
      <c r="J2" s="188">
        <v>384018.68824008433</v>
      </c>
      <c r="K2" s="188">
        <v>0</v>
      </c>
      <c r="L2" s="188">
        <v>0</v>
      </c>
      <c r="M2" s="188">
        <v>384018.68824008433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2616</v>
      </c>
      <c r="R5" s="198"/>
      <c r="S5" s="198"/>
      <c r="T5" s="198"/>
      <c r="U5" s="198"/>
      <c r="V5" s="151">
        <v>0.23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198" t="s">
        <v>2615</v>
      </c>
      <c r="R6" s="198"/>
      <c r="S6" s="198"/>
      <c r="T6" s="198"/>
      <c r="U6" s="198"/>
      <c r="V6" s="151">
        <v>0.47</v>
      </c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9">
      <c r="A8" s="196" t="s">
        <v>13</v>
      </c>
      <c r="B8" s="197" t="s">
        <v>360</v>
      </c>
      <c r="C8" s="197"/>
      <c r="D8" s="197"/>
      <c r="E8" s="197"/>
      <c r="F8" s="197"/>
      <c r="Q8" s="190" t="s">
        <v>1926</v>
      </c>
    </row>
    <row r="9" spans="1:29">
      <c r="A9" s="198" t="s">
        <v>1908</v>
      </c>
      <c r="B9" s="199">
        <v>520000000</v>
      </c>
      <c r="C9" s="208"/>
      <c r="D9" s="199"/>
      <c r="E9" s="199"/>
      <c r="F9" s="199"/>
      <c r="Q9" s="217"/>
      <c r="R9" s="222" t="s">
        <v>51</v>
      </c>
      <c r="S9" s="222" t="s">
        <v>75</v>
      </c>
      <c r="T9" s="222" t="s">
        <v>54</v>
      </c>
      <c r="U9" s="222" t="s">
        <v>77</v>
      </c>
      <c r="V9" s="222" t="s">
        <v>57</v>
      </c>
      <c r="W9" s="222" t="s">
        <v>79</v>
      </c>
      <c r="X9" s="222" t="s">
        <v>63</v>
      </c>
      <c r="Y9" s="222" t="s">
        <v>68</v>
      </c>
      <c r="Z9" s="222" t="s">
        <v>72</v>
      </c>
      <c r="AA9" s="222" t="s">
        <v>82</v>
      </c>
      <c r="AB9" s="222" t="s">
        <v>84</v>
      </c>
      <c r="AC9" s="222" t="s">
        <v>86</v>
      </c>
    </row>
    <row r="10" spans="1:29">
      <c r="A10" s="198" t="s">
        <v>1960</v>
      </c>
      <c r="B10" s="200">
        <f>SUM(K24:K25)</f>
        <v>0</v>
      </c>
      <c r="C10" s="200" t="e">
        <f>SUM(#REF!)</f>
        <v>#REF!</v>
      </c>
      <c r="D10" s="200" t="e">
        <f>SUM(#REF!)</f>
        <v>#REF!</v>
      </c>
      <c r="E10" s="199">
        <f>SUM(M48:M48)</f>
        <v>0</v>
      </c>
      <c r="F10" s="199">
        <f>SUM(O48:O48)</f>
        <v>0</v>
      </c>
      <c r="Q10" s="222" t="s">
        <v>51</v>
      </c>
      <c r="R10" s="226">
        <v>1</v>
      </c>
      <c r="S10" s="226">
        <v>0.77</v>
      </c>
      <c r="T10" s="226">
        <v>0.67</v>
      </c>
      <c r="U10" s="226">
        <v>0.59</v>
      </c>
      <c r="V10" s="226">
        <v>0.48</v>
      </c>
      <c r="W10" s="226">
        <v>0.39</v>
      </c>
      <c r="X10" s="226">
        <v>0.34</v>
      </c>
      <c r="Y10" s="226">
        <v>0.3</v>
      </c>
      <c r="Z10" s="226">
        <v>0.25</v>
      </c>
      <c r="AA10" s="226">
        <v>0.23</v>
      </c>
      <c r="AB10" s="226">
        <v>0.21</v>
      </c>
      <c r="AC10" s="226">
        <v>0.2</v>
      </c>
    </row>
    <row r="11" spans="1:29">
      <c r="A11" s="206" t="s">
        <v>1909</v>
      </c>
      <c r="B11" s="207">
        <f>MAX(1,SQRT(ABS(B10)/B9))</f>
        <v>1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Q11" s="222" t="s">
        <v>75</v>
      </c>
      <c r="R11" s="226">
        <v>0.77</v>
      </c>
      <c r="S11" s="226">
        <v>1</v>
      </c>
      <c r="T11" s="226">
        <v>0.84</v>
      </c>
      <c r="U11" s="226">
        <v>0.74</v>
      </c>
      <c r="V11" s="226">
        <v>0.56000000000000005</v>
      </c>
      <c r="W11" s="226">
        <v>0.43</v>
      </c>
      <c r="X11" s="226">
        <v>0.36</v>
      </c>
      <c r="Y11" s="226">
        <v>0.31</v>
      </c>
      <c r="Z11" s="226">
        <v>0.26</v>
      </c>
      <c r="AA11" s="226">
        <v>0.21</v>
      </c>
      <c r="AB11" s="226">
        <v>0.19</v>
      </c>
      <c r="AC11" s="226">
        <v>0.19</v>
      </c>
    </row>
    <row r="12" spans="1:29">
      <c r="Q12" s="222" t="s">
        <v>54</v>
      </c>
      <c r="R12" s="226">
        <v>0.67</v>
      </c>
      <c r="S12" s="226">
        <v>0.84</v>
      </c>
      <c r="T12" s="226">
        <v>1</v>
      </c>
      <c r="U12" s="226">
        <v>0.88</v>
      </c>
      <c r="V12" s="226">
        <v>0.69</v>
      </c>
      <c r="W12" s="226">
        <v>0.55000000000000004</v>
      </c>
      <c r="X12" s="226">
        <v>0.47</v>
      </c>
      <c r="Y12" s="226">
        <v>0.4</v>
      </c>
      <c r="Z12" s="226">
        <v>0.34</v>
      </c>
      <c r="AA12" s="226">
        <v>0.27</v>
      </c>
      <c r="AB12" s="226">
        <v>0.25</v>
      </c>
      <c r="AC12" s="226">
        <v>0.25</v>
      </c>
    </row>
    <row r="13" spans="1:29">
      <c r="A13" s="195" t="s">
        <v>1910</v>
      </c>
      <c r="Q13" s="222" t="s">
        <v>77</v>
      </c>
      <c r="R13" s="226">
        <v>0.59</v>
      </c>
      <c r="S13" s="226">
        <v>0.74</v>
      </c>
      <c r="T13" s="226">
        <v>0.88</v>
      </c>
      <c r="U13" s="226">
        <v>1</v>
      </c>
      <c r="V13" s="226">
        <v>0.86</v>
      </c>
      <c r="W13" s="226">
        <v>0.73</v>
      </c>
      <c r="X13" s="226">
        <v>0.65</v>
      </c>
      <c r="Y13" s="226">
        <v>0.56999999999999995</v>
      </c>
      <c r="Z13" s="226">
        <v>0.49</v>
      </c>
      <c r="AA13" s="226">
        <v>0.4</v>
      </c>
      <c r="AB13" s="226">
        <v>0.38</v>
      </c>
      <c r="AC13" s="226">
        <v>0.37</v>
      </c>
    </row>
    <row r="14" spans="1:29">
      <c r="Q14" s="222" t="s">
        <v>57</v>
      </c>
      <c r="R14" s="226">
        <v>0.48</v>
      </c>
      <c r="S14" s="226">
        <v>0.56000000000000005</v>
      </c>
      <c r="T14" s="226">
        <v>0.69</v>
      </c>
      <c r="U14" s="226">
        <v>0.86</v>
      </c>
      <c r="V14" s="226">
        <v>1</v>
      </c>
      <c r="W14" s="226">
        <v>0.94</v>
      </c>
      <c r="X14" s="226">
        <v>0.87</v>
      </c>
      <c r="Y14" s="226">
        <v>0.79</v>
      </c>
      <c r="Z14" s="226">
        <v>0.68</v>
      </c>
      <c r="AA14" s="226">
        <v>0.6</v>
      </c>
      <c r="AB14" s="226">
        <v>0.56999999999999995</v>
      </c>
      <c r="AC14" s="226">
        <v>0.55000000000000004</v>
      </c>
    </row>
    <row r="15" spans="1:29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Q15" s="222" t="s">
        <v>79</v>
      </c>
      <c r="R15" s="226">
        <v>0.39</v>
      </c>
      <c r="S15" s="226">
        <v>0.43</v>
      </c>
      <c r="T15" s="226">
        <v>0.55000000000000004</v>
      </c>
      <c r="U15" s="226">
        <v>0.73</v>
      </c>
      <c r="V15" s="226">
        <v>0.94</v>
      </c>
      <c r="W15" s="226">
        <v>1</v>
      </c>
      <c r="X15" s="226">
        <v>0.96</v>
      </c>
      <c r="Y15" s="226">
        <v>0.91</v>
      </c>
      <c r="Z15" s="226">
        <v>0.8</v>
      </c>
      <c r="AA15" s="226">
        <v>0.74</v>
      </c>
      <c r="AB15" s="226">
        <v>0.7</v>
      </c>
      <c r="AC15" s="226">
        <v>0.69</v>
      </c>
    </row>
    <row r="16" spans="1:29">
      <c r="A16" s="193" t="s">
        <v>47</v>
      </c>
      <c r="B16" s="189" t="s">
        <v>378</v>
      </c>
      <c r="C16" s="189" t="s">
        <v>49</v>
      </c>
      <c r="D16" s="193" t="s">
        <v>36</v>
      </c>
      <c r="E16" s="193" t="s">
        <v>360</v>
      </c>
      <c r="F16" s="193"/>
      <c r="G16" s="193" t="s">
        <v>72</v>
      </c>
      <c r="H16" s="193"/>
      <c r="I16" s="193">
        <v>10000000</v>
      </c>
      <c r="J16" s="189" t="s">
        <v>50</v>
      </c>
      <c r="K16" s="193">
        <v>10000000</v>
      </c>
      <c r="Q16" s="222" t="s">
        <v>63</v>
      </c>
      <c r="R16" s="226">
        <v>0.34</v>
      </c>
      <c r="S16" s="226">
        <v>0.36</v>
      </c>
      <c r="T16" s="226">
        <v>0.47</v>
      </c>
      <c r="U16" s="226">
        <v>0.65</v>
      </c>
      <c r="V16" s="226">
        <v>0.87</v>
      </c>
      <c r="W16" s="226">
        <v>0.96</v>
      </c>
      <c r="X16" s="226">
        <v>1</v>
      </c>
      <c r="Y16" s="226">
        <v>0.97</v>
      </c>
      <c r="Z16" s="226">
        <v>0.88</v>
      </c>
      <c r="AA16" s="226">
        <v>0.81</v>
      </c>
      <c r="AB16" s="226">
        <v>0.77</v>
      </c>
      <c r="AC16" s="226">
        <v>0.76</v>
      </c>
    </row>
    <row r="17" spans="1:29">
      <c r="A17" s="193" t="s">
        <v>47</v>
      </c>
      <c r="B17" s="189" t="s">
        <v>605</v>
      </c>
      <c r="C17" s="189" t="s">
        <v>49</v>
      </c>
      <c r="D17" s="193" t="s">
        <v>36</v>
      </c>
      <c r="E17" s="193" t="s">
        <v>360</v>
      </c>
      <c r="F17" s="193"/>
      <c r="G17" s="193" t="s">
        <v>86</v>
      </c>
      <c r="H17" s="193"/>
      <c r="I17" s="193">
        <v>-10000000</v>
      </c>
      <c r="J17" s="189" t="s">
        <v>50</v>
      </c>
      <c r="K17" s="193">
        <v>-10000000</v>
      </c>
      <c r="Q17" s="222" t="s">
        <v>68</v>
      </c>
      <c r="R17" s="226">
        <v>0.3</v>
      </c>
      <c r="S17" s="226">
        <v>0.31</v>
      </c>
      <c r="T17" s="226">
        <v>0.4</v>
      </c>
      <c r="U17" s="226">
        <v>0.56999999999999995</v>
      </c>
      <c r="V17" s="226">
        <v>0.79</v>
      </c>
      <c r="W17" s="226">
        <v>0.91</v>
      </c>
      <c r="X17" s="226">
        <v>0.97</v>
      </c>
      <c r="Y17" s="226">
        <v>1</v>
      </c>
      <c r="Z17" s="226">
        <v>0.95</v>
      </c>
      <c r="AA17" s="226">
        <v>0.9</v>
      </c>
      <c r="AB17" s="226">
        <v>0.86</v>
      </c>
      <c r="AC17" s="226">
        <v>0.85</v>
      </c>
    </row>
    <row r="18" spans="1:29">
      <c r="A18" s="193"/>
      <c r="B18" s="189"/>
      <c r="C18" s="189"/>
      <c r="D18" s="193"/>
      <c r="E18" s="193"/>
      <c r="F18" s="193"/>
      <c r="G18" s="193"/>
      <c r="H18" s="193"/>
      <c r="I18" s="193"/>
      <c r="J18" s="189"/>
      <c r="K18" s="193"/>
      <c r="Q18" s="222" t="s">
        <v>72</v>
      </c>
      <c r="R18" s="226">
        <v>0.25</v>
      </c>
      <c r="S18" s="226">
        <v>0.26</v>
      </c>
      <c r="T18" s="226">
        <v>0.34</v>
      </c>
      <c r="U18" s="226">
        <v>0.49</v>
      </c>
      <c r="V18" s="226">
        <v>0.68</v>
      </c>
      <c r="W18" s="226">
        <v>0.8</v>
      </c>
      <c r="X18" s="226">
        <v>0.88</v>
      </c>
      <c r="Y18" s="226">
        <v>0.95</v>
      </c>
      <c r="Z18" s="226">
        <v>1</v>
      </c>
      <c r="AA18" s="226">
        <v>0.97</v>
      </c>
      <c r="AB18" s="226">
        <v>0.94</v>
      </c>
      <c r="AC18" s="226">
        <v>0.94</v>
      </c>
    </row>
    <row r="19" spans="1:29">
      <c r="A19" s="193"/>
      <c r="B19" s="189"/>
      <c r="C19" s="189"/>
      <c r="D19" s="193"/>
      <c r="E19" s="193"/>
      <c r="F19" s="193"/>
      <c r="G19" s="193"/>
      <c r="H19" s="193"/>
      <c r="I19" s="193"/>
      <c r="J19" s="189"/>
      <c r="K19" s="193"/>
      <c r="Q19" s="222" t="s">
        <v>82</v>
      </c>
      <c r="R19" s="226">
        <v>0.23</v>
      </c>
      <c r="S19" s="226">
        <v>0.21</v>
      </c>
      <c r="T19" s="226">
        <v>0.27</v>
      </c>
      <c r="U19" s="226">
        <v>0.4</v>
      </c>
      <c r="V19" s="226">
        <v>0.6</v>
      </c>
      <c r="W19" s="226">
        <v>0.74</v>
      </c>
      <c r="X19" s="226">
        <v>0.81</v>
      </c>
      <c r="Y19" s="226">
        <v>0.9</v>
      </c>
      <c r="Z19" s="226">
        <v>0.97</v>
      </c>
      <c r="AA19" s="226">
        <v>1</v>
      </c>
      <c r="AB19" s="226">
        <v>0.98</v>
      </c>
      <c r="AC19" s="226">
        <v>0.97</v>
      </c>
    </row>
    <row r="20" spans="1:29">
      <c r="Q20" s="222" t="s">
        <v>84</v>
      </c>
      <c r="R20" s="226">
        <v>0.21</v>
      </c>
      <c r="S20" s="226">
        <v>0.19</v>
      </c>
      <c r="T20" s="226">
        <v>0.25</v>
      </c>
      <c r="U20" s="226">
        <v>0.38</v>
      </c>
      <c r="V20" s="226">
        <v>0.56999999999999995</v>
      </c>
      <c r="W20" s="226">
        <v>0.7</v>
      </c>
      <c r="X20" s="226">
        <v>0.77</v>
      </c>
      <c r="Y20" s="226">
        <v>0.86</v>
      </c>
      <c r="Z20" s="226">
        <v>0.94</v>
      </c>
      <c r="AA20" s="226">
        <v>0.98</v>
      </c>
      <c r="AB20" s="226">
        <v>1</v>
      </c>
      <c r="AC20" s="226">
        <v>0.99</v>
      </c>
    </row>
    <row r="21" spans="1:29">
      <c r="Q21" s="222" t="s">
        <v>86</v>
      </c>
      <c r="R21" s="226">
        <v>0.2</v>
      </c>
      <c r="S21" s="226">
        <v>0.19</v>
      </c>
      <c r="T21" s="226">
        <v>0.25</v>
      </c>
      <c r="U21" s="226">
        <v>0.37</v>
      </c>
      <c r="V21" s="226">
        <v>0.55000000000000004</v>
      </c>
      <c r="W21" s="226">
        <v>0.69</v>
      </c>
      <c r="X21" s="226">
        <v>0.76</v>
      </c>
      <c r="Y21" s="226">
        <v>0.85</v>
      </c>
      <c r="Z21" s="226">
        <v>0.94</v>
      </c>
      <c r="AA21" s="226">
        <v>0.97</v>
      </c>
      <c r="AB21" s="226">
        <v>0.99</v>
      </c>
      <c r="AC21" s="226">
        <v>1</v>
      </c>
    </row>
    <row r="22" spans="1:29">
      <c r="A22" s="201" t="s">
        <v>2853</v>
      </c>
    </row>
    <row r="23" spans="1:29">
      <c r="A23" s="144" t="s">
        <v>41</v>
      </c>
      <c r="B23" s="144" t="s">
        <v>42</v>
      </c>
      <c r="C23" s="144" t="s">
        <v>43</v>
      </c>
      <c r="D23" s="144" t="s">
        <v>0</v>
      </c>
      <c r="E23" s="144" t="s">
        <v>1</v>
      </c>
      <c r="F23" s="144" t="s">
        <v>2</v>
      </c>
      <c r="G23" s="144" t="s">
        <v>3</v>
      </c>
      <c r="H23" s="144" t="s">
        <v>4</v>
      </c>
      <c r="I23" s="144" t="s">
        <v>44</v>
      </c>
      <c r="J23" s="144" t="s">
        <v>45</v>
      </c>
      <c r="K23" s="144" t="s">
        <v>46</v>
      </c>
      <c r="L23" s="144" t="s">
        <v>8</v>
      </c>
      <c r="M23" s="144" t="s">
        <v>2617</v>
      </c>
      <c r="N23" s="235" t="s">
        <v>2622</v>
      </c>
      <c r="O23" s="144" t="s">
        <v>1905</v>
      </c>
      <c r="Q23" s="230" t="s">
        <v>2066</v>
      </c>
      <c r="R23" s="231"/>
      <c r="S23" s="232"/>
      <c r="T23" s="232"/>
      <c r="U23" s="232"/>
      <c r="V23" s="233"/>
      <c r="W23" s="229">
        <v>0.99299999999999999</v>
      </c>
    </row>
    <row r="24" spans="1:29">
      <c r="A24" s="193" t="s">
        <v>47</v>
      </c>
      <c r="B24" s="189"/>
      <c r="C24" s="189" t="s">
        <v>49</v>
      </c>
      <c r="D24" s="193" t="s">
        <v>36</v>
      </c>
      <c r="E24" s="193" t="s">
        <v>360</v>
      </c>
      <c r="F24" s="193"/>
      <c r="G24" s="193"/>
      <c r="H24" s="193"/>
      <c r="I24" s="193">
        <f>SUM(I16:I17)</f>
        <v>0</v>
      </c>
      <c r="J24" s="189" t="s">
        <v>50</v>
      </c>
      <c r="K24" s="193">
        <f>SUM(K16:K17)</f>
        <v>0</v>
      </c>
      <c r="L24" s="271" t="str">
        <f>D24&amp;"-"&amp;G24</f>
        <v>Risk_InflationVol-</v>
      </c>
      <c r="M24" s="191">
        <v>0.23</v>
      </c>
      <c r="N24" s="223">
        <f>K24*M24</f>
        <v>0</v>
      </c>
      <c r="O24" s="191">
        <f>K24*M24*$B$11</f>
        <v>0</v>
      </c>
      <c r="Q24" s="318" t="s">
        <v>2067</v>
      </c>
      <c r="R24" s="319"/>
      <c r="S24" s="319"/>
      <c r="T24" s="319"/>
      <c r="U24" s="319"/>
      <c r="V24" s="320"/>
      <c r="W24" s="229">
        <v>0.24</v>
      </c>
    </row>
    <row r="25" spans="1:29">
      <c r="A25" s="193"/>
      <c r="B25" s="189"/>
      <c r="C25" s="189"/>
      <c r="D25" s="193"/>
      <c r="E25" s="193"/>
      <c r="F25" s="193"/>
      <c r="G25" s="193"/>
      <c r="H25" s="193"/>
      <c r="I25" s="193"/>
      <c r="J25" s="189"/>
      <c r="K25" s="193"/>
      <c r="L25" s="271"/>
      <c r="M25" s="191"/>
      <c r="N25" s="223"/>
      <c r="O25" s="191"/>
      <c r="Q25" s="318" t="s">
        <v>2068</v>
      </c>
      <c r="R25" s="319"/>
      <c r="S25" s="319"/>
      <c r="T25" s="319"/>
      <c r="U25" s="319"/>
      <c r="V25" s="320"/>
      <c r="W25" s="229">
        <v>0.04</v>
      </c>
    </row>
    <row r="26" spans="1:29">
      <c r="Q26" s="318" t="s">
        <v>2069</v>
      </c>
      <c r="R26" s="319"/>
      <c r="S26" s="319"/>
      <c r="T26" s="319"/>
      <c r="U26" s="319"/>
      <c r="V26" s="320"/>
      <c r="W26" s="229">
        <v>0.32</v>
      </c>
    </row>
    <row r="27" spans="1:29">
      <c r="A27" s="195" t="s">
        <v>1927</v>
      </c>
    </row>
    <row r="29" spans="1:29">
      <c r="A29" s="201" t="s">
        <v>1928</v>
      </c>
      <c r="B29" s="201"/>
      <c r="C29" s="201"/>
    </row>
    <row r="30" spans="1:29">
      <c r="A30" s="145" t="s">
        <v>41</v>
      </c>
      <c r="B30" s="145" t="s">
        <v>13</v>
      </c>
      <c r="C30" s="144" t="s">
        <v>2618</v>
      </c>
      <c r="D30" s="144" t="s">
        <v>2619</v>
      </c>
      <c r="E30" s="145" t="s">
        <v>1920</v>
      </c>
      <c r="F30" s="145" t="s">
        <v>1921</v>
      </c>
      <c r="G30" s="144" t="s">
        <v>1922</v>
      </c>
      <c r="H30" s="144" t="s">
        <v>2620</v>
      </c>
      <c r="I30" s="146" t="s">
        <v>1932</v>
      </c>
    </row>
    <row r="31" spans="1:29">
      <c r="A31" s="192" t="s">
        <v>47</v>
      </c>
      <c r="B31" s="193" t="s">
        <v>360</v>
      </c>
      <c r="C31" s="271" t="s">
        <v>2854</v>
      </c>
      <c r="D31" s="271" t="s">
        <v>2854</v>
      </c>
      <c r="E31" s="192">
        <f>VLOOKUP(C31,($L$23:$O$25),4,FALSE)</f>
        <v>0</v>
      </c>
      <c r="F31" s="192">
        <f>VLOOKUP(D31,($L$23:$O$25),4,FALSE)</f>
        <v>0</v>
      </c>
      <c r="G31" s="203">
        <v>1</v>
      </c>
      <c r="H31" s="272">
        <v>1</v>
      </c>
      <c r="I31" s="210">
        <f>E31*F31*G31*H31</f>
        <v>0</v>
      </c>
    </row>
    <row r="32" spans="1:29">
      <c r="A32" s="201"/>
      <c r="B32" s="201"/>
      <c r="C32" s="201"/>
      <c r="H32" s="204" t="s">
        <v>2646</v>
      </c>
      <c r="I32" s="204">
        <f>SQRT(SUM(I31:I31))</f>
        <v>0</v>
      </c>
    </row>
    <row r="33" spans="1:9">
      <c r="A33" s="201"/>
      <c r="B33" s="201"/>
      <c r="C33" s="201"/>
    </row>
    <row r="34" spans="1:9">
      <c r="A34" s="201"/>
      <c r="B34" s="201"/>
      <c r="C34" s="201"/>
    </row>
    <row r="35" spans="1:9">
      <c r="A35" s="201" t="s">
        <v>1930</v>
      </c>
      <c r="B35" s="201"/>
      <c r="C35" s="201"/>
    </row>
    <row r="36" spans="1:9">
      <c r="A36" s="145" t="s">
        <v>41</v>
      </c>
      <c r="B36" s="145" t="s">
        <v>13</v>
      </c>
      <c r="C36" s="144" t="s">
        <v>1911</v>
      </c>
      <c r="D36" s="144" t="s">
        <v>1912</v>
      </c>
      <c r="E36" s="145" t="s">
        <v>1913</v>
      </c>
      <c r="F36" s="145" t="s">
        <v>1914</v>
      </c>
    </row>
    <row r="37" spans="1:9">
      <c r="A37" s="151" t="s">
        <v>47</v>
      </c>
      <c r="B37" s="193" t="s">
        <v>360</v>
      </c>
      <c r="C37" s="151">
        <f>I32</f>
        <v>0</v>
      </c>
      <c r="D37" s="151">
        <f>C37^2</f>
        <v>0</v>
      </c>
      <c r="E37" s="151">
        <f>SUM(O24:O25)</f>
        <v>0</v>
      </c>
      <c r="F37" s="151">
        <f>MAX(MIN(E37,C37),-C37)</f>
        <v>0</v>
      </c>
    </row>
    <row r="38" spans="1:9">
      <c r="A38" s="201"/>
      <c r="B38" s="201"/>
      <c r="C38" s="201"/>
    </row>
    <row r="39" spans="1:9">
      <c r="A39" s="201"/>
      <c r="B39" s="201"/>
      <c r="C39" s="201"/>
    </row>
    <row r="40" spans="1:9">
      <c r="A40" s="195" t="s">
        <v>2621</v>
      </c>
    </row>
    <row r="42" spans="1:9">
      <c r="A42" s="316" t="s">
        <v>47</v>
      </c>
      <c r="B42" s="317"/>
      <c r="C42" s="144" t="s">
        <v>1916</v>
      </c>
      <c r="D42" s="144" t="s">
        <v>1917</v>
      </c>
      <c r="E42" s="144" t="s">
        <v>1957</v>
      </c>
      <c r="F42" s="144" t="s">
        <v>1958</v>
      </c>
      <c r="G42" s="144" t="s">
        <v>1922</v>
      </c>
      <c r="H42" s="144" t="s">
        <v>1959</v>
      </c>
      <c r="I42" s="144" t="s">
        <v>1932</v>
      </c>
    </row>
    <row r="43" spans="1:9">
      <c r="A43" s="193" t="s">
        <v>360</v>
      </c>
      <c r="B43" s="193" t="s">
        <v>360</v>
      </c>
      <c r="C43" s="151">
        <f>VLOOKUP(A43,$B$37:$F$37,5,FALSE)</f>
        <v>0</v>
      </c>
      <c r="D43" s="151">
        <f>VLOOKUP(B43,$B$37:$F$37,5,FALSE)</f>
        <v>0</v>
      </c>
      <c r="E43" s="151" cm="1">
        <f t="array" ref="E43">VLOOKUP(A43,TRANSPOSE($B$8:$F$11),4,FALSE)</f>
        <v>1</v>
      </c>
      <c r="F43" s="151" cm="1">
        <f t="array" ref="F43">VLOOKUP(B43,TRANSPOSE($B$8:$F$11),4,FALSE)</f>
        <v>1</v>
      </c>
      <c r="G43" s="211">
        <v>1</v>
      </c>
      <c r="H43" s="211">
        <f>MIN(E43:F43)/MAX(E43:F43)</f>
        <v>1</v>
      </c>
      <c r="I43" s="151">
        <f>IF(C43=D43,0,C43*D43*G43*H43)</f>
        <v>0</v>
      </c>
    </row>
    <row r="44" spans="1:9">
      <c r="A44" s="201"/>
      <c r="B44" s="201"/>
      <c r="C44" s="201"/>
      <c r="H44" s="1" t="s">
        <v>1931</v>
      </c>
      <c r="I44" s="1">
        <f>SUM(I43:I43)</f>
        <v>0</v>
      </c>
    </row>
    <row r="45" spans="1:9">
      <c r="A45" s="201"/>
      <c r="B45" s="201"/>
      <c r="C45" s="201"/>
      <c r="H45" s="1" t="s">
        <v>1933</v>
      </c>
      <c r="I45" s="1">
        <f>SUM(D37:D37)</f>
        <v>0</v>
      </c>
    </row>
    <row r="46" spans="1:9">
      <c r="A46" s="201"/>
      <c r="B46" s="201"/>
      <c r="C46" s="201"/>
      <c r="H46" s="204" t="s">
        <v>2623</v>
      </c>
      <c r="I46" s="204">
        <f>SQRT(SUM(I44:I45))</f>
        <v>0</v>
      </c>
    </row>
    <row r="47" spans="1:9">
      <c r="A47" s="201"/>
      <c r="B47" s="201"/>
      <c r="C47" s="201"/>
    </row>
    <row r="50" spans="1:29">
      <c r="A50" s="274" t="s">
        <v>2625</v>
      </c>
      <c r="B50" s="273"/>
      <c r="Q50" s="217"/>
      <c r="R50" s="222" t="s">
        <v>51</v>
      </c>
      <c r="S50" s="222" t="s">
        <v>75</v>
      </c>
      <c r="T50" s="222" t="s">
        <v>54</v>
      </c>
      <c r="U50" s="222" t="s">
        <v>77</v>
      </c>
      <c r="V50" s="222" t="s">
        <v>57</v>
      </c>
      <c r="W50" s="222" t="s">
        <v>79</v>
      </c>
      <c r="X50" s="222" t="s">
        <v>63</v>
      </c>
      <c r="Y50" s="222" t="s">
        <v>68</v>
      </c>
      <c r="Z50" s="222" t="s">
        <v>72</v>
      </c>
      <c r="AA50" s="222" t="s">
        <v>82</v>
      </c>
      <c r="AB50" s="222" t="s">
        <v>84</v>
      </c>
      <c r="AC50" s="222" t="s">
        <v>86</v>
      </c>
    </row>
    <row r="51" spans="1:29">
      <c r="Q51" s="222" t="s">
        <v>2628</v>
      </c>
      <c r="R51" s="275">
        <f>0.5*MIN(1,14/R52)</f>
        <v>0.5</v>
      </c>
      <c r="S51" s="275">
        <f t="shared" ref="S51:AC51" si="1">0.5*MIN(1,14/S52)</f>
        <v>0.23013698630136986</v>
      </c>
      <c r="T51" s="275">
        <f t="shared" si="1"/>
        <v>7.6712328767123292E-2</v>
      </c>
      <c r="U51" s="275">
        <f t="shared" si="1"/>
        <v>3.8356164383561646E-2</v>
      </c>
      <c r="V51" s="275">
        <f t="shared" si="1"/>
        <v>1.9178082191780823E-2</v>
      </c>
      <c r="W51" s="275">
        <f t="shared" si="1"/>
        <v>9.5890410958904115E-3</v>
      </c>
      <c r="X51" s="275">
        <f t="shared" si="1"/>
        <v>6.392694063926941E-3</v>
      </c>
      <c r="Y51" s="275">
        <f t="shared" si="1"/>
        <v>3.8356164383561643E-3</v>
      </c>
      <c r="Z51" s="275">
        <f t="shared" si="1"/>
        <v>1.9178082191780822E-3</v>
      </c>
      <c r="AA51" s="275">
        <f t="shared" si="1"/>
        <v>1.2785388127853881E-3</v>
      </c>
      <c r="AB51" s="275">
        <f t="shared" si="1"/>
        <v>9.5890410958904108E-4</v>
      </c>
      <c r="AC51" s="275">
        <f t="shared" si="1"/>
        <v>6.3926940639269405E-4</v>
      </c>
    </row>
    <row r="52" spans="1:29">
      <c r="A52" s="195" t="s">
        <v>2855</v>
      </c>
      <c r="Q52" s="222" t="s">
        <v>2629</v>
      </c>
      <c r="R52" s="217">
        <v>14</v>
      </c>
      <c r="S52" s="217">
        <f>365/12</f>
        <v>30.416666666666668</v>
      </c>
      <c r="T52" s="217">
        <f>365/4</f>
        <v>91.25</v>
      </c>
      <c r="U52" s="217">
        <f>365/2</f>
        <v>182.5</v>
      </c>
      <c r="V52" s="217">
        <f>365</f>
        <v>365</v>
      </c>
      <c r="W52" s="217">
        <f>365*2</f>
        <v>730</v>
      </c>
      <c r="X52" s="217">
        <f>365*3</f>
        <v>1095</v>
      </c>
      <c r="Y52" s="217">
        <f>365*5</f>
        <v>1825</v>
      </c>
      <c r="Z52" s="217">
        <f>365*10</f>
        <v>3650</v>
      </c>
      <c r="AA52" s="217">
        <f>365*15</f>
        <v>5475</v>
      </c>
      <c r="AB52" s="217">
        <f>365*20</f>
        <v>7300</v>
      </c>
      <c r="AC52" s="217">
        <f>365*30</f>
        <v>10950</v>
      </c>
    </row>
    <row r="54" spans="1:29">
      <c r="A54" s="144" t="s">
        <v>41</v>
      </c>
      <c r="B54" s="144" t="s">
        <v>42</v>
      </c>
      <c r="C54" s="144" t="s">
        <v>43</v>
      </c>
      <c r="D54" s="144" t="s">
        <v>0</v>
      </c>
      <c r="E54" s="144" t="s">
        <v>1</v>
      </c>
      <c r="F54" s="144" t="s">
        <v>2</v>
      </c>
      <c r="G54" s="144" t="s">
        <v>3</v>
      </c>
      <c r="H54" s="144" t="s">
        <v>4</v>
      </c>
      <c r="I54" s="144" t="s">
        <v>44</v>
      </c>
      <c r="J54" s="144" t="s">
        <v>45</v>
      </c>
      <c r="K54" s="144" t="s">
        <v>46</v>
      </c>
      <c r="L54" s="144" t="s">
        <v>8</v>
      </c>
      <c r="M54" s="144" t="s">
        <v>2627</v>
      </c>
      <c r="N54" s="235" t="s">
        <v>2630</v>
      </c>
      <c r="O54" s="235" t="s">
        <v>2641</v>
      </c>
    </row>
    <row r="55" spans="1:29">
      <c r="A55" s="215" t="s">
        <v>47</v>
      </c>
      <c r="B55" s="216" t="s">
        <v>378</v>
      </c>
      <c r="C55" s="216" t="s">
        <v>49</v>
      </c>
      <c r="D55" s="215" t="s">
        <v>36</v>
      </c>
      <c r="E55" s="215" t="s">
        <v>360</v>
      </c>
      <c r="F55" s="215"/>
      <c r="G55" s="215" t="s">
        <v>72</v>
      </c>
      <c r="H55" s="215"/>
      <c r="I55" s="215">
        <v>10000000</v>
      </c>
      <c r="J55" s="216" t="s">
        <v>50</v>
      </c>
      <c r="K55" s="215">
        <v>10000000</v>
      </c>
      <c r="L55" s="256" t="str">
        <f>D55&amp;"-"&amp;G55</f>
        <v>Risk_InflationVol-10y</v>
      </c>
      <c r="M55" s="191" cm="1">
        <f t="array" ref="M55">VLOOKUP(G55,TRANSPOSE($Q$50:$AC$51),2,FALSE)</f>
        <v>1.9178082191780822E-3</v>
      </c>
      <c r="N55" s="223">
        <f>K55*M55</f>
        <v>19178.082191780821</v>
      </c>
      <c r="O55" s="223">
        <f>ABS(N55)</f>
        <v>19178.082191780821</v>
      </c>
    </row>
    <row r="56" spans="1:29">
      <c r="A56" s="215" t="s">
        <v>47</v>
      </c>
      <c r="B56" s="216" t="s">
        <v>605</v>
      </c>
      <c r="C56" s="216" t="s">
        <v>49</v>
      </c>
      <c r="D56" s="215" t="s">
        <v>36</v>
      </c>
      <c r="E56" s="215" t="s">
        <v>360</v>
      </c>
      <c r="F56" s="215"/>
      <c r="G56" s="215" t="s">
        <v>86</v>
      </c>
      <c r="H56" s="215"/>
      <c r="I56" s="215">
        <v>-10000000</v>
      </c>
      <c r="J56" s="216" t="s">
        <v>50</v>
      </c>
      <c r="K56" s="215">
        <v>-10000000</v>
      </c>
      <c r="L56" s="256" t="str">
        <f>D56&amp;"-"&amp;G56</f>
        <v>Risk_InflationVol-30y</v>
      </c>
      <c r="M56" s="191" cm="1">
        <f t="array" ref="M56">VLOOKUP(G56,TRANSPOSE($Q$50:$AC$51),2,FALSE)</f>
        <v>6.3926940639269405E-4</v>
      </c>
      <c r="N56" s="223">
        <f>K56*M56</f>
        <v>-6392.6940639269405</v>
      </c>
      <c r="O56" s="223">
        <f>ABS(N56)</f>
        <v>6392.6940639269405</v>
      </c>
    </row>
    <row r="58" spans="1:29">
      <c r="A58" s="195" t="s">
        <v>2858</v>
      </c>
    </row>
    <row r="60" spans="1:29">
      <c r="A60" s="235" t="s">
        <v>41</v>
      </c>
      <c r="B60" s="235" t="s">
        <v>42</v>
      </c>
      <c r="C60" s="235" t="s">
        <v>43</v>
      </c>
      <c r="D60" s="235" t="s">
        <v>0</v>
      </c>
      <c r="E60" s="235" t="s">
        <v>1</v>
      </c>
      <c r="F60" s="235" t="s">
        <v>2</v>
      </c>
      <c r="G60" s="235" t="s">
        <v>3</v>
      </c>
      <c r="H60" s="235" t="s">
        <v>4</v>
      </c>
      <c r="I60" s="235" t="s">
        <v>44</v>
      </c>
      <c r="J60" s="235" t="s">
        <v>45</v>
      </c>
      <c r="K60" s="235" t="s">
        <v>46</v>
      </c>
      <c r="L60" s="235" t="s">
        <v>8</v>
      </c>
      <c r="M60" s="235" t="s">
        <v>2627</v>
      </c>
      <c r="N60" s="235" t="s">
        <v>2630</v>
      </c>
      <c r="O60" s="235" t="s">
        <v>2641</v>
      </c>
    </row>
    <row r="61" spans="1:29">
      <c r="A61" s="215" t="s">
        <v>47</v>
      </c>
      <c r="B61" s="216"/>
      <c r="C61" s="216" t="s">
        <v>49</v>
      </c>
      <c r="D61" s="215" t="s">
        <v>36</v>
      </c>
      <c r="E61" s="215" t="s">
        <v>360</v>
      </c>
      <c r="F61" s="215"/>
      <c r="G61" s="215"/>
      <c r="H61" s="215"/>
      <c r="I61" s="215"/>
      <c r="J61" s="216"/>
      <c r="K61" s="215"/>
      <c r="L61" s="256" t="str">
        <f>D61&amp;"-"&amp;G61</f>
        <v>Risk_InflationVol-</v>
      </c>
      <c r="M61" s="223"/>
      <c r="N61" s="223">
        <f>SUM(N55:N56)</f>
        <v>12785.388127853879</v>
      </c>
      <c r="O61" s="223">
        <f>ABS(N61)</f>
        <v>12785.388127853879</v>
      </c>
    </row>
    <row r="90" spans="1:9">
      <c r="A90" s="195" t="s">
        <v>1927</v>
      </c>
    </row>
    <row r="92" spans="1:9">
      <c r="A92" s="201"/>
      <c r="B92" s="201"/>
      <c r="C92" s="201"/>
    </row>
    <row r="93" spans="1:9">
      <c r="A93" s="145" t="s">
        <v>41</v>
      </c>
      <c r="B93" s="145" t="s">
        <v>13</v>
      </c>
      <c r="C93" s="144" t="s">
        <v>2618</v>
      </c>
      <c r="D93" s="144" t="s">
        <v>2619</v>
      </c>
      <c r="E93" s="145" t="s">
        <v>1920</v>
      </c>
      <c r="F93" s="145" t="s">
        <v>1921</v>
      </c>
      <c r="G93" s="144" t="s">
        <v>1922</v>
      </c>
      <c r="H93" s="144" t="s">
        <v>2632</v>
      </c>
      <c r="I93" s="146" t="s">
        <v>1932</v>
      </c>
    </row>
    <row r="94" spans="1:9">
      <c r="A94" s="192" t="s">
        <v>47</v>
      </c>
      <c r="B94" s="215" t="s">
        <v>360</v>
      </c>
      <c r="C94" s="256" t="s">
        <v>2854</v>
      </c>
      <c r="D94" s="215" t="s">
        <v>2854</v>
      </c>
      <c r="E94" s="192">
        <f>VLOOKUP(C94,($L$61:$N$61),3,FALSE)</f>
        <v>12785.388127853879</v>
      </c>
      <c r="F94" s="192">
        <f>VLOOKUP(D94,($L$61:$N$61),3,FALSE)</f>
        <v>12785.388127853879</v>
      </c>
      <c r="G94" s="203">
        <v>1</v>
      </c>
      <c r="H94" s="272">
        <f>G94^2</f>
        <v>1</v>
      </c>
      <c r="I94" s="210">
        <f>E94*F94*H94</f>
        <v>163466149.57986692</v>
      </c>
    </row>
    <row r="95" spans="1:9">
      <c r="A95" s="201"/>
      <c r="B95" s="201"/>
      <c r="C95" s="201"/>
      <c r="H95" s="204" t="s">
        <v>2646</v>
      </c>
      <c r="I95" s="204">
        <f>SQRT(SUM(I94:I94))</f>
        <v>12785.388127853879</v>
      </c>
    </row>
    <row r="97" spans="1:7">
      <c r="A97" s="201" t="s">
        <v>1930</v>
      </c>
      <c r="B97" s="201"/>
      <c r="C97" s="201"/>
    </row>
    <row r="98" spans="1:7">
      <c r="A98" s="145" t="s">
        <v>41</v>
      </c>
      <c r="B98" s="145" t="s">
        <v>13</v>
      </c>
      <c r="C98" s="144" t="s">
        <v>1911</v>
      </c>
      <c r="D98" s="144" t="s">
        <v>1912</v>
      </c>
      <c r="E98" s="145" t="s">
        <v>1913</v>
      </c>
      <c r="F98" s="145" t="s">
        <v>1914</v>
      </c>
    </row>
    <row r="99" spans="1:7">
      <c r="A99" s="151" t="s">
        <v>47</v>
      </c>
      <c r="B99" s="215" t="s">
        <v>360</v>
      </c>
      <c r="C99" s="151">
        <f>I95</f>
        <v>12785.388127853879</v>
      </c>
      <c r="D99" s="151">
        <f>C99^2</f>
        <v>163466149.57986692</v>
      </c>
      <c r="E99" s="151">
        <f>SUM(N55:N56)</f>
        <v>12785.388127853879</v>
      </c>
      <c r="F99" s="151">
        <f>MAX(MIN(E99,C99),-C99)</f>
        <v>12785.388127853879</v>
      </c>
    </row>
    <row r="102" spans="1:7">
      <c r="A102" s="195" t="s">
        <v>2859</v>
      </c>
    </row>
    <row r="104" spans="1:7">
      <c r="A104" s="145"/>
      <c r="B104" s="145" t="s">
        <v>363</v>
      </c>
      <c r="C104" s="144" t="s">
        <v>2640</v>
      </c>
    </row>
    <row r="105" spans="1:7">
      <c r="A105" s="217" t="s">
        <v>2634</v>
      </c>
      <c r="B105" s="217">
        <f>SUM(N61)</f>
        <v>12785.388127853879</v>
      </c>
      <c r="C105" s="217">
        <f>SUM(B105)</f>
        <v>12785.388127853879</v>
      </c>
    </row>
    <row r="106" spans="1:7">
      <c r="A106" s="217" t="s">
        <v>2635</v>
      </c>
      <c r="B106" s="217">
        <f>SUM(O61)</f>
        <v>12785.388127853879</v>
      </c>
      <c r="C106" s="217">
        <f>SUM(B106)</f>
        <v>12785.388127853879</v>
      </c>
    </row>
    <row r="107" spans="1:7">
      <c r="A107" s="217" t="s">
        <v>2636</v>
      </c>
      <c r="B107" s="217">
        <f>MIN(0,C105/C106)</f>
        <v>0</v>
      </c>
    </row>
    <row r="108" spans="1:7">
      <c r="A108" s="217" t="s">
        <v>2637</v>
      </c>
      <c r="B108" s="217">
        <f>_xlfn.NORM.S.INV(99.5%)</f>
        <v>2.5758293035488999</v>
      </c>
    </row>
    <row r="109" spans="1:7">
      <c r="A109" s="277" t="s">
        <v>2638</v>
      </c>
      <c r="B109" s="217">
        <f>(B108^2-1)*(1+B107)-B107</f>
        <v>5.6348966010212109</v>
      </c>
      <c r="D109" s="278"/>
      <c r="E109" s="278"/>
      <c r="F109" s="278"/>
      <c r="G109" s="279"/>
    </row>
    <row r="110" spans="1:7">
      <c r="A110" s="276" t="s">
        <v>2639</v>
      </c>
      <c r="B110" s="226">
        <v>0.32</v>
      </c>
    </row>
    <row r="111" spans="1:7">
      <c r="A111" s="217" t="s">
        <v>2645</v>
      </c>
      <c r="B111" s="280">
        <f>V6^(-2)</f>
        <v>4.5269352648257133</v>
      </c>
    </row>
    <row r="113" spans="1:17">
      <c r="A113" s="195" t="s">
        <v>2860</v>
      </c>
    </row>
    <row r="115" spans="1:17">
      <c r="A115" s="316" t="s">
        <v>47</v>
      </c>
      <c r="B115" s="317"/>
      <c r="C115" s="144" t="s">
        <v>1916</v>
      </c>
      <c r="D115" s="144" t="s">
        <v>1917</v>
      </c>
      <c r="E115" s="144" t="s">
        <v>1922</v>
      </c>
      <c r="F115" s="144" t="s">
        <v>2632</v>
      </c>
      <c r="G115" s="144" t="s">
        <v>1932</v>
      </c>
    </row>
    <row r="116" spans="1:17">
      <c r="A116" s="215" t="s">
        <v>360</v>
      </c>
      <c r="B116" s="215" t="s">
        <v>360</v>
      </c>
      <c r="C116" s="151">
        <f>VLOOKUP(A116,$B$98:$F$99,5,FALSE)</f>
        <v>12785.388127853879</v>
      </c>
      <c r="D116" s="151">
        <f>VLOOKUP(B116,$B$98:$F$99,5,FALSE)</f>
        <v>12785.388127853879</v>
      </c>
      <c r="E116" s="211">
        <v>1</v>
      </c>
      <c r="F116" s="211">
        <f>E116^2</f>
        <v>1</v>
      </c>
      <c r="G116" s="151">
        <f>IF(C116=D116,0,C116*D116*F116)</f>
        <v>0</v>
      </c>
    </row>
    <row r="117" spans="1:17">
      <c r="A117" s="201"/>
      <c r="B117" s="201"/>
      <c r="C117" s="201"/>
      <c r="F117" s="1" t="s">
        <v>1931</v>
      </c>
      <c r="G117" s="1">
        <f>SUM(G116:G116)</f>
        <v>0</v>
      </c>
    </row>
    <row r="118" spans="1:17">
      <c r="A118" s="201"/>
      <c r="B118" s="201"/>
      <c r="C118" s="201"/>
      <c r="F118" s="1" t="s">
        <v>1933</v>
      </c>
      <c r="G118" s="1">
        <f>SUM(D99:D99)</f>
        <v>163466149.57986692</v>
      </c>
    </row>
    <row r="119" spans="1:17">
      <c r="E119" s="204" t="s">
        <v>2643</v>
      </c>
      <c r="F119" s="204"/>
      <c r="G119" s="204">
        <f>MAX(C105+B109*SQRT(G117+G118),0)</f>
        <v>84829.728232234644</v>
      </c>
    </row>
    <row r="120" spans="1:17">
      <c r="E120" s="204" t="s">
        <v>2644</v>
      </c>
      <c r="F120" s="204"/>
      <c r="G120" s="204">
        <f>G119*B111</f>
        <v>384018.68824008445</v>
      </c>
    </row>
    <row r="123" spans="1:17">
      <c r="A123" s="274" t="s">
        <v>2613</v>
      </c>
      <c r="B123" s="273">
        <f>I46+G120</f>
        <v>384018.68824008445</v>
      </c>
    </row>
    <row r="125" spans="1:17">
      <c r="A125" s="205" t="s">
        <v>1935</v>
      </c>
    </row>
    <row r="127" spans="1:17">
      <c r="A127" s="227" t="s">
        <v>2043</v>
      </c>
      <c r="B127" s="227" t="s">
        <v>2044</v>
      </c>
      <c r="C127" s="227" t="s">
        <v>2045</v>
      </c>
      <c r="D127" s="227" t="s">
        <v>2046</v>
      </c>
      <c r="E127" s="227" t="s">
        <v>2047</v>
      </c>
      <c r="F127" s="227" t="s">
        <v>2048</v>
      </c>
      <c r="G127" s="227" t="s">
        <v>2049</v>
      </c>
      <c r="H127" s="227" t="s">
        <v>2050</v>
      </c>
      <c r="I127" s="227" t="s">
        <v>2051</v>
      </c>
      <c r="J127" s="217" t="s">
        <v>2052</v>
      </c>
      <c r="K127" s="217" t="s">
        <v>2053</v>
      </c>
      <c r="L127" s="217" t="s">
        <v>2054</v>
      </c>
      <c r="M127" s="217" t="s">
        <v>2055</v>
      </c>
      <c r="N127" s="217" t="s">
        <v>2056</v>
      </c>
      <c r="O127" s="217" t="s">
        <v>2057</v>
      </c>
      <c r="P127" s="217" t="s">
        <v>2058</v>
      </c>
      <c r="Q127" s="217" t="s">
        <v>2059</v>
      </c>
    </row>
    <row r="128" spans="1:17">
      <c r="A128" s="228">
        <v>45170</v>
      </c>
      <c r="B128" s="227" t="s">
        <v>2349</v>
      </c>
      <c r="C128" s="227" t="s">
        <v>2061</v>
      </c>
      <c r="D128" s="227" t="s">
        <v>50</v>
      </c>
      <c r="E128" s="227">
        <v>384018.68823999999</v>
      </c>
      <c r="F128" s="227">
        <v>0</v>
      </c>
      <c r="G128" s="227">
        <v>384018.68823999999</v>
      </c>
      <c r="H128" s="227">
        <v>384018.68823999999</v>
      </c>
      <c r="I128" s="227">
        <v>0</v>
      </c>
      <c r="J128" s="217">
        <v>0</v>
      </c>
      <c r="K128" s="217">
        <v>0</v>
      </c>
      <c r="L128" s="217">
        <v>0</v>
      </c>
      <c r="M128" s="217">
        <v>384018.68823999999</v>
      </c>
      <c r="N128" s="217">
        <v>0</v>
      </c>
      <c r="O128" s="217">
        <v>0</v>
      </c>
      <c r="P128" s="217">
        <v>0</v>
      </c>
      <c r="Q128" s="217">
        <v>0</v>
      </c>
    </row>
  </sheetData>
  <mergeCells count="6">
    <mergeCell ref="B7:D7"/>
    <mergeCell ref="Q24:V24"/>
    <mergeCell ref="Q25:V25"/>
    <mergeCell ref="Q26:V26"/>
    <mergeCell ref="A42:B42"/>
    <mergeCell ref="A115:B115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5F7ED-C772-47F6-830A-36524B86D3DA}">
  <dimension ref="A1:AC121"/>
  <sheetViews>
    <sheetView topLeftCell="A78" workbookViewId="0">
      <selection activeCell="B96" sqref="B96"/>
    </sheetView>
  </sheetViews>
  <sheetFormatPr defaultRowHeight="15"/>
  <cols>
    <col min="1" max="1" width="22.28515625" style="1" customWidth="1"/>
    <col min="2" max="2" width="13.7109375" style="1" customWidth="1"/>
    <col min="3" max="3" width="17.140625" style="1" customWidth="1"/>
    <col min="4" max="4" width="15.42578125" style="1" customWidth="1"/>
    <col min="5" max="5" width="17.42578125" style="1" customWidth="1"/>
    <col min="6" max="6" width="16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9.140625" style="1" customWidth="1"/>
    <col min="13" max="15" width="20" style="1" customWidth="1"/>
    <col min="16" max="16384" width="9.140625" style="1"/>
  </cols>
  <sheetData>
    <row r="1" spans="1:29" ht="45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1466</v>
      </c>
      <c r="B2" s="187" t="s">
        <v>613</v>
      </c>
      <c r="C2" s="187" t="s">
        <v>1392</v>
      </c>
      <c r="D2" s="187" t="s">
        <v>1467</v>
      </c>
      <c r="E2" s="187" t="s">
        <v>1468</v>
      </c>
      <c r="F2" s="187" t="s">
        <v>1469</v>
      </c>
      <c r="G2" s="187" t="s">
        <v>617</v>
      </c>
      <c r="H2" s="188">
        <v>0</v>
      </c>
      <c r="I2" s="188">
        <v>209047099.95596686</v>
      </c>
      <c r="J2" s="188">
        <v>20446140.974583276</v>
      </c>
      <c r="K2" s="188">
        <v>0</v>
      </c>
      <c r="L2" s="188">
        <v>0</v>
      </c>
      <c r="M2" s="188">
        <v>229493240.93055013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2616</v>
      </c>
      <c r="R5" s="198"/>
      <c r="S5" s="198"/>
      <c r="T5" s="198"/>
      <c r="U5" s="198"/>
      <c r="V5" s="151">
        <v>0.23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198" t="s">
        <v>2615</v>
      </c>
      <c r="R6" s="198"/>
      <c r="S6" s="198"/>
      <c r="T6" s="198"/>
      <c r="U6" s="198"/>
      <c r="V6" s="151">
        <v>0.47</v>
      </c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9">
      <c r="A8" s="196" t="s">
        <v>13</v>
      </c>
      <c r="B8" s="197" t="s">
        <v>50</v>
      </c>
      <c r="C8" s="197" t="s">
        <v>90</v>
      </c>
      <c r="D8" s="197" t="s">
        <v>360</v>
      </c>
      <c r="E8" s="197"/>
      <c r="F8" s="197"/>
      <c r="Q8" s="190" t="s">
        <v>1926</v>
      </c>
    </row>
    <row r="9" spans="1:29">
      <c r="A9" s="198" t="s">
        <v>1908</v>
      </c>
      <c r="B9" s="199">
        <v>4900000000</v>
      </c>
      <c r="C9" s="208">
        <v>970000000</v>
      </c>
      <c r="D9" s="199">
        <v>520000000</v>
      </c>
      <c r="E9" s="199"/>
      <c r="F9" s="199"/>
      <c r="Q9" s="217"/>
      <c r="R9" s="222" t="s">
        <v>51</v>
      </c>
      <c r="S9" s="222" t="s">
        <v>75</v>
      </c>
      <c r="T9" s="222" t="s">
        <v>54</v>
      </c>
      <c r="U9" s="222" t="s">
        <v>77</v>
      </c>
      <c r="V9" s="222" t="s">
        <v>57</v>
      </c>
      <c r="W9" s="222" t="s">
        <v>79</v>
      </c>
      <c r="X9" s="222" t="s">
        <v>63</v>
      </c>
      <c r="Y9" s="222" t="s">
        <v>68</v>
      </c>
      <c r="Z9" s="222" t="s">
        <v>72</v>
      </c>
      <c r="AA9" s="222" t="s">
        <v>82</v>
      </c>
      <c r="AB9" s="222" t="s">
        <v>84</v>
      </c>
      <c r="AC9" s="222" t="s">
        <v>86</v>
      </c>
    </row>
    <row r="10" spans="1:29">
      <c r="A10" s="198" t="s">
        <v>1960</v>
      </c>
      <c r="B10" s="200">
        <f>SUM(K16)</f>
        <v>700000000</v>
      </c>
      <c r="C10" s="200">
        <f>SUM(K17)</f>
        <v>200000000</v>
      </c>
      <c r="D10" s="200">
        <f>SUM(K18)</f>
        <v>250000000</v>
      </c>
      <c r="E10" s="199">
        <f>SUM(M57:M57)</f>
        <v>0</v>
      </c>
      <c r="F10" s="199">
        <f>SUM(O57:O57)</f>
        <v>0</v>
      </c>
      <c r="Q10" s="222" t="s">
        <v>51</v>
      </c>
      <c r="R10" s="226">
        <v>1</v>
      </c>
      <c r="S10" s="226">
        <v>0.77</v>
      </c>
      <c r="T10" s="226">
        <v>0.67</v>
      </c>
      <c r="U10" s="226">
        <v>0.59</v>
      </c>
      <c r="V10" s="226">
        <v>0.48</v>
      </c>
      <c r="W10" s="226">
        <v>0.39</v>
      </c>
      <c r="X10" s="226">
        <v>0.34</v>
      </c>
      <c r="Y10" s="226">
        <v>0.3</v>
      </c>
      <c r="Z10" s="226">
        <v>0.25</v>
      </c>
      <c r="AA10" s="226">
        <v>0.23</v>
      </c>
      <c r="AB10" s="226">
        <v>0.21</v>
      </c>
      <c r="AC10" s="226">
        <v>0.2</v>
      </c>
    </row>
    <row r="11" spans="1:29">
      <c r="A11" s="206" t="s">
        <v>1909</v>
      </c>
      <c r="B11" s="207">
        <f>MAX(1,SQRT(ABS(B10)/B9))</f>
        <v>1</v>
      </c>
      <c r="C11" s="207">
        <f>MAX(1,SQRT(ABS(C10)/C9))</f>
        <v>1</v>
      </c>
      <c r="D11" s="207">
        <f t="shared" ref="D11:F11" si="0">MAX(1,SQRT(ABS(D10)/D9))</f>
        <v>1</v>
      </c>
      <c r="E11" s="207" t="e">
        <f t="shared" si="0"/>
        <v>#DIV/0!</v>
      </c>
      <c r="F11" s="207" t="e">
        <f t="shared" si="0"/>
        <v>#DIV/0!</v>
      </c>
      <c r="Q11" s="222" t="s">
        <v>75</v>
      </c>
      <c r="R11" s="226">
        <v>0.77</v>
      </c>
      <c r="S11" s="226">
        <v>1</v>
      </c>
      <c r="T11" s="226">
        <v>0.84</v>
      </c>
      <c r="U11" s="226">
        <v>0.74</v>
      </c>
      <c r="V11" s="226">
        <v>0.56000000000000005</v>
      </c>
      <c r="W11" s="226">
        <v>0.43</v>
      </c>
      <c r="X11" s="226">
        <v>0.36</v>
      </c>
      <c r="Y11" s="226">
        <v>0.31</v>
      </c>
      <c r="Z11" s="226">
        <v>0.26</v>
      </c>
      <c r="AA11" s="226">
        <v>0.21</v>
      </c>
      <c r="AB11" s="226">
        <v>0.19</v>
      </c>
      <c r="AC11" s="226">
        <v>0.19</v>
      </c>
    </row>
    <row r="12" spans="1:29">
      <c r="Q12" s="222" t="s">
        <v>54</v>
      </c>
      <c r="R12" s="226">
        <v>0.67</v>
      </c>
      <c r="S12" s="226">
        <v>0.84</v>
      </c>
      <c r="T12" s="226">
        <v>1</v>
      </c>
      <c r="U12" s="226">
        <v>0.88</v>
      </c>
      <c r="V12" s="226">
        <v>0.69</v>
      </c>
      <c r="W12" s="226">
        <v>0.55000000000000004</v>
      </c>
      <c r="X12" s="226">
        <v>0.47</v>
      </c>
      <c r="Y12" s="226">
        <v>0.4</v>
      </c>
      <c r="Z12" s="226">
        <v>0.34</v>
      </c>
      <c r="AA12" s="226">
        <v>0.27</v>
      </c>
      <c r="AB12" s="226">
        <v>0.25</v>
      </c>
      <c r="AC12" s="226">
        <v>0.25</v>
      </c>
    </row>
    <row r="13" spans="1:29">
      <c r="A13" s="195" t="s">
        <v>1910</v>
      </c>
      <c r="Q13" s="222" t="s">
        <v>77</v>
      </c>
      <c r="R13" s="226">
        <v>0.59</v>
      </c>
      <c r="S13" s="226">
        <v>0.74</v>
      </c>
      <c r="T13" s="226">
        <v>0.88</v>
      </c>
      <c r="U13" s="226">
        <v>1</v>
      </c>
      <c r="V13" s="226">
        <v>0.86</v>
      </c>
      <c r="W13" s="226">
        <v>0.73</v>
      </c>
      <c r="X13" s="226">
        <v>0.65</v>
      </c>
      <c r="Y13" s="226">
        <v>0.56999999999999995</v>
      </c>
      <c r="Z13" s="226">
        <v>0.49</v>
      </c>
      <c r="AA13" s="226">
        <v>0.4</v>
      </c>
      <c r="AB13" s="226">
        <v>0.38</v>
      </c>
      <c r="AC13" s="226">
        <v>0.37</v>
      </c>
    </row>
    <row r="14" spans="1:29">
      <c r="A14" s="201"/>
      <c r="Q14" s="222" t="s">
        <v>57</v>
      </c>
      <c r="R14" s="226">
        <v>0.48</v>
      </c>
      <c r="S14" s="226">
        <v>0.56000000000000005</v>
      </c>
      <c r="T14" s="226">
        <v>0.69</v>
      </c>
      <c r="U14" s="226">
        <v>0.86</v>
      </c>
      <c r="V14" s="226">
        <v>1</v>
      </c>
      <c r="W14" s="226">
        <v>0.94</v>
      </c>
      <c r="X14" s="226">
        <v>0.87</v>
      </c>
      <c r="Y14" s="226">
        <v>0.79</v>
      </c>
      <c r="Z14" s="226">
        <v>0.68</v>
      </c>
      <c r="AA14" s="226">
        <v>0.6</v>
      </c>
      <c r="AB14" s="226">
        <v>0.56999999999999995</v>
      </c>
      <c r="AC14" s="226">
        <v>0.55000000000000004</v>
      </c>
    </row>
    <row r="15" spans="1:29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8</v>
      </c>
      <c r="M15" s="144" t="s">
        <v>2617</v>
      </c>
      <c r="N15" s="235" t="s">
        <v>2622</v>
      </c>
      <c r="O15" s="144" t="s">
        <v>1905</v>
      </c>
      <c r="Q15" s="222" t="s">
        <v>79</v>
      </c>
      <c r="R15" s="226">
        <v>0.39</v>
      </c>
      <c r="S15" s="226">
        <v>0.43</v>
      </c>
      <c r="T15" s="226">
        <v>0.55000000000000004</v>
      </c>
      <c r="U15" s="226">
        <v>0.73</v>
      </c>
      <c r="V15" s="226">
        <v>0.94</v>
      </c>
      <c r="W15" s="226">
        <v>1</v>
      </c>
      <c r="X15" s="226">
        <v>0.96</v>
      </c>
      <c r="Y15" s="226">
        <v>0.91</v>
      </c>
      <c r="Z15" s="226">
        <v>0.8</v>
      </c>
      <c r="AA15" s="226">
        <v>0.74</v>
      </c>
      <c r="AB15" s="226">
        <v>0.7</v>
      </c>
      <c r="AC15" s="226">
        <v>0.69</v>
      </c>
    </row>
    <row r="16" spans="1:29">
      <c r="A16" s="193" t="s">
        <v>47</v>
      </c>
      <c r="B16" s="189" t="s">
        <v>357</v>
      </c>
      <c r="C16" s="189" t="s">
        <v>49</v>
      </c>
      <c r="D16" s="193" t="s">
        <v>12</v>
      </c>
      <c r="E16" s="193" t="s">
        <v>50</v>
      </c>
      <c r="F16" s="193"/>
      <c r="G16" s="193" t="s">
        <v>86</v>
      </c>
      <c r="H16" s="193"/>
      <c r="I16" s="193">
        <v>700000000</v>
      </c>
      <c r="J16" s="189" t="s">
        <v>50</v>
      </c>
      <c r="K16" s="193">
        <v>700000000</v>
      </c>
      <c r="L16" s="271" t="str">
        <f>D16&amp;"-"&amp;G16</f>
        <v>Risk_IRVol-30y</v>
      </c>
      <c r="M16" s="191">
        <v>0.23</v>
      </c>
      <c r="N16" s="223">
        <f>K16*M16</f>
        <v>161000000</v>
      </c>
      <c r="O16" s="191">
        <f>K16*M16*$B$11</f>
        <v>161000000</v>
      </c>
      <c r="Q16" s="222" t="s">
        <v>63</v>
      </c>
      <c r="R16" s="226">
        <v>0.34</v>
      </c>
      <c r="S16" s="226">
        <v>0.36</v>
      </c>
      <c r="T16" s="226">
        <v>0.47</v>
      </c>
      <c r="U16" s="226">
        <v>0.65</v>
      </c>
      <c r="V16" s="226">
        <v>0.87</v>
      </c>
      <c r="W16" s="226">
        <v>0.96</v>
      </c>
      <c r="X16" s="226">
        <v>1</v>
      </c>
      <c r="Y16" s="226">
        <v>0.97</v>
      </c>
      <c r="Z16" s="226">
        <v>0.88</v>
      </c>
      <c r="AA16" s="226">
        <v>0.81</v>
      </c>
      <c r="AB16" s="226">
        <v>0.77</v>
      </c>
      <c r="AC16" s="226">
        <v>0.76</v>
      </c>
    </row>
    <row r="17" spans="1:29">
      <c r="A17" s="193" t="s">
        <v>47</v>
      </c>
      <c r="B17" s="189" t="s">
        <v>358</v>
      </c>
      <c r="C17" s="189" t="s">
        <v>49</v>
      </c>
      <c r="D17" s="193" t="s">
        <v>12</v>
      </c>
      <c r="E17" s="193" t="s">
        <v>90</v>
      </c>
      <c r="F17" s="193"/>
      <c r="G17" s="193" t="s">
        <v>84</v>
      </c>
      <c r="H17" s="193"/>
      <c r="I17" s="193">
        <v>200000000</v>
      </c>
      <c r="J17" s="189" t="s">
        <v>50</v>
      </c>
      <c r="K17" s="193">
        <v>200000000</v>
      </c>
      <c r="L17" s="271" t="str">
        <f>D17&amp;"-"&amp;G17</f>
        <v>Risk_IRVol-20y</v>
      </c>
      <c r="M17" s="191">
        <v>0.23</v>
      </c>
      <c r="N17" s="223">
        <f>K17*M17</f>
        <v>46000000</v>
      </c>
      <c r="O17" s="191">
        <f>K17*M17*$B$11</f>
        <v>46000000</v>
      </c>
      <c r="Q17" s="222" t="s">
        <v>68</v>
      </c>
      <c r="R17" s="226">
        <v>0.3</v>
      </c>
      <c r="S17" s="226">
        <v>0.31</v>
      </c>
      <c r="T17" s="226">
        <v>0.4</v>
      </c>
      <c r="U17" s="226">
        <v>0.56999999999999995</v>
      </c>
      <c r="V17" s="226">
        <v>0.79</v>
      </c>
      <c r="W17" s="226">
        <v>0.91</v>
      </c>
      <c r="X17" s="226">
        <v>0.97</v>
      </c>
      <c r="Y17" s="226">
        <v>1</v>
      </c>
      <c r="Z17" s="226">
        <v>0.95</v>
      </c>
      <c r="AA17" s="226">
        <v>0.9</v>
      </c>
      <c r="AB17" s="226">
        <v>0.86</v>
      </c>
      <c r="AC17" s="226">
        <v>0.85</v>
      </c>
    </row>
    <row r="18" spans="1:29">
      <c r="A18" s="193" t="s">
        <v>47</v>
      </c>
      <c r="B18" s="189" t="s">
        <v>359</v>
      </c>
      <c r="C18" s="189" t="s">
        <v>49</v>
      </c>
      <c r="D18" s="193" t="s">
        <v>12</v>
      </c>
      <c r="E18" s="193" t="s">
        <v>360</v>
      </c>
      <c r="F18" s="193"/>
      <c r="G18" s="193" t="s">
        <v>82</v>
      </c>
      <c r="H18" s="193"/>
      <c r="I18" s="193">
        <v>250000000</v>
      </c>
      <c r="J18" s="189" t="s">
        <v>50</v>
      </c>
      <c r="K18" s="193">
        <v>250000000</v>
      </c>
      <c r="L18" s="271" t="str">
        <f>D18&amp;"-"&amp;G18</f>
        <v>Risk_IRVol-15y</v>
      </c>
      <c r="M18" s="191">
        <v>0.23</v>
      </c>
      <c r="N18" s="223">
        <f>K18*M18</f>
        <v>57500000</v>
      </c>
      <c r="O18" s="191">
        <f>K18*M18*$B$11</f>
        <v>57500000</v>
      </c>
      <c r="Q18" s="222" t="s">
        <v>72</v>
      </c>
      <c r="R18" s="226">
        <v>0.25</v>
      </c>
      <c r="S18" s="226">
        <v>0.26</v>
      </c>
      <c r="T18" s="226">
        <v>0.34</v>
      </c>
      <c r="U18" s="226">
        <v>0.49</v>
      </c>
      <c r="V18" s="226">
        <v>0.68</v>
      </c>
      <c r="W18" s="226">
        <v>0.8</v>
      </c>
      <c r="X18" s="226">
        <v>0.88</v>
      </c>
      <c r="Y18" s="226">
        <v>0.95</v>
      </c>
      <c r="Z18" s="226">
        <v>1</v>
      </c>
      <c r="AA18" s="226">
        <v>0.97</v>
      </c>
      <c r="AB18" s="226">
        <v>0.94</v>
      </c>
      <c r="AC18" s="226">
        <v>0.94</v>
      </c>
    </row>
    <row r="19" spans="1:29">
      <c r="Q19" s="222" t="s">
        <v>82</v>
      </c>
      <c r="R19" s="226">
        <v>0.23</v>
      </c>
      <c r="S19" s="226">
        <v>0.21</v>
      </c>
      <c r="T19" s="226">
        <v>0.27</v>
      </c>
      <c r="U19" s="226">
        <v>0.4</v>
      </c>
      <c r="V19" s="226">
        <v>0.6</v>
      </c>
      <c r="W19" s="226">
        <v>0.74</v>
      </c>
      <c r="X19" s="226">
        <v>0.81</v>
      </c>
      <c r="Y19" s="226">
        <v>0.9</v>
      </c>
      <c r="Z19" s="226">
        <v>0.97</v>
      </c>
      <c r="AA19" s="226">
        <v>1</v>
      </c>
      <c r="AB19" s="226">
        <v>0.98</v>
      </c>
      <c r="AC19" s="226">
        <v>0.97</v>
      </c>
    </row>
    <row r="20" spans="1:29">
      <c r="A20" s="195" t="s">
        <v>1927</v>
      </c>
      <c r="Q20" s="222" t="s">
        <v>84</v>
      </c>
      <c r="R20" s="226">
        <v>0.21</v>
      </c>
      <c r="S20" s="226">
        <v>0.19</v>
      </c>
      <c r="T20" s="226">
        <v>0.25</v>
      </c>
      <c r="U20" s="226">
        <v>0.38</v>
      </c>
      <c r="V20" s="226">
        <v>0.56999999999999995</v>
      </c>
      <c r="W20" s="226">
        <v>0.7</v>
      </c>
      <c r="X20" s="226">
        <v>0.77</v>
      </c>
      <c r="Y20" s="226">
        <v>0.86</v>
      </c>
      <c r="Z20" s="226">
        <v>0.94</v>
      </c>
      <c r="AA20" s="226">
        <v>0.98</v>
      </c>
      <c r="AB20" s="226">
        <v>1</v>
      </c>
      <c r="AC20" s="226">
        <v>0.99</v>
      </c>
    </row>
    <row r="21" spans="1:29">
      <c r="Q21" s="222" t="s">
        <v>86</v>
      </c>
      <c r="R21" s="226">
        <v>0.2</v>
      </c>
      <c r="S21" s="226">
        <v>0.19</v>
      </c>
      <c r="T21" s="226">
        <v>0.25</v>
      </c>
      <c r="U21" s="226">
        <v>0.37</v>
      </c>
      <c r="V21" s="226">
        <v>0.55000000000000004</v>
      </c>
      <c r="W21" s="226">
        <v>0.69</v>
      </c>
      <c r="X21" s="226">
        <v>0.76</v>
      </c>
      <c r="Y21" s="226">
        <v>0.85</v>
      </c>
      <c r="Z21" s="226">
        <v>0.94</v>
      </c>
      <c r="AA21" s="226">
        <v>0.97</v>
      </c>
      <c r="AB21" s="226">
        <v>0.99</v>
      </c>
      <c r="AC21" s="226">
        <v>1</v>
      </c>
    </row>
    <row r="22" spans="1:29">
      <c r="A22" s="201" t="s">
        <v>1928</v>
      </c>
      <c r="B22" s="201"/>
      <c r="C22" s="201"/>
    </row>
    <row r="23" spans="1:29">
      <c r="A23" s="145" t="s">
        <v>41</v>
      </c>
      <c r="B23" s="145" t="s">
        <v>13</v>
      </c>
      <c r="C23" s="144" t="s">
        <v>2618</v>
      </c>
      <c r="D23" s="144" t="s">
        <v>2619</v>
      </c>
      <c r="E23" s="145" t="s">
        <v>1920</v>
      </c>
      <c r="F23" s="145" t="s">
        <v>1921</v>
      </c>
      <c r="G23" s="144" t="s">
        <v>1922</v>
      </c>
      <c r="H23" s="144" t="s">
        <v>2620</v>
      </c>
      <c r="I23" s="146" t="s">
        <v>1932</v>
      </c>
      <c r="Q23" s="230" t="s">
        <v>2066</v>
      </c>
      <c r="R23" s="231"/>
      <c r="S23" s="232"/>
      <c r="T23" s="232"/>
      <c r="U23" s="232"/>
      <c r="V23" s="233"/>
      <c r="W23" s="229">
        <v>0.99299999999999999</v>
      </c>
    </row>
    <row r="24" spans="1:29">
      <c r="A24" s="192" t="s">
        <v>47</v>
      </c>
      <c r="B24" s="193" t="s">
        <v>50</v>
      </c>
      <c r="C24" s="271" t="s">
        <v>2649</v>
      </c>
      <c r="D24" s="271" t="s">
        <v>2649</v>
      </c>
      <c r="E24" s="192">
        <f>VLOOKUP(C24,($L$15:$O$18),4,FALSE)</f>
        <v>161000000</v>
      </c>
      <c r="F24" s="192">
        <f>VLOOKUP(D24,($L$15:$O$18),4,FALSE)</f>
        <v>161000000</v>
      </c>
      <c r="G24" s="203">
        <v>1</v>
      </c>
      <c r="H24" s="272">
        <v>1</v>
      </c>
      <c r="I24" s="210">
        <f>E24*F24*G24*H24</f>
        <v>2.5921E+16</v>
      </c>
      <c r="Q24" s="318" t="s">
        <v>2067</v>
      </c>
      <c r="R24" s="319"/>
      <c r="S24" s="319"/>
      <c r="T24" s="319"/>
      <c r="U24" s="319"/>
      <c r="V24" s="320"/>
      <c r="W24" s="229">
        <v>0.24</v>
      </c>
    </row>
    <row r="25" spans="1:29">
      <c r="A25" s="201"/>
      <c r="B25" s="201"/>
      <c r="C25" s="201"/>
      <c r="H25" s="204" t="s">
        <v>1929</v>
      </c>
      <c r="I25" s="204">
        <f>SQRT(SUM(I24:I24))</f>
        <v>161000000</v>
      </c>
      <c r="Q25" s="318" t="s">
        <v>2068</v>
      </c>
      <c r="R25" s="319"/>
      <c r="S25" s="319"/>
      <c r="T25" s="319"/>
      <c r="U25" s="319"/>
      <c r="V25" s="320"/>
      <c r="W25" s="229">
        <v>0.04</v>
      </c>
    </row>
    <row r="26" spans="1:29">
      <c r="A26" s="201"/>
      <c r="B26" s="201"/>
      <c r="C26" s="201"/>
      <c r="Q26" s="318" t="s">
        <v>2069</v>
      </c>
      <c r="R26" s="319"/>
      <c r="S26" s="319"/>
      <c r="T26" s="319"/>
      <c r="U26" s="319"/>
      <c r="V26" s="320"/>
      <c r="W26" s="229">
        <v>0.32</v>
      </c>
    </row>
    <row r="27" spans="1:29">
      <c r="A27" s="145" t="s">
        <v>41</v>
      </c>
      <c r="B27" s="145" t="s">
        <v>13</v>
      </c>
      <c r="C27" s="144" t="s">
        <v>2618</v>
      </c>
      <c r="D27" s="144" t="s">
        <v>2619</v>
      </c>
      <c r="E27" s="145" t="s">
        <v>1920</v>
      </c>
      <c r="F27" s="145" t="s">
        <v>1921</v>
      </c>
      <c r="G27" s="144" t="s">
        <v>1922</v>
      </c>
      <c r="H27" s="144" t="s">
        <v>2620</v>
      </c>
      <c r="I27" s="146" t="s">
        <v>1932</v>
      </c>
    </row>
    <row r="28" spans="1:29">
      <c r="A28" s="192" t="s">
        <v>47</v>
      </c>
      <c r="B28" s="193" t="s">
        <v>90</v>
      </c>
      <c r="C28" s="271" t="s">
        <v>2656</v>
      </c>
      <c r="D28" s="271" t="s">
        <v>2656</v>
      </c>
      <c r="E28" s="192">
        <f>VLOOKUP(C28,($L$15:$O$18),4,FALSE)</f>
        <v>46000000</v>
      </c>
      <c r="F28" s="192">
        <f>VLOOKUP(D28,($L$15:$O$18),4,FALSE)</f>
        <v>46000000</v>
      </c>
      <c r="G28" s="203">
        <v>1</v>
      </c>
      <c r="H28" s="272">
        <v>1</v>
      </c>
      <c r="I28" s="210">
        <f>E28*F28*G28*H28</f>
        <v>2116000000000000</v>
      </c>
    </row>
    <row r="29" spans="1:29">
      <c r="A29" s="201"/>
      <c r="B29" s="201"/>
      <c r="C29" s="201"/>
      <c r="H29" s="204" t="s">
        <v>1953</v>
      </c>
      <c r="I29" s="204">
        <f>SQRT(SUM(I28:I28))</f>
        <v>46000000</v>
      </c>
    </row>
    <row r="30" spans="1:29">
      <c r="A30" s="145" t="s">
        <v>41</v>
      </c>
      <c r="B30" s="145" t="s">
        <v>13</v>
      </c>
      <c r="C30" s="144" t="s">
        <v>2618</v>
      </c>
      <c r="D30" s="144" t="s">
        <v>2619</v>
      </c>
      <c r="E30" s="145" t="s">
        <v>1920</v>
      </c>
      <c r="F30" s="145" t="s">
        <v>1921</v>
      </c>
      <c r="G30" s="144" t="s">
        <v>1922</v>
      </c>
      <c r="H30" s="144" t="s">
        <v>2620</v>
      </c>
      <c r="I30" s="146" t="s">
        <v>1932</v>
      </c>
    </row>
    <row r="31" spans="1:29">
      <c r="A31" s="192" t="s">
        <v>47</v>
      </c>
      <c r="B31" s="193" t="s">
        <v>360</v>
      </c>
      <c r="C31" s="271" t="s">
        <v>2651</v>
      </c>
      <c r="D31" s="271" t="s">
        <v>2651</v>
      </c>
      <c r="E31" s="192">
        <f>VLOOKUP(C31,($L$15:$O$18),4,FALSE)</f>
        <v>57500000</v>
      </c>
      <c r="F31" s="192">
        <f>VLOOKUP(D31,($L$15:$O$18),4,FALSE)</f>
        <v>57500000</v>
      </c>
      <c r="G31" s="203">
        <v>1</v>
      </c>
      <c r="H31" s="272">
        <v>1</v>
      </c>
      <c r="I31" s="210">
        <f>E31*F31*G31*H31</f>
        <v>3306250000000000</v>
      </c>
    </row>
    <row r="32" spans="1:29">
      <c r="A32" s="201"/>
      <c r="B32" s="201"/>
      <c r="C32" s="201"/>
      <c r="H32" s="204" t="s">
        <v>2646</v>
      </c>
      <c r="I32" s="204">
        <f>SQRT(SUM(I31:I31))</f>
        <v>57500000</v>
      </c>
    </row>
    <row r="33" spans="1:9">
      <c r="A33" s="201"/>
      <c r="B33" s="201"/>
      <c r="C33" s="201"/>
    </row>
    <row r="34" spans="1:9">
      <c r="A34" s="201" t="s">
        <v>1930</v>
      </c>
      <c r="B34" s="201"/>
      <c r="C34" s="201"/>
    </row>
    <row r="35" spans="1:9">
      <c r="A35" s="145" t="s">
        <v>41</v>
      </c>
      <c r="B35" s="145" t="s">
        <v>13</v>
      </c>
      <c r="C35" s="144" t="s">
        <v>1911</v>
      </c>
      <c r="D35" s="144" t="s">
        <v>1912</v>
      </c>
      <c r="E35" s="145" t="s">
        <v>1913</v>
      </c>
      <c r="F35" s="145" t="s">
        <v>1914</v>
      </c>
    </row>
    <row r="36" spans="1:9">
      <c r="A36" s="151" t="s">
        <v>47</v>
      </c>
      <c r="B36" s="193" t="s">
        <v>50</v>
      </c>
      <c r="C36" s="151">
        <f>I25</f>
        <v>161000000</v>
      </c>
      <c r="D36" s="151">
        <f>C36^2</f>
        <v>2.5921E+16</v>
      </c>
      <c r="E36" s="151">
        <f>SUM(O16)</f>
        <v>161000000</v>
      </c>
      <c r="F36" s="151">
        <f>MAX(MIN(E36,C36),-C36)</f>
        <v>161000000</v>
      </c>
    </row>
    <row r="37" spans="1:9">
      <c r="A37" s="151" t="s">
        <v>47</v>
      </c>
      <c r="B37" s="193" t="s">
        <v>90</v>
      </c>
      <c r="C37" s="151">
        <f>I29</f>
        <v>46000000</v>
      </c>
      <c r="D37" s="151">
        <f t="shared" ref="D37:D38" si="1">C37^2</f>
        <v>2116000000000000</v>
      </c>
      <c r="E37" s="151">
        <f>O17</f>
        <v>46000000</v>
      </c>
      <c r="F37" s="151">
        <f t="shared" ref="F37:F38" si="2">MAX(MIN(E37,C37),-C37)</f>
        <v>46000000</v>
      </c>
    </row>
    <row r="38" spans="1:9">
      <c r="A38" s="151" t="s">
        <v>47</v>
      </c>
      <c r="B38" s="193" t="s">
        <v>360</v>
      </c>
      <c r="C38" s="151">
        <f>I32</f>
        <v>57500000</v>
      </c>
      <c r="D38" s="151">
        <f t="shared" si="1"/>
        <v>3306250000000000</v>
      </c>
      <c r="E38" s="151">
        <f>O18</f>
        <v>57500000</v>
      </c>
      <c r="F38" s="151">
        <f t="shared" si="2"/>
        <v>57500000</v>
      </c>
    </row>
    <row r="39" spans="1:9" hidden="1">
      <c r="A39" s="201"/>
      <c r="B39" s="201"/>
      <c r="C39" s="201"/>
    </row>
    <row r="40" spans="1:9" hidden="1">
      <c r="A40" s="201"/>
      <c r="B40" s="201"/>
      <c r="C40" s="201"/>
    </row>
    <row r="41" spans="1:9" hidden="1">
      <c r="A41" s="195" t="s">
        <v>2621</v>
      </c>
    </row>
    <row r="43" spans="1:9">
      <c r="A43" s="340" t="s">
        <v>47</v>
      </c>
      <c r="B43" s="341"/>
      <c r="C43" s="144" t="s">
        <v>1916</v>
      </c>
      <c r="D43" s="144" t="s">
        <v>1917</v>
      </c>
      <c r="E43" s="144" t="s">
        <v>1957</v>
      </c>
      <c r="F43" s="144" t="s">
        <v>1958</v>
      </c>
      <c r="G43" s="144" t="s">
        <v>1922</v>
      </c>
      <c r="H43" s="144" t="s">
        <v>1959</v>
      </c>
      <c r="I43" s="144" t="s">
        <v>1932</v>
      </c>
    </row>
    <row r="44" spans="1:9">
      <c r="A44" s="193" t="s">
        <v>50</v>
      </c>
      <c r="B44" s="193" t="s">
        <v>50</v>
      </c>
      <c r="C44" s="151">
        <f>VLOOKUP(A44,$B$36:$F$38,5,FALSE)</f>
        <v>161000000</v>
      </c>
      <c r="D44" s="151">
        <f>VLOOKUP(B44,$B$36:$F$38,5,FALSE)</f>
        <v>161000000</v>
      </c>
      <c r="E44" s="151" cm="1">
        <f t="array" ref="E44">VLOOKUP(A44,TRANSPOSE($B$8:$F$11),4,FALSE)</f>
        <v>1</v>
      </c>
      <c r="F44" s="151" cm="1">
        <f t="array" ref="F44">VLOOKUP(B44,TRANSPOSE($B$8:$F$11),4,FALSE)</f>
        <v>1</v>
      </c>
      <c r="G44" s="211">
        <v>1</v>
      </c>
      <c r="H44" s="281">
        <f>MIN(E44:F44)/MAX(E44:F44)</f>
        <v>1</v>
      </c>
      <c r="I44" s="151">
        <f>IF(C44=D44,0,C44*D44*G44*H44)</f>
        <v>0</v>
      </c>
    </row>
    <row r="45" spans="1:9">
      <c r="A45" s="193" t="s">
        <v>50</v>
      </c>
      <c r="B45" s="193" t="s">
        <v>90</v>
      </c>
      <c r="C45" s="151">
        <f t="shared" ref="C45:D52" si="3">VLOOKUP(A45,$B$36:$F$38,5,FALSE)</f>
        <v>161000000</v>
      </c>
      <c r="D45" s="151">
        <f t="shared" si="3"/>
        <v>46000000</v>
      </c>
      <c r="E45" s="151" cm="1">
        <f t="array" ref="E45">VLOOKUP(A45,TRANSPOSE($B$8:$F$11),4,FALSE)</f>
        <v>1</v>
      </c>
      <c r="F45" s="151" cm="1">
        <f t="array" ref="F45">VLOOKUP(B45,TRANSPOSE($B$8:$F$11),4,FALSE)</f>
        <v>1</v>
      </c>
      <c r="G45" s="211">
        <v>0.32</v>
      </c>
      <c r="H45" s="281">
        <f t="shared" ref="H45:H51" si="4">MIN(E45:F45)/MAX(E45:F45)</f>
        <v>1</v>
      </c>
      <c r="I45" s="151">
        <f t="shared" ref="I45:I52" si="5">IF(C45=D45,0,C45*D45*G45*H45)</f>
        <v>2369920000000000</v>
      </c>
    </row>
    <row r="46" spans="1:9">
      <c r="A46" s="193" t="s">
        <v>50</v>
      </c>
      <c r="B46" s="193" t="s">
        <v>360</v>
      </c>
      <c r="C46" s="151">
        <f t="shared" si="3"/>
        <v>161000000</v>
      </c>
      <c r="D46" s="151">
        <f t="shared" si="3"/>
        <v>57500000</v>
      </c>
      <c r="E46" s="151" cm="1">
        <f t="array" ref="E46">VLOOKUP(A46,TRANSPOSE($B$8:$F$11),4,FALSE)</f>
        <v>1</v>
      </c>
      <c r="F46" s="151" cm="1">
        <f t="array" ref="F46">VLOOKUP(B46,TRANSPOSE($B$8:$F$11),4,FALSE)</f>
        <v>1</v>
      </c>
      <c r="G46" s="211">
        <v>0.32</v>
      </c>
      <c r="H46" s="281">
        <f t="shared" si="4"/>
        <v>1</v>
      </c>
      <c r="I46" s="151">
        <f t="shared" si="5"/>
        <v>2962400000000000</v>
      </c>
    </row>
    <row r="47" spans="1:9">
      <c r="A47" s="193" t="s">
        <v>90</v>
      </c>
      <c r="B47" s="193" t="s">
        <v>50</v>
      </c>
      <c r="C47" s="151">
        <f t="shared" si="3"/>
        <v>46000000</v>
      </c>
      <c r="D47" s="151">
        <f t="shared" si="3"/>
        <v>161000000</v>
      </c>
      <c r="E47" s="151" cm="1">
        <f t="array" ref="E47">VLOOKUP(A47,TRANSPOSE($B$8:$F$11),4,FALSE)</f>
        <v>1</v>
      </c>
      <c r="F47" s="151" cm="1">
        <f t="array" ref="F47">VLOOKUP(B47,TRANSPOSE($B$8:$F$11),4,FALSE)</f>
        <v>1</v>
      </c>
      <c r="G47" s="211">
        <v>0.32</v>
      </c>
      <c r="H47" s="281">
        <f t="shared" si="4"/>
        <v>1</v>
      </c>
      <c r="I47" s="151">
        <f t="shared" si="5"/>
        <v>2369920000000000</v>
      </c>
    </row>
    <row r="48" spans="1:9">
      <c r="A48" s="193" t="s">
        <v>90</v>
      </c>
      <c r="B48" s="193" t="s">
        <v>90</v>
      </c>
      <c r="C48" s="151">
        <f t="shared" si="3"/>
        <v>46000000</v>
      </c>
      <c r="D48" s="151">
        <f t="shared" si="3"/>
        <v>46000000</v>
      </c>
      <c r="E48" s="151" cm="1">
        <f t="array" ref="E48">VLOOKUP(A48,TRANSPOSE($B$8:$F$11),4,FALSE)</f>
        <v>1</v>
      </c>
      <c r="F48" s="151" cm="1">
        <f t="array" ref="F48">VLOOKUP(B48,TRANSPOSE($B$8:$F$11),4,FALSE)</f>
        <v>1</v>
      </c>
      <c r="G48" s="211">
        <v>1</v>
      </c>
      <c r="H48" s="281">
        <f t="shared" si="4"/>
        <v>1</v>
      </c>
      <c r="I48" s="151">
        <f t="shared" si="5"/>
        <v>0</v>
      </c>
    </row>
    <row r="49" spans="1:29">
      <c r="A49" s="193" t="s">
        <v>90</v>
      </c>
      <c r="B49" s="193" t="s">
        <v>360</v>
      </c>
      <c r="C49" s="151">
        <f t="shared" si="3"/>
        <v>46000000</v>
      </c>
      <c r="D49" s="151">
        <f t="shared" si="3"/>
        <v>57500000</v>
      </c>
      <c r="E49" s="151" cm="1">
        <f t="array" ref="E49">VLOOKUP(A49,TRANSPOSE($B$8:$F$11),4,FALSE)</f>
        <v>1</v>
      </c>
      <c r="F49" s="151" cm="1">
        <f t="array" ref="F49">VLOOKUP(B49,TRANSPOSE($B$8:$F$11),4,FALSE)</f>
        <v>1</v>
      </c>
      <c r="G49" s="211">
        <v>0.32</v>
      </c>
      <c r="H49" s="281">
        <f t="shared" si="4"/>
        <v>1</v>
      </c>
      <c r="I49" s="151">
        <f t="shared" si="5"/>
        <v>846400000000000</v>
      </c>
    </row>
    <row r="50" spans="1:29">
      <c r="A50" s="193" t="s">
        <v>360</v>
      </c>
      <c r="B50" s="193" t="s">
        <v>50</v>
      </c>
      <c r="C50" s="151">
        <f t="shared" si="3"/>
        <v>57500000</v>
      </c>
      <c r="D50" s="151">
        <f t="shared" si="3"/>
        <v>161000000</v>
      </c>
      <c r="E50" s="151" cm="1">
        <f t="array" ref="E50">VLOOKUP(A50,TRANSPOSE($B$8:$F$11),4,FALSE)</f>
        <v>1</v>
      </c>
      <c r="F50" s="151" cm="1">
        <f t="array" ref="F50">VLOOKUP(B50,TRANSPOSE($B$8:$F$11),4,FALSE)</f>
        <v>1</v>
      </c>
      <c r="G50" s="211">
        <v>0.32</v>
      </c>
      <c r="H50" s="281">
        <f t="shared" si="4"/>
        <v>1</v>
      </c>
      <c r="I50" s="151">
        <f t="shared" si="5"/>
        <v>2962400000000000</v>
      </c>
    </row>
    <row r="51" spans="1:29">
      <c r="A51" s="193" t="s">
        <v>360</v>
      </c>
      <c r="B51" s="193" t="s">
        <v>90</v>
      </c>
      <c r="C51" s="151">
        <f t="shared" si="3"/>
        <v>57500000</v>
      </c>
      <c r="D51" s="151">
        <f t="shared" si="3"/>
        <v>46000000</v>
      </c>
      <c r="E51" s="151" cm="1">
        <f t="array" ref="E51">VLOOKUP(A51,TRANSPOSE($B$8:$F$11),4,FALSE)</f>
        <v>1</v>
      </c>
      <c r="F51" s="151" cm="1">
        <f t="array" ref="F51">VLOOKUP(B51,TRANSPOSE($B$8:$F$11),4,FALSE)</f>
        <v>1</v>
      </c>
      <c r="G51" s="211">
        <v>0.32</v>
      </c>
      <c r="H51" s="281">
        <f t="shared" si="4"/>
        <v>1</v>
      </c>
      <c r="I51" s="151">
        <f t="shared" si="5"/>
        <v>846400000000000</v>
      </c>
    </row>
    <row r="52" spans="1:29">
      <c r="A52" s="193" t="s">
        <v>360</v>
      </c>
      <c r="B52" s="193" t="s">
        <v>360</v>
      </c>
      <c r="C52" s="151">
        <f t="shared" si="3"/>
        <v>57500000</v>
      </c>
      <c r="D52" s="151">
        <f t="shared" si="3"/>
        <v>57500000</v>
      </c>
      <c r="E52" s="151" cm="1">
        <f t="array" ref="E52">VLOOKUP(A52,TRANSPOSE($B$8:$F$11),4,FALSE)</f>
        <v>1</v>
      </c>
      <c r="F52" s="151" cm="1">
        <f t="array" ref="F52">VLOOKUP(B52,TRANSPOSE($B$8:$F$11),4,FALSE)</f>
        <v>1</v>
      </c>
      <c r="G52" s="211">
        <v>1</v>
      </c>
      <c r="H52" s="281">
        <f>MIN(E52:F52)/MAX(E52:F52)</f>
        <v>1</v>
      </c>
      <c r="I52" s="151">
        <f t="shared" si="5"/>
        <v>0</v>
      </c>
    </row>
    <row r="53" spans="1:29">
      <c r="A53" s="201"/>
      <c r="B53" s="201"/>
      <c r="C53" s="201"/>
      <c r="H53" s="1" t="s">
        <v>1931</v>
      </c>
      <c r="I53" s="1">
        <f>SUM(I44:I52)</f>
        <v>1.235744E+16</v>
      </c>
      <c r="Q53" s="217"/>
      <c r="R53" s="222" t="s">
        <v>51</v>
      </c>
      <c r="S53" s="222" t="s">
        <v>75</v>
      </c>
      <c r="T53" s="222" t="s">
        <v>54</v>
      </c>
      <c r="U53" s="222" t="s">
        <v>77</v>
      </c>
      <c r="V53" s="222" t="s">
        <v>57</v>
      </c>
      <c r="W53" s="222" t="s">
        <v>79</v>
      </c>
      <c r="X53" s="222" t="s">
        <v>63</v>
      </c>
      <c r="Y53" s="222" t="s">
        <v>68</v>
      </c>
      <c r="Z53" s="222" t="s">
        <v>72</v>
      </c>
      <c r="AA53" s="222" t="s">
        <v>82</v>
      </c>
      <c r="AB53" s="222" t="s">
        <v>84</v>
      </c>
      <c r="AC53" s="222" t="s">
        <v>86</v>
      </c>
    </row>
    <row r="54" spans="1:29">
      <c r="A54" s="201"/>
      <c r="B54" s="201"/>
      <c r="C54" s="201"/>
      <c r="H54" s="1" t="s">
        <v>1933</v>
      </c>
      <c r="I54" s="1">
        <f>SUM(D36:D38)</f>
        <v>3.134325E+16</v>
      </c>
      <c r="Q54" s="222" t="s">
        <v>2628</v>
      </c>
      <c r="R54" s="275">
        <f>0.5*MIN(1,14/R55)</f>
        <v>0.5</v>
      </c>
      <c r="S54" s="275">
        <f t="shared" ref="S54:AC54" si="6">0.5*MIN(1,14/S55)</f>
        <v>0.23013698630136986</v>
      </c>
      <c r="T54" s="275">
        <f t="shared" si="6"/>
        <v>7.6712328767123292E-2</v>
      </c>
      <c r="U54" s="275">
        <f t="shared" si="6"/>
        <v>3.8356164383561646E-2</v>
      </c>
      <c r="V54" s="275">
        <f t="shared" si="6"/>
        <v>1.9178082191780823E-2</v>
      </c>
      <c r="W54" s="275">
        <f t="shared" si="6"/>
        <v>9.5890410958904115E-3</v>
      </c>
      <c r="X54" s="275">
        <f t="shared" si="6"/>
        <v>6.392694063926941E-3</v>
      </c>
      <c r="Y54" s="275">
        <f t="shared" si="6"/>
        <v>3.8356164383561643E-3</v>
      </c>
      <c r="Z54" s="275">
        <f t="shared" si="6"/>
        <v>1.9178082191780822E-3</v>
      </c>
      <c r="AA54" s="275">
        <f t="shared" si="6"/>
        <v>1.2785388127853881E-3</v>
      </c>
      <c r="AB54" s="275">
        <f t="shared" si="6"/>
        <v>9.5890410958904108E-4</v>
      </c>
      <c r="AC54" s="275">
        <f t="shared" si="6"/>
        <v>6.3926940639269405E-4</v>
      </c>
    </row>
    <row r="55" spans="1:29">
      <c r="A55" s="201"/>
      <c r="B55" s="201"/>
      <c r="C55" s="201"/>
      <c r="H55" s="204" t="s">
        <v>2623</v>
      </c>
      <c r="I55" s="204">
        <f>SQRT(SUM(I53:I54))</f>
        <v>209047099.95596686</v>
      </c>
      <c r="Q55" s="222" t="s">
        <v>2629</v>
      </c>
      <c r="R55" s="217">
        <v>14</v>
      </c>
      <c r="S55" s="217">
        <f>365/12</f>
        <v>30.416666666666668</v>
      </c>
      <c r="T55" s="217">
        <f>365/4</f>
        <v>91.25</v>
      </c>
      <c r="U55" s="217">
        <f>365/2</f>
        <v>182.5</v>
      </c>
      <c r="V55" s="217">
        <f>365</f>
        <v>365</v>
      </c>
      <c r="W55" s="217">
        <f>365*2</f>
        <v>730</v>
      </c>
      <c r="X55" s="217">
        <f>365*3</f>
        <v>1095</v>
      </c>
      <c r="Y55" s="217">
        <f>365*5</f>
        <v>1825</v>
      </c>
      <c r="Z55" s="217">
        <f>365*10</f>
        <v>3650</v>
      </c>
      <c r="AA55" s="217">
        <f>365*15</f>
        <v>5475</v>
      </c>
      <c r="AB55" s="217">
        <f>365*20</f>
        <v>7300</v>
      </c>
      <c r="AC55" s="217">
        <f>365*30</f>
        <v>10950</v>
      </c>
    </row>
    <row r="56" spans="1:29">
      <c r="A56" s="201"/>
      <c r="B56" s="201"/>
      <c r="C56" s="201"/>
    </row>
    <row r="59" spans="1:29">
      <c r="A59" s="274" t="s">
        <v>2625</v>
      </c>
      <c r="B59" s="273"/>
    </row>
    <row r="61" spans="1:29">
      <c r="A61" s="195" t="s">
        <v>2626</v>
      </c>
    </row>
    <row r="63" spans="1:29">
      <c r="A63" s="144" t="s">
        <v>41</v>
      </c>
      <c r="B63" s="144" t="s">
        <v>42</v>
      </c>
      <c r="C63" s="144" t="s">
        <v>43</v>
      </c>
      <c r="D63" s="144" t="s">
        <v>0</v>
      </c>
      <c r="E63" s="144" t="s">
        <v>1</v>
      </c>
      <c r="F63" s="144" t="s">
        <v>2</v>
      </c>
      <c r="G63" s="144" t="s">
        <v>3</v>
      </c>
      <c r="H63" s="144" t="s">
        <v>4</v>
      </c>
      <c r="I63" s="144" t="s">
        <v>44</v>
      </c>
      <c r="J63" s="144" t="s">
        <v>45</v>
      </c>
      <c r="K63" s="144" t="s">
        <v>46</v>
      </c>
      <c r="L63" s="144" t="s">
        <v>8</v>
      </c>
      <c r="M63" s="144" t="s">
        <v>2627</v>
      </c>
      <c r="N63" s="235" t="s">
        <v>2630</v>
      </c>
      <c r="O63" s="235" t="s">
        <v>2641</v>
      </c>
    </row>
    <row r="64" spans="1:29">
      <c r="A64" s="193" t="s">
        <v>47</v>
      </c>
      <c r="B64" s="189" t="s">
        <v>357</v>
      </c>
      <c r="C64" s="189" t="s">
        <v>49</v>
      </c>
      <c r="D64" s="193" t="s">
        <v>12</v>
      </c>
      <c r="E64" s="193" t="s">
        <v>50</v>
      </c>
      <c r="F64" s="193"/>
      <c r="G64" s="193" t="s">
        <v>86</v>
      </c>
      <c r="H64" s="193"/>
      <c r="I64" s="193">
        <v>700000000</v>
      </c>
      <c r="J64" s="189" t="s">
        <v>50</v>
      </c>
      <c r="K64" s="193">
        <v>700000000</v>
      </c>
      <c r="L64" s="271" t="str">
        <f>D64&amp;"-"&amp;G64</f>
        <v>Risk_IRVol-30y</v>
      </c>
      <c r="M64" s="191" cm="1">
        <f t="array" ref="M64">VLOOKUP(G64,TRANSPOSE($Q$53:$AC$54),2,FALSE)</f>
        <v>6.3926940639269405E-4</v>
      </c>
      <c r="N64" s="223">
        <f>K64*M64</f>
        <v>447488.58447488584</v>
      </c>
      <c r="O64" s="223">
        <f>ABS(N64)</f>
        <v>447488.58447488584</v>
      </c>
    </row>
    <row r="65" spans="1:15">
      <c r="A65" s="193" t="s">
        <v>47</v>
      </c>
      <c r="B65" s="189" t="s">
        <v>358</v>
      </c>
      <c r="C65" s="189" t="s">
        <v>49</v>
      </c>
      <c r="D65" s="193" t="s">
        <v>12</v>
      </c>
      <c r="E65" s="193" t="s">
        <v>90</v>
      </c>
      <c r="F65" s="193"/>
      <c r="G65" s="193" t="s">
        <v>84</v>
      </c>
      <c r="H65" s="193"/>
      <c r="I65" s="193">
        <v>200000000</v>
      </c>
      <c r="J65" s="189" t="s">
        <v>50</v>
      </c>
      <c r="K65" s="193">
        <v>200000000</v>
      </c>
      <c r="L65" s="271" t="str">
        <f>D65&amp;"-"&amp;G65</f>
        <v>Risk_IRVol-20y</v>
      </c>
      <c r="M65" s="191" cm="1">
        <f t="array" ref="M65">VLOOKUP(G65,TRANSPOSE($Q$53:$AC$54),2,FALSE)</f>
        <v>9.5890410958904108E-4</v>
      </c>
      <c r="N65" s="223">
        <f>K65*M65</f>
        <v>191780.82191780821</v>
      </c>
      <c r="O65" s="223">
        <f>ABS(N65)</f>
        <v>191780.82191780821</v>
      </c>
    </row>
    <row r="66" spans="1:15">
      <c r="A66" s="193" t="s">
        <v>47</v>
      </c>
      <c r="B66" s="189" t="s">
        <v>359</v>
      </c>
      <c r="C66" s="189" t="s">
        <v>49</v>
      </c>
      <c r="D66" s="193" t="s">
        <v>12</v>
      </c>
      <c r="E66" s="193" t="s">
        <v>360</v>
      </c>
      <c r="F66" s="193"/>
      <c r="G66" s="193" t="s">
        <v>82</v>
      </c>
      <c r="H66" s="193"/>
      <c r="I66" s="193">
        <v>250000000</v>
      </c>
      <c r="J66" s="189" t="s">
        <v>50</v>
      </c>
      <c r="K66" s="193">
        <v>250000000</v>
      </c>
      <c r="L66" s="271" t="str">
        <f>D66&amp;"-"&amp;G66</f>
        <v>Risk_IRVol-15y</v>
      </c>
      <c r="M66" s="191" cm="1">
        <f t="array" ref="M66">VLOOKUP(G66,TRANSPOSE($Q$53:$AC$54),2,FALSE)</f>
        <v>1.2785388127853881E-3</v>
      </c>
      <c r="N66" s="223">
        <f>K66*M66</f>
        <v>319634.70319634705</v>
      </c>
      <c r="O66" s="223">
        <f>ABS(N66)</f>
        <v>319634.70319634705</v>
      </c>
    </row>
    <row r="68" spans="1:15">
      <c r="A68" s="195" t="s">
        <v>2631</v>
      </c>
    </row>
    <row r="70" spans="1:15">
      <c r="A70" s="201"/>
      <c r="B70" s="201"/>
      <c r="C70" s="201"/>
    </row>
    <row r="71" spans="1:15">
      <c r="A71" s="145" t="s">
        <v>41</v>
      </c>
      <c r="B71" s="145" t="s">
        <v>13</v>
      </c>
      <c r="C71" s="144" t="s">
        <v>2618</v>
      </c>
      <c r="D71" s="144" t="s">
        <v>2619</v>
      </c>
      <c r="E71" s="145" t="s">
        <v>1920</v>
      </c>
      <c r="F71" s="145" t="s">
        <v>1921</v>
      </c>
      <c r="G71" s="144" t="s">
        <v>1922</v>
      </c>
      <c r="H71" s="144" t="s">
        <v>2632</v>
      </c>
      <c r="I71" s="146" t="s">
        <v>1932</v>
      </c>
    </row>
    <row r="72" spans="1:15">
      <c r="A72" s="192" t="s">
        <v>47</v>
      </c>
      <c r="B72" s="193" t="s">
        <v>50</v>
      </c>
      <c r="C72" s="271" t="s">
        <v>2649</v>
      </c>
      <c r="D72" s="271" t="s">
        <v>2649</v>
      </c>
      <c r="E72" s="192">
        <f>VLOOKUP(C72,($L$63:$N$66),3,FALSE)</f>
        <v>447488.58447488584</v>
      </c>
      <c r="F72" s="192">
        <f>VLOOKUP(D72,($L$63:$N$66),3,FALSE)</f>
        <v>447488.58447488584</v>
      </c>
      <c r="G72" s="203">
        <v>1</v>
      </c>
      <c r="H72" s="272">
        <f>G72^2</f>
        <v>1</v>
      </c>
      <c r="I72" s="210">
        <f>E72*F72*H72</f>
        <v>200246033235.33704</v>
      </c>
    </row>
    <row r="73" spans="1:15">
      <c r="A73" s="201"/>
      <c r="B73" s="201"/>
      <c r="C73" s="201"/>
      <c r="H73" s="204" t="s">
        <v>1929</v>
      </c>
      <c r="I73" s="204">
        <f>SQRT(SUM(I72:I72))</f>
        <v>447488.58447488584</v>
      </c>
    </row>
    <row r="74" spans="1:15">
      <c r="A74" s="145" t="s">
        <v>41</v>
      </c>
      <c r="B74" s="145" t="s">
        <v>13</v>
      </c>
      <c r="C74" s="144" t="s">
        <v>2618</v>
      </c>
      <c r="D74" s="144" t="s">
        <v>2619</v>
      </c>
      <c r="E74" s="145" t="s">
        <v>1920</v>
      </c>
      <c r="F74" s="145" t="s">
        <v>1921</v>
      </c>
      <c r="G74" s="144" t="s">
        <v>1922</v>
      </c>
      <c r="H74" s="144" t="s">
        <v>2632</v>
      </c>
      <c r="I74" s="146" t="s">
        <v>1932</v>
      </c>
    </row>
    <row r="75" spans="1:15">
      <c r="A75" s="192" t="s">
        <v>47</v>
      </c>
      <c r="B75" s="193" t="s">
        <v>90</v>
      </c>
      <c r="C75" s="271" t="s">
        <v>2656</v>
      </c>
      <c r="D75" s="271" t="s">
        <v>2656</v>
      </c>
      <c r="E75" s="192">
        <f>VLOOKUP(C75,($L$63:$N$66),3,FALSE)</f>
        <v>191780.82191780821</v>
      </c>
      <c r="F75" s="192">
        <f>VLOOKUP(D75,($L$63:$N$66),3,FALSE)</f>
        <v>191780.82191780821</v>
      </c>
      <c r="G75" s="203">
        <v>1</v>
      </c>
      <c r="H75" s="272">
        <f>G75^2</f>
        <v>1</v>
      </c>
      <c r="I75" s="210">
        <f>E75*F75*H75</f>
        <v>36779883655.470062</v>
      </c>
    </row>
    <row r="76" spans="1:15">
      <c r="A76" s="201"/>
      <c r="B76" s="201"/>
      <c r="C76" s="201"/>
      <c r="H76" s="204" t="s">
        <v>1953</v>
      </c>
      <c r="I76" s="204">
        <f>SQRT(SUM(I75:I75))</f>
        <v>191780.82191780821</v>
      </c>
    </row>
    <row r="77" spans="1:15">
      <c r="A77" s="145" t="s">
        <v>41</v>
      </c>
      <c r="B77" s="145" t="s">
        <v>13</v>
      </c>
      <c r="C77" s="144" t="s">
        <v>2618</v>
      </c>
      <c r="D77" s="144" t="s">
        <v>2619</v>
      </c>
      <c r="E77" s="145" t="s">
        <v>1920</v>
      </c>
      <c r="F77" s="145" t="s">
        <v>1921</v>
      </c>
      <c r="G77" s="144" t="s">
        <v>1922</v>
      </c>
      <c r="H77" s="144" t="s">
        <v>2632</v>
      </c>
      <c r="I77" s="146" t="s">
        <v>1932</v>
      </c>
    </row>
    <row r="78" spans="1:15">
      <c r="A78" s="192" t="s">
        <v>47</v>
      </c>
      <c r="B78" s="193" t="s">
        <v>360</v>
      </c>
      <c r="C78" s="271" t="s">
        <v>2651</v>
      </c>
      <c r="D78" s="271" t="s">
        <v>2651</v>
      </c>
      <c r="E78" s="192">
        <f>VLOOKUP(C78,($L$63:$N$66),3,FALSE)</f>
        <v>319634.70319634705</v>
      </c>
      <c r="F78" s="192">
        <f>VLOOKUP(D78,($L$63:$N$66),3,FALSE)</f>
        <v>319634.70319634705</v>
      </c>
      <c r="G78" s="203">
        <v>1</v>
      </c>
      <c r="H78" s="272">
        <f>G78^2</f>
        <v>1</v>
      </c>
      <c r="I78" s="210">
        <f>E78*F78*H78</f>
        <v>102166343487.41687</v>
      </c>
    </row>
    <row r="79" spans="1:15">
      <c r="A79" s="201"/>
      <c r="B79" s="201"/>
      <c r="C79" s="201"/>
      <c r="H79" s="204" t="s">
        <v>2646</v>
      </c>
      <c r="I79" s="204">
        <f>SQRT(SUM(I78:I78))</f>
        <v>319634.70319634705</v>
      </c>
    </row>
    <row r="81" spans="1:9">
      <c r="A81" s="201" t="s">
        <v>1930</v>
      </c>
      <c r="B81" s="201"/>
      <c r="C81" s="201"/>
    </row>
    <row r="82" spans="1:9">
      <c r="A82" s="145" t="s">
        <v>41</v>
      </c>
      <c r="B82" s="145" t="s">
        <v>13</v>
      </c>
      <c r="C82" s="144" t="s">
        <v>1911</v>
      </c>
      <c r="D82" s="144" t="s">
        <v>1912</v>
      </c>
      <c r="E82" s="145" t="s">
        <v>1913</v>
      </c>
      <c r="F82" s="145" t="s">
        <v>1914</v>
      </c>
    </row>
    <row r="83" spans="1:9">
      <c r="A83" s="151" t="s">
        <v>47</v>
      </c>
      <c r="B83" s="193" t="s">
        <v>50</v>
      </c>
      <c r="C83" s="151">
        <f>I73</f>
        <v>447488.58447488584</v>
      </c>
      <c r="D83" s="151">
        <f>C83^2</f>
        <v>200246033235.33704</v>
      </c>
      <c r="E83" s="151">
        <f>SUM(N64)</f>
        <v>447488.58447488584</v>
      </c>
      <c r="F83" s="151">
        <f>MAX(MIN(E83,C83),-C83)</f>
        <v>447488.58447488584</v>
      </c>
    </row>
    <row r="84" spans="1:9">
      <c r="A84" s="151" t="s">
        <v>47</v>
      </c>
      <c r="B84" s="193" t="s">
        <v>90</v>
      </c>
      <c r="C84" s="151">
        <f>I76</f>
        <v>191780.82191780821</v>
      </c>
      <c r="D84" s="151">
        <f t="shared" ref="D84:D85" si="7">C84^2</f>
        <v>36779883655.470062</v>
      </c>
      <c r="E84" s="151">
        <f>SUM(N65)</f>
        <v>191780.82191780821</v>
      </c>
      <c r="F84" s="151">
        <f t="shared" ref="F84:F85" si="8">MAX(MIN(E84,C84),-C84)</f>
        <v>191780.82191780821</v>
      </c>
    </row>
    <row r="85" spans="1:9">
      <c r="A85" s="151" t="s">
        <v>47</v>
      </c>
      <c r="B85" s="193" t="s">
        <v>360</v>
      </c>
      <c r="C85" s="151">
        <f>I79</f>
        <v>319634.70319634705</v>
      </c>
      <c r="D85" s="151">
        <f t="shared" si="7"/>
        <v>102166343487.41687</v>
      </c>
      <c r="E85" s="151">
        <f>SUM(N66)</f>
        <v>319634.70319634705</v>
      </c>
      <c r="F85" s="151">
        <f t="shared" si="8"/>
        <v>319634.70319634705</v>
      </c>
    </row>
    <row r="86" spans="1:9">
      <c r="B86" s="218"/>
    </row>
    <row r="87" spans="1:9">
      <c r="A87" s="195" t="s">
        <v>2633</v>
      </c>
    </row>
    <row r="89" spans="1:9">
      <c r="A89" s="145"/>
      <c r="B89" s="145" t="s">
        <v>50</v>
      </c>
      <c r="C89" s="236" t="s">
        <v>90</v>
      </c>
      <c r="D89" s="236" t="s">
        <v>360</v>
      </c>
      <c r="E89" s="144" t="s">
        <v>2640</v>
      </c>
    </row>
    <row r="90" spans="1:9">
      <c r="A90" s="217" t="s">
        <v>2634</v>
      </c>
      <c r="B90" s="217">
        <f>SUM(N64)</f>
        <v>447488.58447488584</v>
      </c>
      <c r="C90" s="217">
        <f>SUM(N65)</f>
        <v>191780.82191780821</v>
      </c>
      <c r="D90" s="217">
        <f>SUM(N66)</f>
        <v>319634.70319634705</v>
      </c>
      <c r="E90" s="217">
        <f>SUM(B90:D90)</f>
        <v>958904.10958904098</v>
      </c>
    </row>
    <row r="91" spans="1:9">
      <c r="A91" s="217" t="s">
        <v>2635</v>
      </c>
      <c r="B91" s="217">
        <f>SUM(O64)</f>
        <v>447488.58447488584</v>
      </c>
      <c r="C91" s="217">
        <f>SUM(O65)</f>
        <v>191780.82191780821</v>
      </c>
      <c r="D91" s="217">
        <f>SUM(O66)</f>
        <v>319634.70319634705</v>
      </c>
      <c r="E91" s="217">
        <f>SUM(B91:D91)</f>
        <v>958904.10958904098</v>
      </c>
    </row>
    <row r="92" spans="1:9">
      <c r="A92" s="217" t="s">
        <v>2636</v>
      </c>
      <c r="B92" s="217">
        <f>MIN(0,E90/E91)</f>
        <v>0</v>
      </c>
    </row>
    <row r="93" spans="1:9">
      <c r="A93" s="217" t="s">
        <v>2637</v>
      </c>
      <c r="B93" s="217">
        <f>_xlfn.NORM.S.INV(99.5%)</f>
        <v>2.5758293035488999</v>
      </c>
    </row>
    <row r="94" spans="1:9">
      <c r="A94" s="277" t="s">
        <v>2638</v>
      </c>
      <c r="B94" s="217">
        <f>(B93^2-1)*(1+B92)-B92</f>
        <v>5.6348966010212109</v>
      </c>
      <c r="F94" s="278"/>
      <c r="G94" s="278"/>
      <c r="H94" s="278"/>
      <c r="I94" s="279"/>
    </row>
    <row r="95" spans="1:9">
      <c r="A95" s="276" t="s">
        <v>2639</v>
      </c>
      <c r="B95" s="226">
        <v>0.32</v>
      </c>
      <c r="C95" s="282"/>
      <c r="D95" s="282"/>
    </row>
    <row r="96" spans="1:9">
      <c r="A96" s="217" t="s">
        <v>2645</v>
      </c>
      <c r="B96" s="280">
        <f>V6^(-2)</f>
        <v>4.5269352648257133</v>
      </c>
      <c r="C96" s="283"/>
      <c r="D96" s="283"/>
    </row>
    <row r="97" spans="1:17">
      <c r="Q97" s="1">
        <v>0</v>
      </c>
    </row>
    <row r="98" spans="1:17">
      <c r="A98" s="195" t="s">
        <v>2642</v>
      </c>
    </row>
    <row r="100" spans="1:17">
      <c r="A100" s="340" t="s">
        <v>47</v>
      </c>
      <c r="B100" s="341"/>
      <c r="C100" s="144" t="s">
        <v>1916</v>
      </c>
      <c r="D100" s="144" t="s">
        <v>1917</v>
      </c>
      <c r="E100" s="144" t="s">
        <v>1922</v>
      </c>
      <c r="F100" s="144" t="s">
        <v>2632</v>
      </c>
      <c r="G100" s="144" t="s">
        <v>1932</v>
      </c>
    </row>
    <row r="101" spans="1:17">
      <c r="A101" s="193" t="s">
        <v>50</v>
      </c>
      <c r="B101" s="193" t="s">
        <v>50</v>
      </c>
      <c r="C101" s="151">
        <f>VLOOKUP(A101,$B$82:$F$85,5,FALSE)</f>
        <v>447488.58447488584</v>
      </c>
      <c r="D101" s="151">
        <f>VLOOKUP(B101,$B$82:$F$85,5,FALSE)</f>
        <v>447488.58447488584</v>
      </c>
      <c r="E101" s="211">
        <v>1</v>
      </c>
      <c r="F101" s="211">
        <f>E101^2</f>
        <v>1</v>
      </c>
      <c r="G101" s="151">
        <f>IF(C101=D101,0,C101*D101*F101)</f>
        <v>0</v>
      </c>
    </row>
    <row r="102" spans="1:17">
      <c r="A102" s="193" t="s">
        <v>50</v>
      </c>
      <c r="B102" s="193" t="s">
        <v>90</v>
      </c>
      <c r="C102" s="151">
        <f t="shared" ref="C102:D109" si="9">VLOOKUP(A102,$B$82:$F$85,5,FALSE)</f>
        <v>447488.58447488584</v>
      </c>
      <c r="D102" s="151">
        <f t="shared" si="9"/>
        <v>191780.82191780821</v>
      </c>
      <c r="E102" s="211">
        <v>0.32</v>
      </c>
      <c r="F102" s="211">
        <f t="shared" ref="F102:F109" si="10">E102^2</f>
        <v>0.1024</v>
      </c>
      <c r="G102" s="151">
        <f t="shared" ref="G102:G109" si="11">IF(C102=D102,0,C102*D102*F102)</f>
        <v>8787940201.4136486</v>
      </c>
      <c r="P102" s="1">
        <v>0</v>
      </c>
      <c r="Q102" s="1" t="s">
        <v>2059</v>
      </c>
    </row>
    <row r="103" spans="1:17">
      <c r="A103" s="193" t="s">
        <v>50</v>
      </c>
      <c r="B103" s="193" t="s">
        <v>360</v>
      </c>
      <c r="C103" s="151">
        <f t="shared" si="9"/>
        <v>447488.58447488584</v>
      </c>
      <c r="D103" s="151">
        <f t="shared" si="9"/>
        <v>319634.70319634705</v>
      </c>
      <c r="E103" s="211">
        <v>0.32</v>
      </c>
      <c r="F103" s="211">
        <f t="shared" si="10"/>
        <v>0.1024</v>
      </c>
      <c r="G103" s="151">
        <f t="shared" si="11"/>
        <v>14646567002.356081</v>
      </c>
      <c r="Q103" s="1">
        <v>0</v>
      </c>
    </row>
    <row r="104" spans="1:17">
      <c r="A104" s="193" t="s">
        <v>90</v>
      </c>
      <c r="B104" s="193" t="s">
        <v>50</v>
      </c>
      <c r="C104" s="151">
        <f t="shared" si="9"/>
        <v>191780.82191780821</v>
      </c>
      <c r="D104" s="151">
        <f t="shared" si="9"/>
        <v>447488.58447488584</v>
      </c>
      <c r="E104" s="211">
        <v>0.32</v>
      </c>
      <c r="F104" s="211">
        <f t="shared" si="10"/>
        <v>0.1024</v>
      </c>
      <c r="G104" s="151">
        <f t="shared" si="11"/>
        <v>8787940201.4136486</v>
      </c>
    </row>
    <row r="105" spans="1:17">
      <c r="A105" s="193" t="s">
        <v>90</v>
      </c>
      <c r="B105" s="193" t="s">
        <v>90</v>
      </c>
      <c r="C105" s="151">
        <f t="shared" si="9"/>
        <v>191780.82191780821</v>
      </c>
      <c r="D105" s="151">
        <f t="shared" si="9"/>
        <v>191780.82191780821</v>
      </c>
      <c r="E105" s="211">
        <v>1</v>
      </c>
      <c r="F105" s="211">
        <f t="shared" si="10"/>
        <v>1</v>
      </c>
      <c r="G105" s="151">
        <f t="shared" si="11"/>
        <v>0</v>
      </c>
    </row>
    <row r="106" spans="1:17">
      <c r="A106" s="193" t="s">
        <v>90</v>
      </c>
      <c r="B106" s="193" t="s">
        <v>360</v>
      </c>
      <c r="C106" s="151">
        <f t="shared" si="9"/>
        <v>191780.82191780821</v>
      </c>
      <c r="D106" s="151">
        <f t="shared" si="9"/>
        <v>319634.70319634705</v>
      </c>
      <c r="E106" s="211">
        <v>0.32</v>
      </c>
      <c r="F106" s="211">
        <f t="shared" si="10"/>
        <v>0.1024</v>
      </c>
      <c r="G106" s="151">
        <f t="shared" si="11"/>
        <v>6277100143.8668928</v>
      </c>
    </row>
    <row r="107" spans="1:17">
      <c r="A107" s="193" t="s">
        <v>360</v>
      </c>
      <c r="B107" s="193" t="s">
        <v>50</v>
      </c>
      <c r="C107" s="151">
        <f t="shared" si="9"/>
        <v>319634.70319634705</v>
      </c>
      <c r="D107" s="151">
        <f t="shared" si="9"/>
        <v>447488.58447488584</v>
      </c>
      <c r="E107" s="211">
        <v>0.32</v>
      </c>
      <c r="F107" s="211">
        <f t="shared" si="10"/>
        <v>0.1024</v>
      </c>
      <c r="G107" s="151">
        <f t="shared" si="11"/>
        <v>14646567002.356081</v>
      </c>
      <c r="P107" s="1" t="s">
        <v>2058</v>
      </c>
    </row>
    <row r="108" spans="1:17">
      <c r="A108" s="193" t="s">
        <v>360</v>
      </c>
      <c r="B108" s="193" t="s">
        <v>90</v>
      </c>
      <c r="C108" s="151">
        <f t="shared" si="9"/>
        <v>319634.70319634705</v>
      </c>
      <c r="D108" s="151">
        <f t="shared" si="9"/>
        <v>191780.82191780821</v>
      </c>
      <c r="E108" s="211">
        <v>0.32</v>
      </c>
      <c r="F108" s="211">
        <f t="shared" si="10"/>
        <v>0.1024</v>
      </c>
      <c r="G108" s="151">
        <f t="shared" si="11"/>
        <v>6277100143.8668928</v>
      </c>
      <c r="P108" s="1">
        <v>0</v>
      </c>
    </row>
    <row r="109" spans="1:17">
      <c r="A109" s="193" t="s">
        <v>360</v>
      </c>
      <c r="B109" s="193" t="s">
        <v>360</v>
      </c>
      <c r="C109" s="151">
        <f t="shared" si="9"/>
        <v>319634.70319634705</v>
      </c>
      <c r="D109" s="151">
        <f t="shared" si="9"/>
        <v>319634.70319634705</v>
      </c>
      <c r="E109" s="211">
        <v>1</v>
      </c>
      <c r="F109" s="211">
        <f t="shared" si="10"/>
        <v>1</v>
      </c>
      <c r="G109" s="151">
        <f t="shared" si="11"/>
        <v>0</v>
      </c>
    </row>
    <row r="110" spans="1:17">
      <c r="A110" s="201"/>
      <c r="B110" s="201"/>
      <c r="C110" s="201"/>
      <c r="F110" s="1" t="s">
        <v>1931</v>
      </c>
      <c r="G110" s="1">
        <f>SUM(G101:G109)</f>
        <v>59423214695.273239</v>
      </c>
    </row>
    <row r="111" spans="1:17">
      <c r="A111" s="201"/>
      <c r="B111" s="201"/>
      <c r="C111" s="201"/>
      <c r="F111" s="1" t="s">
        <v>1933</v>
      </c>
      <c r="G111" s="1">
        <f>SUM(D83:D85)</f>
        <v>339192260378.224</v>
      </c>
    </row>
    <row r="112" spans="1:17">
      <c r="E112" s="204" t="s">
        <v>2643</v>
      </c>
      <c r="F112" s="204"/>
      <c r="G112" s="204">
        <f>MAX(E90+B94*SQRT(G110+G111),0)</f>
        <v>4516552.5412854459</v>
      </c>
    </row>
    <row r="113" spans="1:18">
      <c r="E113" s="204" t="s">
        <v>2644</v>
      </c>
      <c r="F113" s="204"/>
      <c r="G113" s="204">
        <f>G112*B96</f>
        <v>20446140.974583279</v>
      </c>
    </row>
    <row r="116" spans="1:18">
      <c r="A116" s="274" t="s">
        <v>2613</v>
      </c>
      <c r="B116" s="273">
        <f>I55+G113</f>
        <v>229493240.93055013</v>
      </c>
    </row>
    <row r="118" spans="1:18">
      <c r="A118" s="205" t="s">
        <v>1935</v>
      </c>
    </row>
    <row r="120" spans="1:18">
      <c r="A120" s="227" t="s">
        <v>2043</v>
      </c>
      <c r="B120" s="227" t="s">
        <v>2044</v>
      </c>
      <c r="C120" s="227" t="s">
        <v>2045</v>
      </c>
      <c r="D120" s="227" t="s">
        <v>2046</v>
      </c>
      <c r="E120" s="227" t="s">
        <v>2047</v>
      </c>
      <c r="F120" s="227" t="s">
        <v>2048</v>
      </c>
      <c r="G120" s="227" t="s">
        <v>2049</v>
      </c>
      <c r="H120" s="227" t="s">
        <v>2050</v>
      </c>
      <c r="I120" s="227" t="s">
        <v>2051</v>
      </c>
      <c r="J120" s="217" t="s">
        <v>2052</v>
      </c>
      <c r="K120" s="217" t="s">
        <v>2053</v>
      </c>
      <c r="L120" s="217" t="s">
        <v>2054</v>
      </c>
      <c r="M120" s="217" t="s">
        <v>2055</v>
      </c>
      <c r="N120" s="217" t="s">
        <v>2056</v>
      </c>
      <c r="O120" s="217" t="s">
        <v>2057</v>
      </c>
      <c r="P120" s="217" t="s">
        <v>2058</v>
      </c>
      <c r="Q120" s="217" t="s">
        <v>2059</v>
      </c>
      <c r="R120" s="217"/>
    </row>
    <row r="121" spans="1:18">
      <c r="A121" s="228">
        <v>45170</v>
      </c>
      <c r="B121" s="227" t="s">
        <v>2352</v>
      </c>
      <c r="C121" s="227" t="s">
        <v>2061</v>
      </c>
      <c r="D121" s="227" t="s">
        <v>50</v>
      </c>
      <c r="E121" s="227">
        <v>229493240.93055001</v>
      </c>
      <c r="F121" s="227">
        <v>0</v>
      </c>
      <c r="G121" s="227">
        <v>229493240.93055001</v>
      </c>
      <c r="H121" s="227">
        <v>229493240.93055001</v>
      </c>
      <c r="I121" s="227">
        <v>0</v>
      </c>
      <c r="J121" s="217">
        <v>0</v>
      </c>
      <c r="K121" s="217">
        <v>0</v>
      </c>
      <c r="L121" s="217">
        <v>0</v>
      </c>
      <c r="M121" s="217">
        <v>229493240.93055001</v>
      </c>
      <c r="N121" s="217">
        <v>0</v>
      </c>
      <c r="O121" s="217">
        <v>0</v>
      </c>
      <c r="P121" s="217">
        <v>0</v>
      </c>
      <c r="Q121" s="217">
        <v>0</v>
      </c>
      <c r="R121" s="217"/>
    </row>
  </sheetData>
  <mergeCells count="6">
    <mergeCell ref="A100:B100"/>
    <mergeCell ref="A43:B43"/>
    <mergeCell ref="B7:D7"/>
    <mergeCell ref="Q24:V24"/>
    <mergeCell ref="Q25:V25"/>
    <mergeCell ref="Q26:V26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E74EA-6D16-47BC-AC29-E383B8873319}">
  <dimension ref="A1:AH92"/>
  <sheetViews>
    <sheetView workbookViewId="0">
      <selection activeCell="H36" sqref="H36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2.140625" style="1" customWidth="1"/>
    <col min="25" max="33" width="9.140625" style="1"/>
    <col min="34" max="34" width="34.7109375" style="1" customWidth="1"/>
    <col min="35" max="16384" width="9.140625" style="1"/>
  </cols>
  <sheetData>
    <row r="1" spans="1:31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1">
      <c r="A2" s="187" t="s">
        <v>1474</v>
      </c>
      <c r="B2" s="187" t="s">
        <v>613</v>
      </c>
      <c r="C2" s="187" t="s">
        <v>1392</v>
      </c>
      <c r="D2" s="187" t="s">
        <v>1475</v>
      </c>
      <c r="E2" s="187" t="s">
        <v>435</v>
      </c>
      <c r="F2" s="187" t="s">
        <v>616</v>
      </c>
      <c r="G2" s="187" t="s">
        <v>617</v>
      </c>
      <c r="H2" s="188">
        <v>0</v>
      </c>
      <c r="I2" s="188">
        <v>106651461.38803373</v>
      </c>
      <c r="J2" s="188">
        <v>198403826.4280169</v>
      </c>
      <c r="K2" s="188">
        <v>0</v>
      </c>
      <c r="L2" s="188">
        <v>0</v>
      </c>
      <c r="M2" s="188">
        <v>305055287.81605065</v>
      </c>
      <c r="N2" s="188"/>
    </row>
    <row r="4" spans="1:31">
      <c r="A4" s="274" t="s">
        <v>2624</v>
      </c>
      <c r="B4" s="273"/>
      <c r="T4" s="190" t="s">
        <v>1961</v>
      </c>
      <c r="U4" s="190"/>
      <c r="V4" s="190"/>
      <c r="W4" s="190"/>
    </row>
    <row r="5" spans="1:31">
      <c r="A5" s="195" t="s">
        <v>2721</v>
      </c>
      <c r="B5" s="195"/>
      <c r="C5" s="195"/>
      <c r="T5" s="336" t="s">
        <v>1967</v>
      </c>
      <c r="U5" s="338"/>
      <c r="V5" s="336" t="s">
        <v>2713</v>
      </c>
      <c r="W5" s="338"/>
      <c r="X5" s="336" t="s">
        <v>2712</v>
      </c>
      <c r="Y5" s="338"/>
    </row>
    <row r="6" spans="1:31">
      <c r="A6" s="195"/>
      <c r="B6" s="195"/>
      <c r="C6" s="195"/>
      <c r="T6" s="336" t="s">
        <v>2714</v>
      </c>
      <c r="U6" s="338"/>
      <c r="V6" s="345">
        <v>7.4</v>
      </c>
      <c r="W6" s="345"/>
      <c r="X6" s="345">
        <v>14.7</v>
      </c>
      <c r="Y6" s="345"/>
      <c r="AB6" s="336" t="s">
        <v>2715</v>
      </c>
      <c r="AC6" s="338"/>
      <c r="AD6" s="345" t="s">
        <v>2717</v>
      </c>
      <c r="AE6" s="345"/>
    </row>
    <row r="7" spans="1:31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T7" s="336" t="s">
        <v>2711</v>
      </c>
      <c r="U7" s="338"/>
      <c r="V7" s="345">
        <v>14.7</v>
      </c>
      <c r="W7" s="345"/>
      <c r="X7" s="345">
        <v>21.4</v>
      </c>
      <c r="Y7" s="345"/>
      <c r="AB7" s="336" t="s">
        <v>2716</v>
      </c>
      <c r="AC7" s="338"/>
      <c r="AD7" s="345" t="s">
        <v>1963</v>
      </c>
      <c r="AE7" s="345"/>
    </row>
    <row r="8" spans="1:31" ht="15" customHeight="1">
      <c r="A8" s="251" t="s">
        <v>1</v>
      </c>
      <c r="B8" s="193" t="s">
        <v>436</v>
      </c>
      <c r="C8" s="193"/>
      <c r="D8" s="193"/>
      <c r="E8" s="286"/>
      <c r="F8" s="286"/>
      <c r="T8" s="190"/>
      <c r="U8" s="190"/>
      <c r="V8" s="190"/>
      <c r="W8" s="190"/>
    </row>
    <row r="9" spans="1:31">
      <c r="A9" s="198" t="s">
        <v>1908</v>
      </c>
      <c r="B9" s="208">
        <v>2800000000</v>
      </c>
      <c r="C9" s="208"/>
      <c r="D9" s="208"/>
      <c r="E9" s="199"/>
      <c r="F9" s="199"/>
      <c r="T9" s="190"/>
      <c r="U9" s="190"/>
      <c r="V9" s="190"/>
      <c r="W9" s="190"/>
    </row>
    <row r="10" spans="1:31">
      <c r="A10" s="198" t="s">
        <v>2728</v>
      </c>
      <c r="B10" s="200">
        <f>SUM(R17)</f>
        <v>222190544.55840361</v>
      </c>
      <c r="C10" s="200" t="e">
        <f>#REF!</f>
        <v>#REF!</v>
      </c>
      <c r="D10" s="200" t="e">
        <f>SUM(#REF!)</f>
        <v>#REF!</v>
      </c>
      <c r="E10" s="199">
        <f>SUM(M41:M41)</f>
        <v>0</v>
      </c>
      <c r="F10" s="199">
        <f>SUM(O41:O41)</f>
        <v>0</v>
      </c>
      <c r="T10" s="198" t="s">
        <v>2688</v>
      </c>
      <c r="U10" s="198"/>
      <c r="V10" s="198"/>
      <c r="W10" s="198"/>
      <c r="X10" s="198"/>
      <c r="Y10" s="151">
        <v>0.48</v>
      </c>
      <c r="Z10" s="6"/>
    </row>
    <row r="11" spans="1:31">
      <c r="A11" s="206" t="s">
        <v>1909</v>
      </c>
      <c r="B11" s="207">
        <f>MAX(1,SQRT(ABS(B10)/B9))</f>
        <v>1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198" t="s">
        <v>2710</v>
      </c>
      <c r="U11" s="198"/>
      <c r="V11" s="198"/>
      <c r="W11" s="198"/>
      <c r="X11" s="198"/>
      <c r="Y11" s="151">
        <v>0.56999999999999995</v>
      </c>
      <c r="Z11" s="6"/>
    </row>
    <row r="12" spans="1:31">
      <c r="T12" s="6"/>
      <c r="U12" s="6"/>
      <c r="V12" s="6"/>
      <c r="W12" s="6"/>
      <c r="X12" s="6"/>
      <c r="Y12" s="6"/>
      <c r="Z12" s="6"/>
    </row>
    <row r="13" spans="1:31">
      <c r="T13" s="190" t="s">
        <v>2690</v>
      </c>
    </row>
    <row r="14" spans="1:31">
      <c r="A14" s="195" t="s">
        <v>1910</v>
      </c>
      <c r="T14" s="198" t="s">
        <v>2691</v>
      </c>
      <c r="U14" s="198"/>
      <c r="V14" s="198"/>
      <c r="W14" s="198"/>
      <c r="X14" s="198"/>
      <c r="Y14" s="151">
        <v>0.5</v>
      </c>
    </row>
    <row r="15" spans="1:31">
      <c r="A15" s="195"/>
    </row>
    <row r="16" spans="1:31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2689</v>
      </c>
      <c r="M16" s="235" t="s">
        <v>2718</v>
      </c>
      <c r="N16" s="144" t="s">
        <v>2706</v>
      </c>
      <c r="O16" s="144" t="s">
        <v>2708</v>
      </c>
      <c r="P16" s="144" t="s">
        <v>2707</v>
      </c>
      <c r="Q16" s="144" t="s">
        <v>2617</v>
      </c>
      <c r="R16" s="235" t="s">
        <v>2729</v>
      </c>
      <c r="S16" s="144" t="s">
        <v>2719</v>
      </c>
    </row>
    <row r="17" spans="1:34" ht="15" customHeight="1">
      <c r="A17" s="193" t="s">
        <v>47</v>
      </c>
      <c r="B17" s="189" t="s">
        <v>435</v>
      </c>
      <c r="C17" s="189" t="s">
        <v>49</v>
      </c>
      <c r="D17" s="193" t="s">
        <v>27</v>
      </c>
      <c r="E17" s="193" t="s">
        <v>436</v>
      </c>
      <c r="F17" s="193"/>
      <c r="G17" s="193" t="s">
        <v>54</v>
      </c>
      <c r="H17" s="193"/>
      <c r="I17" s="193">
        <v>24000000</v>
      </c>
      <c r="J17" s="189" t="s">
        <v>50</v>
      </c>
      <c r="K17" s="193">
        <v>24000000</v>
      </c>
      <c r="L17" s="271" t="str">
        <f>E17&amp;"-"&amp;G17</f>
        <v>USDGBP-3m</v>
      </c>
      <c r="M17" s="293">
        <f>$Y$11</f>
        <v>0.56999999999999995</v>
      </c>
      <c r="N17" s="294">
        <f>V6</f>
        <v>7.4</v>
      </c>
      <c r="O17" s="295">
        <f>_xlfn.NORM.S.INV(99%)</f>
        <v>2.3263478740408408</v>
      </c>
      <c r="P17" s="295">
        <f>N17*SQRT(365/14)/O17</f>
        <v>16.241998871228336</v>
      </c>
      <c r="Q17" s="191">
        <f>$Y$10</f>
        <v>0.48</v>
      </c>
      <c r="R17" s="223">
        <f>M17*P17*K17</f>
        <v>222190544.55840361</v>
      </c>
      <c r="S17" s="191">
        <f>M17*P17*K17*Q17*$B$11</f>
        <v>106651461.38803373</v>
      </c>
    </row>
    <row r="18" spans="1:34">
      <c r="N18" s="279"/>
    </row>
    <row r="19" spans="1:34">
      <c r="T19" s="1" t="s">
        <v>2658</v>
      </c>
    </row>
    <row r="20" spans="1:34">
      <c r="A20" s="195" t="s">
        <v>2725</v>
      </c>
      <c r="T20" s="291"/>
      <c r="U20" s="222" t="s">
        <v>2692</v>
      </c>
      <c r="V20" s="222"/>
      <c r="W20" s="325" t="s">
        <v>2709</v>
      </c>
      <c r="X20" s="325"/>
      <c r="Y20" s="325"/>
      <c r="Z20" s="325"/>
      <c r="AB20" s="291"/>
      <c r="AC20" s="222" t="s">
        <v>2692</v>
      </c>
      <c r="AD20" s="222"/>
      <c r="AE20" s="342"/>
      <c r="AF20" s="343"/>
      <c r="AG20" s="343"/>
      <c r="AH20" s="344"/>
    </row>
    <row r="21" spans="1:34">
      <c r="T21" s="335" t="s">
        <v>2693</v>
      </c>
      <c r="U21" s="335"/>
      <c r="V21" s="335"/>
      <c r="W21" s="346">
        <v>2800</v>
      </c>
      <c r="X21" s="347"/>
      <c r="Y21" s="347"/>
      <c r="Z21" s="348"/>
      <c r="AB21" s="335" t="s">
        <v>2700</v>
      </c>
      <c r="AC21" s="335"/>
      <c r="AD21" s="335"/>
      <c r="AE21" s="346" t="s">
        <v>2703</v>
      </c>
      <c r="AF21" s="347"/>
      <c r="AG21" s="347"/>
      <c r="AH21" s="348"/>
    </row>
    <row r="22" spans="1:34">
      <c r="A22" s="201"/>
      <c r="B22" s="201"/>
      <c r="C22" s="201"/>
      <c r="T22" s="335" t="s">
        <v>2694</v>
      </c>
      <c r="U22" s="335"/>
      <c r="V22" s="335"/>
      <c r="W22" s="346">
        <v>1400</v>
      </c>
      <c r="X22" s="347"/>
      <c r="Y22" s="347"/>
      <c r="Z22" s="348"/>
      <c r="AB22" s="335" t="s">
        <v>2701</v>
      </c>
      <c r="AC22" s="335"/>
      <c r="AD22" s="335"/>
      <c r="AE22" s="346" t="s">
        <v>2704</v>
      </c>
      <c r="AF22" s="347"/>
      <c r="AG22" s="347"/>
      <c r="AH22" s="348"/>
    </row>
    <row r="23" spans="1:34">
      <c r="A23" s="145" t="s">
        <v>41</v>
      </c>
      <c r="B23" s="144" t="s">
        <v>1</v>
      </c>
      <c r="C23" s="144" t="s">
        <v>2723</v>
      </c>
      <c r="D23" s="144" t="s">
        <v>2724</v>
      </c>
      <c r="E23" s="145" t="s">
        <v>1920</v>
      </c>
      <c r="F23" s="145" t="s">
        <v>1921</v>
      </c>
      <c r="G23" s="144" t="s">
        <v>1922</v>
      </c>
      <c r="H23" s="144" t="s">
        <v>1957</v>
      </c>
      <c r="I23" s="144" t="s">
        <v>1958</v>
      </c>
      <c r="J23" s="144" t="s">
        <v>2620</v>
      </c>
      <c r="K23" s="146" t="s">
        <v>1932</v>
      </c>
      <c r="T23" s="335" t="s">
        <v>2695</v>
      </c>
      <c r="U23" s="335"/>
      <c r="V23" s="335"/>
      <c r="W23" s="346">
        <v>590</v>
      </c>
      <c r="X23" s="347"/>
      <c r="Y23" s="347"/>
      <c r="Z23" s="348"/>
      <c r="AB23" s="335" t="s">
        <v>2702</v>
      </c>
      <c r="AC23" s="335"/>
      <c r="AD23" s="335"/>
      <c r="AE23" s="346" t="s">
        <v>2705</v>
      </c>
      <c r="AF23" s="347"/>
      <c r="AG23" s="347"/>
      <c r="AH23" s="348"/>
    </row>
    <row r="24" spans="1:34">
      <c r="A24" s="193" t="s">
        <v>47</v>
      </c>
      <c r="B24" s="193" t="s">
        <v>436</v>
      </c>
      <c r="C24" s="193" t="s">
        <v>2699</v>
      </c>
      <c r="D24" s="193" t="s">
        <v>2699</v>
      </c>
      <c r="E24" s="192">
        <f>VLOOKUP(C24,($L$16:$S$17),8,FALSE)</f>
        <v>106651461.38803373</v>
      </c>
      <c r="F24" s="192">
        <f>VLOOKUP(D24,($L$16:$S$17),8,FALSE)</f>
        <v>106651461.38803373</v>
      </c>
      <c r="G24" s="203">
        <v>1</v>
      </c>
      <c r="H24" s="288" cm="1">
        <f t="array" ref="H24">VLOOKUP($B24,TRANSPOSE($B$8:$F$11),4,FALSE)</f>
        <v>1</v>
      </c>
      <c r="I24" s="288" cm="1">
        <f t="array" ref="I24">VLOOKUP($B24,TRANSPOSE($B$8:$F$11),4,FALSE)</f>
        <v>1</v>
      </c>
      <c r="J24" s="281">
        <f>MIN(H24:I24)/MAX(H24:I24)</f>
        <v>1</v>
      </c>
      <c r="K24" s="210">
        <f t="shared" ref="K24" si="1">E24*F24*G24*J24</f>
        <v>1.137453421620325E+16</v>
      </c>
      <c r="T24" s="335" t="s">
        <v>2696</v>
      </c>
      <c r="U24" s="335"/>
      <c r="V24" s="335"/>
      <c r="W24" s="346">
        <v>520</v>
      </c>
      <c r="X24" s="347"/>
      <c r="Y24" s="347"/>
      <c r="Z24" s="348"/>
    </row>
    <row r="25" spans="1:34">
      <c r="A25" s="201"/>
      <c r="B25" s="284"/>
      <c r="C25" s="201"/>
      <c r="J25" s="204" t="s">
        <v>2720</v>
      </c>
      <c r="K25" s="204">
        <f>SQRT(SUM(K24:K24))</f>
        <v>106651461.38803373</v>
      </c>
      <c r="L25" s="290"/>
      <c r="T25" s="335" t="s">
        <v>2697</v>
      </c>
      <c r="U25" s="335"/>
      <c r="V25" s="335"/>
      <c r="W25" s="346">
        <v>340</v>
      </c>
      <c r="X25" s="347"/>
      <c r="Y25" s="347"/>
      <c r="Z25" s="348"/>
    </row>
    <row r="26" spans="1:34">
      <c r="A26" s="201"/>
      <c r="B26" s="284"/>
      <c r="C26" s="201"/>
      <c r="T26" s="335" t="s">
        <v>2698</v>
      </c>
      <c r="U26" s="335"/>
      <c r="V26" s="335"/>
      <c r="W26" s="346">
        <v>210</v>
      </c>
      <c r="X26" s="347"/>
      <c r="Y26" s="347"/>
      <c r="Z26" s="348"/>
    </row>
    <row r="27" spans="1:34">
      <c r="A27" s="201"/>
      <c r="B27" s="284"/>
      <c r="C27" s="201"/>
    </row>
    <row r="28" spans="1:34">
      <c r="A28" s="201" t="s">
        <v>1930</v>
      </c>
      <c r="B28" s="284"/>
      <c r="C28" s="201"/>
    </row>
    <row r="29" spans="1:34">
      <c r="A29" s="145" t="s">
        <v>41</v>
      </c>
      <c r="B29" s="144" t="s">
        <v>1</v>
      </c>
      <c r="C29" s="144" t="s">
        <v>1911</v>
      </c>
      <c r="D29" s="144" t="s">
        <v>1912</v>
      </c>
      <c r="E29" s="145" t="s">
        <v>1913</v>
      </c>
      <c r="F29" s="145" t="s">
        <v>1914</v>
      </c>
    </row>
    <row r="30" spans="1:34">
      <c r="A30" s="193" t="s">
        <v>47</v>
      </c>
      <c r="B30" s="193" t="s">
        <v>436</v>
      </c>
      <c r="C30" s="151">
        <f>K25</f>
        <v>106651461.38803373</v>
      </c>
      <c r="D30" s="151">
        <f>C30^2</f>
        <v>1.137453421620325E+16</v>
      </c>
      <c r="E30" s="151">
        <f>SUM(S17:S17)</f>
        <v>106651461.38803373</v>
      </c>
      <c r="F30" s="151">
        <f>MAX(MIN(E30,C30),-C30)</f>
        <v>106651461.38803373</v>
      </c>
      <c r="T30" s="217"/>
      <c r="U30" s="222" t="s">
        <v>51</v>
      </c>
      <c r="V30" s="222" t="s">
        <v>75</v>
      </c>
      <c r="W30" s="222" t="s">
        <v>54</v>
      </c>
      <c r="X30" s="222" t="s">
        <v>77</v>
      </c>
      <c r="Y30" s="222" t="s">
        <v>57</v>
      </c>
      <c r="Z30" s="222" t="s">
        <v>79</v>
      </c>
      <c r="AA30" s="222" t="s">
        <v>63</v>
      </c>
      <c r="AB30" s="222" t="s">
        <v>68</v>
      </c>
      <c r="AC30" s="222" t="s">
        <v>72</v>
      </c>
      <c r="AD30" s="222" t="s">
        <v>82</v>
      </c>
      <c r="AE30" s="222" t="s">
        <v>84</v>
      </c>
      <c r="AF30" s="222" t="s">
        <v>86</v>
      </c>
    </row>
    <row r="31" spans="1:34">
      <c r="A31" s="201"/>
      <c r="B31" s="201"/>
      <c r="C31" s="201"/>
      <c r="T31" s="222" t="s">
        <v>2628</v>
      </c>
      <c r="U31" s="275">
        <f>0.5*MIN(1,14/U32)</f>
        <v>0.5</v>
      </c>
      <c r="V31" s="275">
        <f t="shared" ref="V31:AF31" si="2">0.5*MIN(1,14/V32)</f>
        <v>0.23013698630136986</v>
      </c>
      <c r="W31" s="275">
        <f t="shared" si="2"/>
        <v>7.6712328767123292E-2</v>
      </c>
      <c r="X31" s="275">
        <f t="shared" si="2"/>
        <v>3.8356164383561646E-2</v>
      </c>
      <c r="Y31" s="275">
        <f t="shared" si="2"/>
        <v>1.9178082191780823E-2</v>
      </c>
      <c r="Z31" s="275">
        <f t="shared" si="2"/>
        <v>9.5890410958904115E-3</v>
      </c>
      <c r="AA31" s="275">
        <f t="shared" si="2"/>
        <v>6.392694063926941E-3</v>
      </c>
      <c r="AB31" s="275">
        <f t="shared" si="2"/>
        <v>3.8356164383561643E-3</v>
      </c>
      <c r="AC31" s="275">
        <f t="shared" si="2"/>
        <v>1.9178082191780822E-3</v>
      </c>
      <c r="AD31" s="275">
        <f t="shared" si="2"/>
        <v>1.2785388127853881E-3</v>
      </c>
      <c r="AE31" s="275">
        <f t="shared" si="2"/>
        <v>9.5890410958904108E-4</v>
      </c>
      <c r="AF31" s="275">
        <f t="shared" si="2"/>
        <v>6.3926940639269405E-4</v>
      </c>
    </row>
    <row r="32" spans="1:34">
      <c r="A32" s="201"/>
      <c r="B32" s="201"/>
      <c r="C32" s="201"/>
      <c r="T32" s="222" t="s">
        <v>2629</v>
      </c>
      <c r="U32" s="217">
        <v>14</v>
      </c>
      <c r="V32" s="217">
        <f>365/12</f>
        <v>30.416666666666668</v>
      </c>
      <c r="W32" s="217">
        <f>365/4</f>
        <v>91.25</v>
      </c>
      <c r="X32" s="217">
        <f>365/2</f>
        <v>182.5</v>
      </c>
      <c r="Y32" s="217">
        <f>365</f>
        <v>365</v>
      </c>
      <c r="Z32" s="217">
        <f>365*2</f>
        <v>730</v>
      </c>
      <c r="AA32" s="217">
        <f>365*3</f>
        <v>1095</v>
      </c>
      <c r="AB32" s="217">
        <f>365*5</f>
        <v>1825</v>
      </c>
      <c r="AC32" s="217">
        <f>365*10</f>
        <v>3650</v>
      </c>
      <c r="AD32" s="217">
        <f>365*15</f>
        <v>5475</v>
      </c>
      <c r="AE32" s="217">
        <f>365*20</f>
        <v>7300</v>
      </c>
      <c r="AF32" s="217">
        <f>365*30</f>
        <v>10950</v>
      </c>
    </row>
    <row r="33" spans="1:21">
      <c r="A33" s="195" t="s">
        <v>2621</v>
      </c>
    </row>
    <row r="35" spans="1:21">
      <c r="A35" s="316" t="s">
        <v>1</v>
      </c>
      <c r="B35" s="317"/>
      <c r="C35" s="144" t="s">
        <v>1916</v>
      </c>
      <c r="D35" s="144" t="s">
        <v>1917</v>
      </c>
      <c r="E35" s="144" t="s">
        <v>1957</v>
      </c>
      <c r="F35" s="144" t="s">
        <v>1958</v>
      </c>
      <c r="G35" s="144" t="s">
        <v>1922</v>
      </c>
      <c r="H35" s="144" t="s">
        <v>1959</v>
      </c>
      <c r="I35" s="144" t="s">
        <v>1932</v>
      </c>
    </row>
    <row r="36" spans="1:21">
      <c r="A36" s="193" t="s">
        <v>436</v>
      </c>
      <c r="B36" s="193" t="s">
        <v>436</v>
      </c>
      <c r="C36" s="151">
        <f>VLOOKUP(A36,$B$30:$F$30,5,FALSE)</f>
        <v>106651461.38803373</v>
      </c>
      <c r="D36" s="151">
        <f>VLOOKUP(B36,$B$30:$F$30,5,FALSE)</f>
        <v>106651461.38803373</v>
      </c>
      <c r="E36" s="151" cm="1">
        <f t="array" ref="E36">VLOOKUP(A36,TRANSPOSE($B$8:$F$11),4,FALSE)</f>
        <v>1</v>
      </c>
      <c r="F36" s="151" cm="1">
        <f t="array" ref="F36">VLOOKUP(B36,TRANSPOSE($B$8:$F$11),4,FALSE)</f>
        <v>1</v>
      </c>
      <c r="G36" s="211">
        <v>1</v>
      </c>
      <c r="H36" s="281">
        <v>1</v>
      </c>
      <c r="I36" s="151">
        <f>IF(C36=D36,0,C36*D36*G36*H36)</f>
        <v>0</v>
      </c>
    </row>
    <row r="37" spans="1:21">
      <c r="A37" s="201"/>
      <c r="B37" s="201"/>
      <c r="C37" s="201"/>
      <c r="H37" s="1" t="s">
        <v>1931</v>
      </c>
      <c r="I37" s="1">
        <f>SUM(I36:I36)</f>
        <v>0</v>
      </c>
    </row>
    <row r="38" spans="1:21">
      <c r="A38" s="201"/>
      <c r="B38" s="201"/>
      <c r="C38" s="201"/>
      <c r="H38" s="1" t="s">
        <v>1933</v>
      </c>
      <c r="I38" s="1">
        <f>SUM(D30:D30)</f>
        <v>1.137453421620325E+16</v>
      </c>
    </row>
    <row r="39" spans="1:21">
      <c r="A39" s="201"/>
      <c r="B39" s="201"/>
      <c r="C39" s="201"/>
      <c r="H39" s="204" t="s">
        <v>2623</v>
      </c>
      <c r="I39" s="204">
        <f>SQRT(SUM(I37:I38))</f>
        <v>106651461.38803373</v>
      </c>
    </row>
    <row r="40" spans="1:21">
      <c r="A40" s="201"/>
      <c r="B40" s="201"/>
      <c r="C40" s="201"/>
    </row>
    <row r="43" spans="1:21">
      <c r="A43" s="274" t="s">
        <v>2625</v>
      </c>
      <c r="B43" s="273"/>
    </row>
    <row r="45" spans="1:21">
      <c r="A45" s="195" t="s">
        <v>2722</v>
      </c>
    </row>
    <row r="47" spans="1:21">
      <c r="A47" s="144" t="s">
        <v>41</v>
      </c>
      <c r="B47" s="144" t="s">
        <v>42</v>
      </c>
      <c r="C47" s="144" t="s">
        <v>43</v>
      </c>
      <c r="D47" s="144" t="s">
        <v>0</v>
      </c>
      <c r="E47" s="144" t="s">
        <v>1</v>
      </c>
      <c r="F47" s="144" t="s">
        <v>2</v>
      </c>
      <c r="G47" s="144" t="s">
        <v>3</v>
      </c>
      <c r="H47" s="144" t="s">
        <v>4</v>
      </c>
      <c r="I47" s="144" t="s">
        <v>44</v>
      </c>
      <c r="J47" s="144" t="s">
        <v>45</v>
      </c>
      <c r="K47" s="144" t="s">
        <v>46</v>
      </c>
      <c r="L47" s="144" t="s">
        <v>2689</v>
      </c>
      <c r="M47" s="144" t="s">
        <v>2627</v>
      </c>
      <c r="N47" s="144" t="s">
        <v>2706</v>
      </c>
      <c r="O47" s="144" t="s">
        <v>2708</v>
      </c>
      <c r="P47" s="144" t="s">
        <v>2707</v>
      </c>
      <c r="Q47" s="235" t="s">
        <v>2664</v>
      </c>
      <c r="R47" s="235" t="s">
        <v>2665</v>
      </c>
      <c r="T47" s="224"/>
      <c r="U47" s="224"/>
    </row>
    <row r="48" spans="1:21">
      <c r="A48" s="193" t="s">
        <v>47</v>
      </c>
      <c r="B48" s="189" t="s">
        <v>435</v>
      </c>
      <c r="C48" s="189" t="s">
        <v>49</v>
      </c>
      <c r="D48" s="193" t="s">
        <v>27</v>
      </c>
      <c r="E48" s="193" t="s">
        <v>436</v>
      </c>
      <c r="F48" s="193"/>
      <c r="G48" s="193" t="s">
        <v>54</v>
      </c>
      <c r="H48" s="193"/>
      <c r="I48" s="193">
        <v>24000000</v>
      </c>
      <c r="J48" s="189" t="s">
        <v>50</v>
      </c>
      <c r="K48" s="193">
        <v>24000000</v>
      </c>
      <c r="L48" s="271" t="str">
        <f>E48&amp;"-"&amp;G48</f>
        <v>USDGBP-3m</v>
      </c>
      <c r="M48" s="191" cm="1">
        <f t="array" ref="M48">VLOOKUP(G48,TRANSPOSE($T$30:$AF$31),2,FALSE)</f>
        <v>7.6712328767123292E-2</v>
      </c>
      <c r="N48" s="294">
        <f>N17</f>
        <v>7.4</v>
      </c>
      <c r="O48" s="295">
        <f>_xlfn.NORM.S.INV(99%)</f>
        <v>2.3263478740408408</v>
      </c>
      <c r="P48" s="295">
        <f>N48*SQRT(365/14)/O48</f>
        <v>16.241998871228336</v>
      </c>
      <c r="Q48" s="223">
        <f>K48*M48*P48</f>
        <v>29903077.373877924</v>
      </c>
      <c r="R48" s="223">
        <f>ABS(Q48)</f>
        <v>29903077.373877924</v>
      </c>
      <c r="T48" s="6"/>
      <c r="U48" s="6"/>
    </row>
    <row r="49" spans="1:18">
      <c r="P49" s="6"/>
      <c r="Q49" s="6"/>
      <c r="R49" s="6"/>
    </row>
    <row r="50" spans="1:18">
      <c r="P50" s="6"/>
      <c r="Q50" s="6"/>
      <c r="R50" s="6"/>
    </row>
    <row r="51" spans="1:18">
      <c r="A51" s="195" t="s">
        <v>2666</v>
      </c>
    </row>
    <row r="53" spans="1:18">
      <c r="A53" s="201"/>
      <c r="B53" s="201"/>
      <c r="C53" s="201"/>
    </row>
    <row r="54" spans="1:18">
      <c r="A54" s="145" t="s">
        <v>41</v>
      </c>
      <c r="B54" s="144" t="s">
        <v>1</v>
      </c>
      <c r="C54" s="144" t="s">
        <v>2723</v>
      </c>
      <c r="D54" s="144" t="s">
        <v>2724</v>
      </c>
      <c r="E54" s="145" t="s">
        <v>1920</v>
      </c>
      <c r="F54" s="145" t="s">
        <v>1921</v>
      </c>
      <c r="G54" s="144" t="s">
        <v>1922</v>
      </c>
      <c r="H54" s="144" t="s">
        <v>2632</v>
      </c>
      <c r="I54" s="146" t="s">
        <v>1932</v>
      </c>
    </row>
    <row r="55" spans="1:18">
      <c r="A55" s="193" t="s">
        <v>47</v>
      </c>
      <c r="B55" s="193" t="s">
        <v>436</v>
      </c>
      <c r="C55" s="271" t="s">
        <v>2699</v>
      </c>
      <c r="D55" s="193" t="s">
        <v>2699</v>
      </c>
      <c r="E55" s="192">
        <f>VLOOKUP(C55,($L$47:$Q$48),6,FALSE)</f>
        <v>29903077.373877924</v>
      </c>
      <c r="F55" s="192">
        <f>VLOOKUP(D55,($L$47:$Q$48),6,FALSE)</f>
        <v>29903077.373877924</v>
      </c>
      <c r="G55" s="203">
        <v>1</v>
      </c>
      <c r="H55" s="272">
        <f>G55^2</f>
        <v>1</v>
      </c>
      <c r="I55" s="210">
        <f>E55*F55*H55</f>
        <v>894194036428129.88</v>
      </c>
    </row>
    <row r="56" spans="1:18">
      <c r="A56" s="201"/>
      <c r="B56" s="284"/>
      <c r="C56" s="201"/>
      <c r="H56" s="204" t="s">
        <v>2720</v>
      </c>
      <c r="I56" s="204">
        <f>SQRT(SUM(I55:I55))</f>
        <v>29903077.373877924</v>
      </c>
    </row>
    <row r="57" spans="1:18">
      <c r="B57" s="6"/>
    </row>
    <row r="58" spans="1:18">
      <c r="A58" s="201" t="s">
        <v>1930</v>
      </c>
      <c r="B58" s="284"/>
      <c r="C58" s="201"/>
    </row>
    <row r="59" spans="1:18">
      <c r="A59" s="145" t="s">
        <v>41</v>
      </c>
      <c r="B59" s="144" t="s">
        <v>1</v>
      </c>
      <c r="C59" s="144" t="s">
        <v>1911</v>
      </c>
      <c r="D59" s="144" t="s">
        <v>1912</v>
      </c>
      <c r="E59" s="145" t="s">
        <v>1913</v>
      </c>
      <c r="F59" s="145" t="s">
        <v>1914</v>
      </c>
    </row>
    <row r="60" spans="1:18">
      <c r="A60" s="193" t="s">
        <v>47</v>
      </c>
      <c r="B60" s="193" t="s">
        <v>436</v>
      </c>
      <c r="C60" s="151">
        <f>I56</f>
        <v>29903077.373877924</v>
      </c>
      <c r="D60" s="151">
        <f>C60^2</f>
        <v>894194036428129.88</v>
      </c>
      <c r="E60" s="151">
        <f>SUM(Q48:Q48)</f>
        <v>29903077.373877924</v>
      </c>
      <c r="F60" s="151">
        <f>MAX(MIN(E60,C60),-C60)</f>
        <v>29903077.373877924</v>
      </c>
    </row>
    <row r="61" spans="1:18">
      <c r="B61" s="6"/>
    </row>
    <row r="63" spans="1:18">
      <c r="A63" s="195" t="s">
        <v>2668</v>
      </c>
    </row>
    <row r="65" spans="1:7">
      <c r="A65" s="145"/>
      <c r="B65" s="145" t="s">
        <v>436</v>
      </c>
      <c r="C65" s="144" t="s">
        <v>2640</v>
      </c>
    </row>
    <row r="66" spans="1:7">
      <c r="A66" s="217" t="s">
        <v>2634</v>
      </c>
      <c r="B66" s="217">
        <f>SUM(Q48:Q48)</f>
        <v>29903077.373877924</v>
      </c>
      <c r="C66" s="217">
        <f>SUM(B66)</f>
        <v>29903077.373877924</v>
      </c>
    </row>
    <row r="67" spans="1:7">
      <c r="A67" s="217" t="s">
        <v>2635</v>
      </c>
      <c r="B67" s="217">
        <f>SUM(R48:R48)</f>
        <v>29903077.373877924</v>
      </c>
      <c r="C67" s="217">
        <f>SUM(B67)</f>
        <v>29903077.373877924</v>
      </c>
    </row>
    <row r="68" spans="1:7">
      <c r="A68" s="217" t="s">
        <v>2636</v>
      </c>
      <c r="B68" s="217">
        <f>MIN(0,C66/C67)</f>
        <v>0</v>
      </c>
    </row>
    <row r="69" spans="1:7">
      <c r="A69" s="217" t="s">
        <v>2637</v>
      </c>
      <c r="B69" s="217">
        <f>_xlfn.NORM.S.INV(99.5%)</f>
        <v>2.5758293035488999</v>
      </c>
    </row>
    <row r="70" spans="1:7">
      <c r="A70" s="277" t="s">
        <v>2638</v>
      </c>
      <c r="B70" s="217">
        <f>(B69^2-1)*(1+B68)-B68</f>
        <v>5.6348966010212109</v>
      </c>
      <c r="D70" s="278"/>
      <c r="E70" s="278"/>
      <c r="F70" s="278"/>
      <c r="G70" s="279"/>
    </row>
    <row r="71" spans="1:7">
      <c r="B71" s="283"/>
    </row>
    <row r="73" spans="1:7">
      <c r="A73" s="195" t="s">
        <v>2642</v>
      </c>
    </row>
    <row r="75" spans="1:7">
      <c r="A75" s="316" t="s">
        <v>1</v>
      </c>
      <c r="B75" s="317"/>
      <c r="C75" s="144" t="s">
        <v>1916</v>
      </c>
      <c r="D75" s="144" t="s">
        <v>1917</v>
      </c>
      <c r="E75" s="144" t="s">
        <v>1922</v>
      </c>
      <c r="F75" s="144" t="s">
        <v>2632</v>
      </c>
      <c r="G75" s="144" t="s">
        <v>1932</v>
      </c>
    </row>
    <row r="76" spans="1:7">
      <c r="A76" s="193" t="s">
        <v>436</v>
      </c>
      <c r="B76" s="193" t="s">
        <v>436</v>
      </c>
      <c r="C76" s="151">
        <f>VLOOKUP(A76,$B$59:$F$60,5,FALSE)</f>
        <v>29903077.373877924</v>
      </c>
      <c r="D76" s="151">
        <f>VLOOKUP(B76,$B$59:$F$60,5,FALSE)</f>
        <v>29903077.373877924</v>
      </c>
      <c r="E76" s="211">
        <v>1</v>
      </c>
      <c r="F76" s="211">
        <f>E76^2</f>
        <v>1</v>
      </c>
      <c r="G76" s="151">
        <f>IF(C76=D76,0,C76*D76*F76)</f>
        <v>0</v>
      </c>
    </row>
    <row r="77" spans="1:7">
      <c r="A77" s="201"/>
      <c r="B77" s="201"/>
      <c r="C77" s="201"/>
      <c r="F77" s="1" t="s">
        <v>1931</v>
      </c>
      <c r="G77" s="1">
        <f>SUM(G76:G76)</f>
        <v>0</v>
      </c>
    </row>
    <row r="78" spans="1:7">
      <c r="A78" s="201"/>
      <c r="B78" s="201"/>
      <c r="C78" s="201"/>
      <c r="F78" s="1" t="s">
        <v>1933</v>
      </c>
      <c r="G78" s="1">
        <f>SUM(D60:D60)</f>
        <v>894194036428129.88</v>
      </c>
    </row>
    <row r="79" spans="1:7">
      <c r="F79" s="204" t="s">
        <v>2670</v>
      </c>
      <c r="G79" s="204">
        <f>MAX(C66+B70*SQRT(G77+G78),0)</f>
        <v>198403826.4280169</v>
      </c>
    </row>
    <row r="81" spans="1:17">
      <c r="A81" s="274" t="s">
        <v>2613</v>
      </c>
      <c r="B81" s="273">
        <f>I39+G79</f>
        <v>305055287.81605065</v>
      </c>
    </row>
    <row r="83" spans="1:17">
      <c r="A83" s="205" t="s">
        <v>1935</v>
      </c>
    </row>
    <row r="85" spans="1:17">
      <c r="A85" s="227" t="s">
        <v>2043</v>
      </c>
      <c r="B85" s="227" t="s">
        <v>2044</v>
      </c>
      <c r="C85" s="227" t="s">
        <v>2045</v>
      </c>
      <c r="D85" s="227" t="s">
        <v>2046</v>
      </c>
      <c r="E85" s="227" t="s">
        <v>2047</v>
      </c>
      <c r="F85" s="227" t="s">
        <v>2048</v>
      </c>
      <c r="G85" s="227" t="s">
        <v>2049</v>
      </c>
      <c r="H85" s="227" t="s">
        <v>2050</v>
      </c>
      <c r="I85" s="227" t="s">
        <v>2051</v>
      </c>
      <c r="J85" s="217" t="s">
        <v>2052</v>
      </c>
      <c r="K85" s="217" t="s">
        <v>2053</v>
      </c>
      <c r="L85" s="217" t="s">
        <v>2054</v>
      </c>
      <c r="M85" s="217" t="s">
        <v>2055</v>
      </c>
      <c r="N85" s="217" t="s">
        <v>2056</v>
      </c>
      <c r="O85" s="1" t="s">
        <v>2057</v>
      </c>
      <c r="P85" s="1" t="s">
        <v>2058</v>
      </c>
      <c r="Q85" s="1" t="s">
        <v>2059</v>
      </c>
    </row>
    <row r="86" spans="1:17">
      <c r="A86" s="228">
        <v>45169</v>
      </c>
      <c r="B86" s="227" t="s">
        <v>2354</v>
      </c>
      <c r="C86" s="227" t="s">
        <v>2061</v>
      </c>
      <c r="D86" s="227" t="s">
        <v>50</v>
      </c>
      <c r="E86" s="227">
        <v>305055287.81605101</v>
      </c>
      <c r="F86" s="227">
        <v>0</v>
      </c>
      <c r="G86" s="227">
        <v>305055287.81605101</v>
      </c>
      <c r="H86" s="227">
        <v>305055287.81605101</v>
      </c>
      <c r="I86" s="227">
        <v>0</v>
      </c>
      <c r="J86" s="217">
        <v>0</v>
      </c>
      <c r="K86" s="217">
        <v>0</v>
      </c>
      <c r="L86" s="217">
        <v>305055287.81605101</v>
      </c>
      <c r="M86" s="217">
        <v>0</v>
      </c>
      <c r="N86" s="217">
        <v>0</v>
      </c>
      <c r="O86" s="1">
        <v>0</v>
      </c>
      <c r="P86" s="1">
        <v>0</v>
      </c>
      <c r="Q86" s="1">
        <v>0</v>
      </c>
    </row>
    <row r="91" spans="1:17">
      <c r="O91" s="217" t="s">
        <v>2057</v>
      </c>
    </row>
    <row r="92" spans="1:17">
      <c r="O92" s="217">
        <v>98253623.692035004</v>
      </c>
    </row>
  </sheetData>
  <mergeCells count="36">
    <mergeCell ref="A35:B35"/>
    <mergeCell ref="A75:B75"/>
    <mergeCell ref="T26:V26"/>
    <mergeCell ref="W26:Z26"/>
    <mergeCell ref="B7:D7"/>
    <mergeCell ref="T25:V25"/>
    <mergeCell ref="W25:Z25"/>
    <mergeCell ref="T21:V21"/>
    <mergeCell ref="W21:Z21"/>
    <mergeCell ref="T22:V22"/>
    <mergeCell ref="W22:Z22"/>
    <mergeCell ref="T23:V23"/>
    <mergeCell ref="W23:Z23"/>
    <mergeCell ref="T24:V24"/>
    <mergeCell ref="W24:Z24"/>
    <mergeCell ref="W20:Z20"/>
    <mergeCell ref="AB21:AD21"/>
    <mergeCell ref="AE21:AH21"/>
    <mergeCell ref="AB22:AD22"/>
    <mergeCell ref="AE22:AH22"/>
    <mergeCell ref="AB23:AD23"/>
    <mergeCell ref="AE23:AH23"/>
    <mergeCell ref="AE20:AH20"/>
    <mergeCell ref="T5:U5"/>
    <mergeCell ref="T6:U6"/>
    <mergeCell ref="T7:U7"/>
    <mergeCell ref="V5:W5"/>
    <mergeCell ref="X5:Y5"/>
    <mergeCell ref="V6:W6"/>
    <mergeCell ref="AD6:AE6"/>
    <mergeCell ref="AD7:AE7"/>
    <mergeCell ref="V7:W7"/>
    <mergeCell ref="X6:Y6"/>
    <mergeCell ref="X7:Y7"/>
    <mergeCell ref="AB6:AC6"/>
    <mergeCell ref="AB7:AC7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D6322-2A39-4356-AD60-6F26EA6E7F0F}">
  <dimension ref="A1:AH104"/>
  <sheetViews>
    <sheetView workbookViewId="0">
      <selection activeCell="L32" sqref="L32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2.140625" style="1" customWidth="1"/>
    <col min="25" max="33" width="9.140625" style="1"/>
    <col min="34" max="34" width="34.7109375" style="1" customWidth="1"/>
    <col min="35" max="16384" width="9.140625" style="1"/>
  </cols>
  <sheetData>
    <row r="1" spans="1:31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1">
      <c r="A2" s="187" t="s">
        <v>1494</v>
      </c>
      <c r="B2" s="187" t="s">
        <v>613</v>
      </c>
      <c r="C2" s="187" t="s">
        <v>1392</v>
      </c>
      <c r="D2" s="187" t="s">
        <v>1495</v>
      </c>
      <c r="E2" s="187" t="s">
        <v>1496</v>
      </c>
      <c r="F2" s="187" t="s">
        <v>1480</v>
      </c>
      <c r="G2" s="187" t="s">
        <v>617</v>
      </c>
      <c r="H2" s="188">
        <v>0</v>
      </c>
      <c r="I2" s="188">
        <v>1089301123.6161788</v>
      </c>
      <c r="J2" s="188">
        <v>0</v>
      </c>
      <c r="K2" s="188">
        <v>0</v>
      </c>
      <c r="L2" s="188">
        <v>0</v>
      </c>
      <c r="M2" s="188">
        <v>1089301123.6161788</v>
      </c>
      <c r="N2" s="188"/>
    </row>
    <row r="4" spans="1:31">
      <c r="A4" s="274" t="s">
        <v>2624</v>
      </c>
      <c r="B4" s="273"/>
      <c r="T4" s="190" t="s">
        <v>1961</v>
      </c>
      <c r="U4" s="190"/>
      <c r="V4" s="190"/>
      <c r="W4" s="190"/>
    </row>
    <row r="5" spans="1:31">
      <c r="A5" s="195" t="s">
        <v>2721</v>
      </c>
      <c r="B5" s="195"/>
      <c r="C5" s="195"/>
      <c r="T5" s="336" t="s">
        <v>1967</v>
      </c>
      <c r="U5" s="338"/>
      <c r="V5" s="336" t="s">
        <v>2713</v>
      </c>
      <c r="W5" s="338"/>
      <c r="X5" s="336" t="s">
        <v>2712</v>
      </c>
      <c r="Y5" s="338"/>
    </row>
    <row r="6" spans="1:31">
      <c r="A6" s="195"/>
      <c r="B6" s="195"/>
      <c r="C6" s="195"/>
      <c r="T6" s="336" t="s">
        <v>2714</v>
      </c>
      <c r="U6" s="338"/>
      <c r="V6" s="345">
        <v>7.4</v>
      </c>
      <c r="W6" s="345"/>
      <c r="X6" s="345">
        <v>14.7</v>
      </c>
      <c r="Y6" s="345"/>
      <c r="AB6" s="336" t="s">
        <v>2715</v>
      </c>
      <c r="AC6" s="338"/>
      <c r="AD6" s="345" t="s">
        <v>2717</v>
      </c>
      <c r="AE6" s="345"/>
    </row>
    <row r="7" spans="1:31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T7" s="336" t="s">
        <v>2711</v>
      </c>
      <c r="U7" s="338"/>
      <c r="V7" s="345">
        <v>14.7</v>
      </c>
      <c r="W7" s="345"/>
      <c r="X7" s="345">
        <v>21.4</v>
      </c>
      <c r="Y7" s="345"/>
      <c r="AB7" s="336" t="s">
        <v>2716</v>
      </c>
      <c r="AC7" s="338"/>
      <c r="AD7" s="345" t="s">
        <v>1963</v>
      </c>
      <c r="AE7" s="345"/>
    </row>
    <row r="8" spans="1:31" ht="15" customHeight="1">
      <c r="A8" s="251" t="s">
        <v>1</v>
      </c>
      <c r="B8" s="193" t="s">
        <v>444</v>
      </c>
      <c r="C8" s="193"/>
      <c r="D8" s="193"/>
      <c r="E8" s="286"/>
      <c r="F8" s="286"/>
      <c r="T8" s="190"/>
      <c r="U8" s="190"/>
      <c r="V8" s="190"/>
      <c r="W8" s="190"/>
    </row>
    <row r="9" spans="1:31">
      <c r="A9" s="198" t="s">
        <v>1908</v>
      </c>
      <c r="B9" s="208">
        <v>520000000</v>
      </c>
      <c r="C9" s="208"/>
      <c r="D9" s="208"/>
      <c r="E9" s="199"/>
      <c r="F9" s="199"/>
      <c r="T9" s="190"/>
      <c r="U9" s="190"/>
      <c r="V9" s="190"/>
      <c r="W9" s="190"/>
    </row>
    <row r="10" spans="1:31">
      <c r="A10" s="198" t="s">
        <v>2728</v>
      </c>
      <c r="B10" s="200">
        <f>SUM(R29)</f>
        <v>-1388690903.4900227</v>
      </c>
      <c r="C10" s="200" t="e">
        <f>#REF!</f>
        <v>#REF!</v>
      </c>
      <c r="D10" s="200" t="e">
        <f>SUM(#REF!)</f>
        <v>#REF!</v>
      </c>
      <c r="E10" s="199">
        <f>SUM(M53:M53)</f>
        <v>0</v>
      </c>
      <c r="F10" s="199">
        <f>SUM(O53:O53)</f>
        <v>0</v>
      </c>
      <c r="T10" s="198" t="s">
        <v>2688</v>
      </c>
      <c r="U10" s="198"/>
      <c r="V10" s="198"/>
      <c r="W10" s="198"/>
      <c r="X10" s="198"/>
      <c r="Y10" s="151">
        <v>0.48</v>
      </c>
      <c r="Z10" s="6"/>
    </row>
    <row r="11" spans="1:31">
      <c r="A11" s="206" t="s">
        <v>1909</v>
      </c>
      <c r="B11" s="207">
        <f>MAX(1,SQRT(ABS(B10)/B9))</f>
        <v>1.6341846376063218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198" t="s">
        <v>2710</v>
      </c>
      <c r="U11" s="198"/>
      <c r="V11" s="198"/>
      <c r="W11" s="198"/>
      <c r="X11" s="198"/>
      <c r="Y11" s="151">
        <v>0.56999999999999995</v>
      </c>
      <c r="Z11" s="6"/>
    </row>
    <row r="12" spans="1:31">
      <c r="T12" s="6"/>
      <c r="U12" s="6"/>
      <c r="V12" s="6"/>
      <c r="W12" s="6"/>
      <c r="X12" s="6"/>
      <c r="Y12" s="6"/>
      <c r="Z12" s="6"/>
    </row>
    <row r="13" spans="1:31">
      <c r="T13" s="190" t="s">
        <v>2690</v>
      </c>
    </row>
    <row r="14" spans="1:31">
      <c r="A14" s="195" t="s">
        <v>1910</v>
      </c>
      <c r="T14" s="198" t="s">
        <v>2691</v>
      </c>
      <c r="U14" s="198"/>
      <c r="V14" s="198"/>
      <c r="W14" s="198"/>
      <c r="X14" s="198"/>
      <c r="Y14" s="151">
        <v>0.5</v>
      </c>
    </row>
    <row r="15" spans="1:31">
      <c r="A15" s="195"/>
    </row>
    <row r="16" spans="1:31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</row>
    <row r="17" spans="1:34" ht="15" customHeight="1">
      <c r="A17" s="193" t="s">
        <v>47</v>
      </c>
      <c r="B17" s="189" t="s">
        <v>443</v>
      </c>
      <c r="C17" s="189" t="s">
        <v>49</v>
      </c>
      <c r="D17" s="193" t="s">
        <v>27</v>
      </c>
      <c r="E17" s="193" t="s">
        <v>444</v>
      </c>
      <c r="F17" s="193"/>
      <c r="G17" s="193" t="s">
        <v>77</v>
      </c>
      <c r="H17" s="193"/>
      <c r="I17" s="193">
        <v>-15000000</v>
      </c>
      <c r="J17" s="189" t="s">
        <v>50</v>
      </c>
      <c r="K17" s="193">
        <v>-15000000</v>
      </c>
    </row>
    <row r="18" spans="1:34">
      <c r="A18" s="193" t="s">
        <v>47</v>
      </c>
      <c r="B18" s="189" t="s">
        <v>443</v>
      </c>
      <c r="C18" s="189" t="s">
        <v>49</v>
      </c>
      <c r="D18" s="193" t="s">
        <v>27</v>
      </c>
      <c r="E18" s="193" t="s">
        <v>444</v>
      </c>
      <c r="F18" s="193"/>
      <c r="G18" s="193" t="s">
        <v>77</v>
      </c>
      <c r="H18" s="193"/>
      <c r="I18" s="193">
        <v>-15000000</v>
      </c>
      <c r="J18" s="189" t="s">
        <v>50</v>
      </c>
      <c r="K18" s="193">
        <v>-15000000</v>
      </c>
    </row>
    <row r="19" spans="1:34">
      <c r="A19" s="193" t="s">
        <v>47</v>
      </c>
      <c r="B19" s="189" t="s">
        <v>443</v>
      </c>
      <c r="C19" s="189" t="s">
        <v>49</v>
      </c>
      <c r="D19" s="193" t="s">
        <v>27</v>
      </c>
      <c r="E19" s="193" t="s">
        <v>444</v>
      </c>
      <c r="F19" s="193"/>
      <c r="G19" s="193" t="s">
        <v>77</v>
      </c>
      <c r="H19" s="193"/>
      <c r="I19" s="193">
        <v>-15000000</v>
      </c>
      <c r="J19" s="189" t="s">
        <v>50</v>
      </c>
      <c r="K19" s="193">
        <v>-15000000</v>
      </c>
      <c r="T19" s="1" t="s">
        <v>2658</v>
      </c>
    </row>
    <row r="20" spans="1:34">
      <c r="A20" s="193" t="s">
        <v>47</v>
      </c>
      <c r="B20" s="189" t="s">
        <v>443</v>
      </c>
      <c r="C20" s="189" t="s">
        <v>49</v>
      </c>
      <c r="D20" s="193" t="s">
        <v>27</v>
      </c>
      <c r="E20" s="193" t="s">
        <v>444</v>
      </c>
      <c r="F20" s="193"/>
      <c r="G20" s="193" t="s">
        <v>77</v>
      </c>
      <c r="H20" s="193"/>
      <c r="I20" s="193">
        <v>-15000000</v>
      </c>
      <c r="J20" s="189" t="s">
        <v>50</v>
      </c>
      <c r="K20" s="193">
        <v>-15000000</v>
      </c>
      <c r="T20" s="222"/>
      <c r="U20" s="222" t="s">
        <v>2692</v>
      </c>
      <c r="V20" s="222"/>
      <c r="W20" s="325" t="s">
        <v>2709</v>
      </c>
      <c r="X20" s="325"/>
      <c r="Y20" s="325"/>
      <c r="Z20" s="325"/>
      <c r="AB20" s="222"/>
      <c r="AC20" s="222" t="s">
        <v>2692</v>
      </c>
      <c r="AD20" s="222"/>
      <c r="AE20" s="342"/>
      <c r="AF20" s="343"/>
      <c r="AG20" s="343"/>
      <c r="AH20" s="344"/>
    </row>
    <row r="21" spans="1:34">
      <c r="A21" s="193" t="s">
        <v>47</v>
      </c>
      <c r="B21" s="189" t="s">
        <v>443</v>
      </c>
      <c r="C21" s="189" t="s">
        <v>49</v>
      </c>
      <c r="D21" s="193" t="s">
        <v>27</v>
      </c>
      <c r="E21" s="193" t="s">
        <v>444</v>
      </c>
      <c r="F21" s="193"/>
      <c r="G21" s="193" t="s">
        <v>77</v>
      </c>
      <c r="H21" s="193"/>
      <c r="I21" s="193">
        <v>-15000000</v>
      </c>
      <c r="J21" s="189" t="s">
        <v>50</v>
      </c>
      <c r="K21" s="193">
        <v>-15000000</v>
      </c>
      <c r="T21" s="335" t="s">
        <v>2693</v>
      </c>
      <c r="U21" s="335"/>
      <c r="V21" s="335"/>
      <c r="W21" s="346">
        <v>2800</v>
      </c>
      <c r="X21" s="347"/>
      <c r="Y21" s="347"/>
      <c r="Z21" s="348"/>
      <c r="AB21" s="335" t="s">
        <v>2700</v>
      </c>
      <c r="AC21" s="335"/>
      <c r="AD21" s="335"/>
      <c r="AE21" s="346" t="s">
        <v>2703</v>
      </c>
      <c r="AF21" s="347"/>
      <c r="AG21" s="347"/>
      <c r="AH21" s="348"/>
    </row>
    <row r="22" spans="1:34">
      <c r="A22" s="193" t="s">
        <v>47</v>
      </c>
      <c r="B22" s="189" t="s">
        <v>443</v>
      </c>
      <c r="C22" s="189" t="s">
        <v>49</v>
      </c>
      <c r="D22" s="193" t="s">
        <v>27</v>
      </c>
      <c r="E22" s="193" t="s">
        <v>444</v>
      </c>
      <c r="F22" s="193"/>
      <c r="G22" s="193" t="s">
        <v>77</v>
      </c>
      <c r="H22" s="193"/>
      <c r="I22" s="193">
        <v>-15000000</v>
      </c>
      <c r="J22" s="189" t="s">
        <v>50</v>
      </c>
      <c r="K22" s="193">
        <v>-15000000</v>
      </c>
      <c r="T22" s="335" t="s">
        <v>2694</v>
      </c>
      <c r="U22" s="335"/>
      <c r="V22" s="335"/>
      <c r="W22" s="346">
        <v>1400</v>
      </c>
      <c r="X22" s="347"/>
      <c r="Y22" s="347"/>
      <c r="Z22" s="348"/>
      <c r="AB22" s="335" t="s">
        <v>2701</v>
      </c>
      <c r="AC22" s="335"/>
      <c r="AD22" s="335"/>
      <c r="AE22" s="346" t="s">
        <v>2704</v>
      </c>
      <c r="AF22" s="347"/>
      <c r="AG22" s="347"/>
      <c r="AH22" s="348"/>
    </row>
    <row r="23" spans="1:34">
      <c r="A23" s="193" t="s">
        <v>47</v>
      </c>
      <c r="B23" s="189" t="s">
        <v>443</v>
      </c>
      <c r="C23" s="189" t="s">
        <v>49</v>
      </c>
      <c r="D23" s="193" t="s">
        <v>27</v>
      </c>
      <c r="E23" s="193" t="s">
        <v>444</v>
      </c>
      <c r="F23" s="193"/>
      <c r="G23" s="193" t="s">
        <v>77</v>
      </c>
      <c r="H23" s="193"/>
      <c r="I23" s="193">
        <v>-15000000</v>
      </c>
      <c r="J23" s="189" t="s">
        <v>50</v>
      </c>
      <c r="K23" s="193">
        <v>-15000000</v>
      </c>
      <c r="T23" s="335" t="s">
        <v>2695</v>
      </c>
      <c r="U23" s="335"/>
      <c r="V23" s="335"/>
      <c r="W23" s="346">
        <v>590</v>
      </c>
      <c r="X23" s="347"/>
      <c r="Y23" s="347"/>
      <c r="Z23" s="348"/>
      <c r="AB23" s="335" t="s">
        <v>2702</v>
      </c>
      <c r="AC23" s="335"/>
      <c r="AD23" s="335"/>
      <c r="AE23" s="346" t="s">
        <v>2705</v>
      </c>
      <c r="AF23" s="347"/>
      <c r="AG23" s="347"/>
      <c r="AH23" s="348"/>
    </row>
    <row r="24" spans="1:34">
      <c r="A24" s="193" t="s">
        <v>47</v>
      </c>
      <c r="B24" s="189" t="s">
        <v>443</v>
      </c>
      <c r="C24" s="189" t="s">
        <v>49</v>
      </c>
      <c r="D24" s="193" t="s">
        <v>27</v>
      </c>
      <c r="E24" s="193" t="s">
        <v>444</v>
      </c>
      <c r="F24" s="193"/>
      <c r="G24" s="193" t="s">
        <v>77</v>
      </c>
      <c r="H24" s="193"/>
      <c r="I24" s="193">
        <v>-15000000</v>
      </c>
      <c r="J24" s="189" t="s">
        <v>50</v>
      </c>
      <c r="K24" s="193">
        <v>-15000000</v>
      </c>
      <c r="T24" s="335" t="s">
        <v>2696</v>
      </c>
      <c r="U24" s="335"/>
      <c r="V24" s="335"/>
      <c r="W24" s="346">
        <v>520</v>
      </c>
      <c r="X24" s="347"/>
      <c r="Y24" s="347"/>
      <c r="Z24" s="348"/>
    </row>
    <row r="25" spans="1:34">
      <c r="A25" s="193" t="s">
        <v>47</v>
      </c>
      <c r="B25" s="189" t="s">
        <v>443</v>
      </c>
      <c r="C25" s="189" t="s">
        <v>49</v>
      </c>
      <c r="D25" s="193" t="s">
        <v>27</v>
      </c>
      <c r="E25" s="193" t="s">
        <v>444</v>
      </c>
      <c r="F25" s="193"/>
      <c r="G25" s="193" t="s">
        <v>77</v>
      </c>
      <c r="H25" s="193"/>
      <c r="I25" s="193">
        <v>-15000000</v>
      </c>
      <c r="J25" s="189" t="s">
        <v>50</v>
      </c>
      <c r="K25" s="193">
        <v>-15000000</v>
      </c>
      <c r="T25" s="335" t="s">
        <v>2697</v>
      </c>
      <c r="U25" s="335"/>
      <c r="V25" s="335"/>
      <c r="W25" s="346">
        <v>340</v>
      </c>
      <c r="X25" s="347"/>
      <c r="Y25" s="347"/>
      <c r="Z25" s="348"/>
    </row>
    <row r="26" spans="1:34">
      <c r="A26" s="193" t="s">
        <v>47</v>
      </c>
      <c r="B26" s="189" t="s">
        <v>443</v>
      </c>
      <c r="C26" s="189" t="s">
        <v>49</v>
      </c>
      <c r="D26" s="193" t="s">
        <v>27</v>
      </c>
      <c r="E26" s="193" t="s">
        <v>444</v>
      </c>
      <c r="F26" s="193"/>
      <c r="G26" s="193" t="s">
        <v>77</v>
      </c>
      <c r="H26" s="193"/>
      <c r="I26" s="193">
        <v>-15000000</v>
      </c>
      <c r="J26" s="189" t="s">
        <v>50</v>
      </c>
      <c r="K26" s="193">
        <v>-15000000</v>
      </c>
      <c r="T26" s="335" t="s">
        <v>2698</v>
      </c>
      <c r="U26" s="335"/>
      <c r="V26" s="335"/>
      <c r="W26" s="346">
        <v>210</v>
      </c>
      <c r="X26" s="347"/>
      <c r="Y26" s="347"/>
      <c r="Z26" s="348"/>
    </row>
    <row r="27" spans="1:34">
      <c r="A27" s="201" t="s">
        <v>1941</v>
      </c>
    </row>
    <row r="28" spans="1:34">
      <c r="A28" s="144" t="s">
        <v>41</v>
      </c>
      <c r="B28" s="144" t="s">
        <v>42</v>
      </c>
      <c r="C28" s="144" t="s">
        <v>43</v>
      </c>
      <c r="D28" s="144" t="s">
        <v>0</v>
      </c>
      <c r="E28" s="144" t="s">
        <v>1</v>
      </c>
      <c r="F28" s="144" t="s">
        <v>2</v>
      </c>
      <c r="G28" s="144" t="s">
        <v>3</v>
      </c>
      <c r="H28" s="144" t="s">
        <v>4</v>
      </c>
      <c r="I28" s="144" t="s">
        <v>44</v>
      </c>
      <c r="J28" s="144" t="s">
        <v>45</v>
      </c>
      <c r="K28" s="144" t="s">
        <v>46</v>
      </c>
      <c r="L28" s="144" t="s">
        <v>2689</v>
      </c>
      <c r="M28" s="235" t="s">
        <v>2718</v>
      </c>
      <c r="N28" s="144" t="s">
        <v>2706</v>
      </c>
      <c r="O28" s="144" t="s">
        <v>2708</v>
      </c>
      <c r="P28" s="144" t="s">
        <v>2707</v>
      </c>
      <c r="Q28" s="144" t="s">
        <v>2617</v>
      </c>
      <c r="R28" s="235" t="s">
        <v>2729</v>
      </c>
      <c r="S28" s="144" t="s">
        <v>2727</v>
      </c>
    </row>
    <row r="29" spans="1:34">
      <c r="A29" s="193" t="s">
        <v>47</v>
      </c>
      <c r="B29" s="189" t="s">
        <v>443</v>
      </c>
      <c r="C29" s="189" t="s">
        <v>49</v>
      </c>
      <c r="D29" s="193" t="s">
        <v>27</v>
      </c>
      <c r="E29" s="193" t="s">
        <v>444</v>
      </c>
      <c r="F29" s="193"/>
      <c r="G29" s="193" t="s">
        <v>77</v>
      </c>
      <c r="H29" s="193"/>
      <c r="I29" s="193">
        <f>SUM(I17:I26)</f>
        <v>-150000000</v>
      </c>
      <c r="J29" s="189" t="s">
        <v>50</v>
      </c>
      <c r="K29" s="193">
        <f>SUM(K17:K26)</f>
        <v>-150000000</v>
      </c>
      <c r="L29" s="271" t="str">
        <f>E29&amp;"-"&amp;G29</f>
        <v>HKDKRW-6m</v>
      </c>
      <c r="M29" s="293">
        <f>$Y$11</f>
        <v>0.56999999999999995</v>
      </c>
      <c r="N29" s="294">
        <f>V6</f>
        <v>7.4</v>
      </c>
      <c r="O29" s="295">
        <f>_xlfn.NORM.S.INV(99%)</f>
        <v>2.3263478740408408</v>
      </c>
      <c r="P29" s="295">
        <f>N29*SQRT(365/14)/O29</f>
        <v>16.241998871228336</v>
      </c>
      <c r="Q29" s="191">
        <f>$Y$10</f>
        <v>0.48</v>
      </c>
      <c r="R29" s="223">
        <f>M29*P29*K29</f>
        <v>-1388690903.4900227</v>
      </c>
      <c r="S29" s="191">
        <f>Q29*R29*$B$11</f>
        <v>-1089301123.6161783</v>
      </c>
    </row>
    <row r="30" spans="1:34">
      <c r="N30" s="279"/>
      <c r="T30" s="217"/>
      <c r="U30" s="222" t="s">
        <v>51</v>
      </c>
      <c r="V30" s="222" t="s">
        <v>75</v>
      </c>
      <c r="W30" s="222" t="s">
        <v>54</v>
      </c>
      <c r="X30" s="222" t="s">
        <v>77</v>
      </c>
      <c r="Y30" s="222" t="s">
        <v>57</v>
      </c>
      <c r="Z30" s="222" t="s">
        <v>79</v>
      </c>
      <c r="AA30" s="222" t="s">
        <v>63</v>
      </c>
      <c r="AB30" s="222" t="s">
        <v>68</v>
      </c>
      <c r="AC30" s="222" t="s">
        <v>72</v>
      </c>
      <c r="AD30" s="222" t="s">
        <v>82</v>
      </c>
      <c r="AE30" s="222" t="s">
        <v>84</v>
      </c>
      <c r="AF30" s="222" t="s">
        <v>86</v>
      </c>
    </row>
    <row r="31" spans="1:34">
      <c r="T31" s="222" t="s">
        <v>2628</v>
      </c>
      <c r="U31" s="275">
        <f>0.5*MIN(1,14/U32)</f>
        <v>0.5</v>
      </c>
      <c r="V31" s="275">
        <f t="shared" ref="V31:AF31" si="1">0.5*MIN(1,14/V32)</f>
        <v>0.23013698630136986</v>
      </c>
      <c r="W31" s="275">
        <f t="shared" si="1"/>
        <v>7.6712328767123292E-2</v>
      </c>
      <c r="X31" s="275">
        <f t="shared" si="1"/>
        <v>3.8356164383561646E-2</v>
      </c>
      <c r="Y31" s="275">
        <f t="shared" si="1"/>
        <v>1.9178082191780823E-2</v>
      </c>
      <c r="Z31" s="275">
        <f t="shared" si="1"/>
        <v>9.5890410958904115E-3</v>
      </c>
      <c r="AA31" s="275">
        <f t="shared" si="1"/>
        <v>6.392694063926941E-3</v>
      </c>
      <c r="AB31" s="275">
        <f t="shared" si="1"/>
        <v>3.8356164383561643E-3</v>
      </c>
      <c r="AC31" s="275">
        <f t="shared" si="1"/>
        <v>1.9178082191780822E-3</v>
      </c>
      <c r="AD31" s="275">
        <f t="shared" si="1"/>
        <v>1.2785388127853881E-3</v>
      </c>
      <c r="AE31" s="275">
        <f t="shared" si="1"/>
        <v>9.5890410958904108E-4</v>
      </c>
      <c r="AF31" s="275">
        <f t="shared" si="1"/>
        <v>6.3926940639269405E-4</v>
      </c>
    </row>
    <row r="32" spans="1:34">
      <c r="A32" s="195" t="s">
        <v>2725</v>
      </c>
      <c r="T32" s="222" t="s">
        <v>2629</v>
      </c>
      <c r="U32" s="217">
        <v>14</v>
      </c>
      <c r="V32" s="217">
        <f>365/12</f>
        <v>30.416666666666668</v>
      </c>
      <c r="W32" s="217">
        <f>365/4</f>
        <v>91.25</v>
      </c>
      <c r="X32" s="217">
        <f>365/2</f>
        <v>182.5</v>
      </c>
      <c r="Y32" s="217">
        <f>365</f>
        <v>365</v>
      </c>
      <c r="Z32" s="217">
        <f>365*2</f>
        <v>730</v>
      </c>
      <c r="AA32" s="217">
        <f>365*3</f>
        <v>1095</v>
      </c>
      <c r="AB32" s="217">
        <f>365*5</f>
        <v>1825</v>
      </c>
      <c r="AC32" s="217">
        <f>365*10</f>
        <v>3650</v>
      </c>
      <c r="AD32" s="217">
        <f>365*15</f>
        <v>5475</v>
      </c>
      <c r="AE32" s="217">
        <f>365*20</f>
        <v>7300</v>
      </c>
      <c r="AF32" s="217">
        <f>365*30</f>
        <v>10950</v>
      </c>
    </row>
    <row r="34" spans="1:21">
      <c r="A34" s="201"/>
      <c r="B34" s="201"/>
      <c r="C34" s="201"/>
    </row>
    <row r="35" spans="1:21">
      <c r="A35" s="145" t="s">
        <v>41</v>
      </c>
      <c r="B35" s="144" t="s">
        <v>1</v>
      </c>
      <c r="C35" s="144" t="s">
        <v>2723</v>
      </c>
      <c r="D35" s="144" t="s">
        <v>2724</v>
      </c>
      <c r="E35" s="145" t="s">
        <v>1920</v>
      </c>
      <c r="F35" s="145" t="s">
        <v>1921</v>
      </c>
      <c r="G35" s="144" t="s">
        <v>1922</v>
      </c>
      <c r="H35" s="144" t="s">
        <v>1957</v>
      </c>
      <c r="I35" s="144" t="s">
        <v>1958</v>
      </c>
      <c r="J35" s="144" t="s">
        <v>2620</v>
      </c>
      <c r="K35" s="146" t="s">
        <v>1932</v>
      </c>
    </row>
    <row r="36" spans="1:21">
      <c r="A36" s="193" t="s">
        <v>47</v>
      </c>
      <c r="B36" s="193" t="s">
        <v>444</v>
      </c>
      <c r="C36" s="193" t="s">
        <v>2726</v>
      </c>
      <c r="D36" s="193" t="s">
        <v>2726</v>
      </c>
      <c r="E36" s="192">
        <f>VLOOKUP(C36,($L$28:$S$29),8,FALSE)</f>
        <v>-1089301123.6161783</v>
      </c>
      <c r="F36" s="192">
        <f>VLOOKUP(D36,($L$28:$S$29),8,FALSE)</f>
        <v>-1089301123.6161783</v>
      </c>
      <c r="G36" s="203">
        <v>1</v>
      </c>
      <c r="H36" s="288" cm="1">
        <f t="array" ref="H36">VLOOKUP($B36,TRANSPOSE($B$8:$F$11),4,FALSE)</f>
        <v>1.6341846376063218</v>
      </c>
      <c r="I36" s="288" cm="1">
        <f t="array" ref="I36">VLOOKUP($B36,TRANSPOSE($B$8:$F$11),4,FALSE)</f>
        <v>1.6341846376063218</v>
      </c>
      <c r="J36" s="281">
        <f>MIN(H36:I36)/MAX(H36:I36)</f>
        <v>1</v>
      </c>
      <c r="K36" s="210">
        <f t="shared" ref="K36" si="2">E36*F36*G36*J36</f>
        <v>1.1865769379114685E+18</v>
      </c>
    </row>
    <row r="37" spans="1:21">
      <c r="A37" s="201"/>
      <c r="B37" s="284"/>
      <c r="C37" s="201"/>
      <c r="J37" s="204" t="s">
        <v>2730</v>
      </c>
      <c r="K37" s="204">
        <f>SQRT(SUM(K36:K36))</f>
        <v>1089301123.6161783</v>
      </c>
      <c r="L37" s="290"/>
    </row>
    <row r="38" spans="1:21">
      <c r="A38" s="201"/>
      <c r="B38" s="284"/>
      <c r="C38" s="201"/>
    </row>
    <row r="39" spans="1:21">
      <c r="A39" s="201"/>
      <c r="B39" s="284"/>
      <c r="C39" s="201"/>
    </row>
    <row r="40" spans="1:21">
      <c r="A40" s="201" t="s">
        <v>1930</v>
      </c>
      <c r="B40" s="284"/>
      <c r="C40" s="201"/>
    </row>
    <row r="41" spans="1:21">
      <c r="A41" s="145" t="s">
        <v>41</v>
      </c>
      <c r="B41" s="144" t="s">
        <v>1</v>
      </c>
      <c r="C41" s="144" t="s">
        <v>1911</v>
      </c>
      <c r="D41" s="144" t="s">
        <v>1912</v>
      </c>
      <c r="E41" s="145" t="s">
        <v>1913</v>
      </c>
      <c r="F41" s="145" t="s">
        <v>1914</v>
      </c>
    </row>
    <row r="42" spans="1:21">
      <c r="A42" s="193" t="s">
        <v>47</v>
      </c>
      <c r="B42" s="193" t="s">
        <v>444</v>
      </c>
      <c r="C42" s="151">
        <f>K37</f>
        <v>1089301123.6161783</v>
      </c>
      <c r="D42" s="151">
        <f>C42^2</f>
        <v>1.1865769379114685E+18</v>
      </c>
      <c r="E42" s="151">
        <f>SUM(S29:S29)</f>
        <v>-1089301123.6161783</v>
      </c>
      <c r="F42" s="151">
        <f>MAX(MIN(E42,C42),-C42)</f>
        <v>-1089301123.6161783</v>
      </c>
    </row>
    <row r="43" spans="1:21">
      <c r="A43" s="201"/>
      <c r="B43" s="201"/>
      <c r="C43" s="201"/>
    </row>
    <row r="44" spans="1:21">
      <c r="A44" s="201"/>
      <c r="B44" s="201"/>
      <c r="C44" s="201"/>
    </row>
    <row r="45" spans="1:21">
      <c r="A45" s="195" t="s">
        <v>2621</v>
      </c>
    </row>
    <row r="47" spans="1:21">
      <c r="A47" s="316" t="s">
        <v>1</v>
      </c>
      <c r="B47" s="317"/>
      <c r="C47" s="144" t="s">
        <v>1916</v>
      </c>
      <c r="D47" s="144" t="s">
        <v>1917</v>
      </c>
      <c r="E47" s="144" t="s">
        <v>1957</v>
      </c>
      <c r="F47" s="144" t="s">
        <v>1958</v>
      </c>
      <c r="G47" s="144" t="s">
        <v>1922</v>
      </c>
      <c r="H47" s="144" t="s">
        <v>1959</v>
      </c>
      <c r="I47" s="144" t="s">
        <v>1932</v>
      </c>
      <c r="T47" s="224"/>
      <c r="U47" s="224"/>
    </row>
    <row r="48" spans="1:21">
      <c r="A48" s="193" t="s">
        <v>444</v>
      </c>
      <c r="B48" s="193" t="s">
        <v>444</v>
      </c>
      <c r="C48" s="151">
        <f>VLOOKUP(A48,$B$42:$F$42,5,FALSE)</f>
        <v>-1089301123.6161783</v>
      </c>
      <c r="D48" s="151">
        <f>VLOOKUP(B48,$B$42:$F$42,5,FALSE)</f>
        <v>-1089301123.6161783</v>
      </c>
      <c r="E48" s="151" cm="1">
        <f t="array" ref="E48">VLOOKUP(A48,TRANSPOSE($B$8:$F$11),4,FALSE)</f>
        <v>1.6341846376063218</v>
      </c>
      <c r="F48" s="151" cm="1">
        <f t="array" ref="F48">VLOOKUP(B48,TRANSPOSE($B$8:$F$11),4,FALSE)</f>
        <v>1.6341846376063218</v>
      </c>
      <c r="G48" s="211">
        <v>1</v>
      </c>
      <c r="H48" s="281">
        <v>1</v>
      </c>
      <c r="I48" s="151">
        <f>IF(C48=D48,0,C48*D48*G48*H48)</f>
        <v>0</v>
      </c>
      <c r="T48" s="6"/>
      <c r="U48" s="6"/>
    </row>
    <row r="49" spans="1:18">
      <c r="A49" s="201"/>
      <c r="B49" s="201"/>
      <c r="C49" s="201"/>
      <c r="H49" s="1" t="s">
        <v>1931</v>
      </c>
      <c r="I49" s="1">
        <f>SUM(I48:I48)</f>
        <v>0</v>
      </c>
    </row>
    <row r="50" spans="1:18">
      <c r="A50" s="201"/>
      <c r="B50" s="201"/>
      <c r="C50" s="201"/>
      <c r="H50" s="1" t="s">
        <v>1933</v>
      </c>
      <c r="I50" s="1">
        <f>SUM(D42:D42)</f>
        <v>1.1865769379114685E+18</v>
      </c>
    </row>
    <row r="51" spans="1:18">
      <c r="A51" s="201"/>
      <c r="B51" s="201"/>
      <c r="C51" s="201"/>
      <c r="H51" s="204" t="s">
        <v>2623</v>
      </c>
      <c r="I51" s="204">
        <f>SQRT(SUM(I49:I50))</f>
        <v>1089301123.6161783</v>
      </c>
    </row>
    <row r="52" spans="1:18">
      <c r="A52" s="201"/>
      <c r="B52" s="201"/>
      <c r="C52" s="201"/>
    </row>
    <row r="55" spans="1:18">
      <c r="A55" s="274" t="s">
        <v>2625</v>
      </c>
      <c r="B55" s="273"/>
    </row>
    <row r="57" spans="1:18">
      <c r="A57" s="195" t="s">
        <v>2722</v>
      </c>
    </row>
    <row r="59" spans="1:18">
      <c r="A59" s="144" t="s">
        <v>41</v>
      </c>
      <c r="B59" s="144" t="s">
        <v>42</v>
      </c>
      <c r="C59" s="144" t="s">
        <v>43</v>
      </c>
      <c r="D59" s="144" t="s">
        <v>0</v>
      </c>
      <c r="E59" s="144" t="s">
        <v>1</v>
      </c>
      <c r="F59" s="144" t="s">
        <v>2</v>
      </c>
      <c r="G59" s="144" t="s">
        <v>3</v>
      </c>
      <c r="H59" s="144" t="s">
        <v>4</v>
      </c>
      <c r="I59" s="144" t="s">
        <v>44</v>
      </c>
      <c r="J59" s="144" t="s">
        <v>45</v>
      </c>
      <c r="K59" s="144" t="s">
        <v>46</v>
      </c>
      <c r="L59" s="144" t="s">
        <v>2689</v>
      </c>
      <c r="M59" s="144" t="s">
        <v>2627</v>
      </c>
      <c r="N59" s="144" t="s">
        <v>2706</v>
      </c>
      <c r="O59" s="144" t="s">
        <v>2708</v>
      </c>
      <c r="P59" s="144" t="s">
        <v>2707</v>
      </c>
      <c r="Q59" s="235" t="s">
        <v>2664</v>
      </c>
      <c r="R59" s="235" t="s">
        <v>2665</v>
      </c>
    </row>
    <row r="60" spans="1:18">
      <c r="A60" s="193" t="s">
        <v>47</v>
      </c>
      <c r="B60" s="189" t="s">
        <v>443</v>
      </c>
      <c r="C60" s="189" t="s">
        <v>49</v>
      </c>
      <c r="D60" s="193" t="s">
        <v>27</v>
      </c>
      <c r="E60" s="193" t="s">
        <v>444</v>
      </c>
      <c r="F60" s="193"/>
      <c r="G60" s="193" t="s">
        <v>77</v>
      </c>
      <c r="H60" s="193"/>
      <c r="I60" s="193">
        <v>-150000000</v>
      </c>
      <c r="J60" s="189" t="s">
        <v>50</v>
      </c>
      <c r="K60" s="193">
        <v>-150000000</v>
      </c>
      <c r="L60" s="271" t="str">
        <f>E60&amp;"-"&amp;G60</f>
        <v>HKDKRW-6m</v>
      </c>
      <c r="M60" s="191" cm="1">
        <f t="array" ref="M60">VLOOKUP(G60,TRANSPOSE($T$30:$AF$31),2,FALSE)</f>
        <v>3.8356164383561646E-2</v>
      </c>
      <c r="N60" s="294">
        <f>N29</f>
        <v>7.4</v>
      </c>
      <c r="O60" s="295">
        <f>_xlfn.NORM.S.INV(99%)</f>
        <v>2.3263478740408408</v>
      </c>
      <c r="P60" s="295">
        <f>N60*SQRT(365/14)/O60</f>
        <v>16.241998871228336</v>
      </c>
      <c r="Q60" s="223">
        <f>K60*M60*P60</f>
        <v>-93447116.793368518</v>
      </c>
      <c r="R60" s="223">
        <f>ABS(Q60)</f>
        <v>93447116.793368518</v>
      </c>
    </row>
    <row r="61" spans="1:18">
      <c r="P61" s="6"/>
      <c r="Q61" s="6"/>
      <c r="R61" s="6"/>
    </row>
    <row r="62" spans="1:18">
      <c r="P62" s="6"/>
      <c r="Q62" s="6"/>
      <c r="R62" s="6"/>
    </row>
    <row r="63" spans="1:18">
      <c r="A63" s="195" t="s">
        <v>2666</v>
      </c>
    </row>
    <row r="65" spans="1:9">
      <c r="A65" s="201"/>
      <c r="B65" s="201"/>
      <c r="C65" s="201"/>
    </row>
    <row r="66" spans="1:9">
      <c r="A66" s="145" t="s">
        <v>41</v>
      </c>
      <c r="B66" s="144" t="s">
        <v>1</v>
      </c>
      <c r="C66" s="144" t="s">
        <v>2723</v>
      </c>
      <c r="D66" s="144" t="s">
        <v>2724</v>
      </c>
      <c r="E66" s="145" t="s">
        <v>1920</v>
      </c>
      <c r="F66" s="145" t="s">
        <v>1921</v>
      </c>
      <c r="G66" s="144" t="s">
        <v>1922</v>
      </c>
      <c r="H66" s="144" t="s">
        <v>2632</v>
      </c>
      <c r="I66" s="146" t="s">
        <v>1932</v>
      </c>
    </row>
    <row r="67" spans="1:9">
      <c r="A67" s="193" t="s">
        <v>47</v>
      </c>
      <c r="B67" s="193" t="s">
        <v>444</v>
      </c>
      <c r="C67" s="271" t="s">
        <v>2726</v>
      </c>
      <c r="D67" s="193" t="s">
        <v>2726</v>
      </c>
      <c r="E67" s="192">
        <f>VLOOKUP(C67,($L$59:$Q$60),6,FALSE)</f>
        <v>-93447116.793368518</v>
      </c>
      <c r="F67" s="192">
        <f>VLOOKUP(D67,($L$59:$Q$60),6,FALSE)</f>
        <v>-93447116.793368518</v>
      </c>
      <c r="G67" s="203">
        <v>1</v>
      </c>
      <c r="H67" s="272">
        <f>G67^2</f>
        <v>1</v>
      </c>
      <c r="I67" s="210">
        <f>E67*F67*H67</f>
        <v>8732363636993457</v>
      </c>
    </row>
    <row r="68" spans="1:9">
      <c r="A68" s="201"/>
      <c r="B68" s="284"/>
      <c r="C68" s="201"/>
      <c r="H68" s="204" t="s">
        <v>2730</v>
      </c>
      <c r="I68" s="204">
        <f>SQRT(SUM(I67:I67))</f>
        <v>93447116.793368518</v>
      </c>
    </row>
    <row r="69" spans="1:9">
      <c r="B69" s="6"/>
    </row>
    <row r="70" spans="1:9">
      <c r="A70" s="201" t="s">
        <v>1930</v>
      </c>
      <c r="B70" s="284"/>
      <c r="C70" s="201"/>
    </row>
    <row r="71" spans="1:9">
      <c r="A71" s="145" t="s">
        <v>41</v>
      </c>
      <c r="B71" s="144" t="s">
        <v>1</v>
      </c>
      <c r="C71" s="144" t="s">
        <v>1911</v>
      </c>
      <c r="D71" s="144" t="s">
        <v>1912</v>
      </c>
      <c r="E71" s="145" t="s">
        <v>1913</v>
      </c>
      <c r="F71" s="145" t="s">
        <v>1914</v>
      </c>
    </row>
    <row r="72" spans="1:9">
      <c r="A72" s="193" t="s">
        <v>47</v>
      </c>
      <c r="B72" s="193" t="s">
        <v>444</v>
      </c>
      <c r="C72" s="151">
        <f>I68</f>
        <v>93447116.793368518</v>
      </c>
      <c r="D72" s="151">
        <f>C72^2</f>
        <v>8732363636993457</v>
      </c>
      <c r="E72" s="151">
        <f>SUM(Q60:Q60)</f>
        <v>-93447116.793368518</v>
      </c>
      <c r="F72" s="151">
        <f>MAX(MIN(E72,C72),-C72)</f>
        <v>-93447116.793368518</v>
      </c>
    </row>
    <row r="73" spans="1:9">
      <c r="B73" s="6"/>
    </row>
    <row r="75" spans="1:9">
      <c r="A75" s="195" t="s">
        <v>2668</v>
      </c>
    </row>
    <row r="77" spans="1:9">
      <c r="A77" s="145"/>
      <c r="B77" s="145" t="s">
        <v>436</v>
      </c>
      <c r="C77" s="144" t="s">
        <v>2640</v>
      </c>
    </row>
    <row r="78" spans="1:9">
      <c r="A78" s="217" t="s">
        <v>2634</v>
      </c>
      <c r="B78" s="217">
        <f>SUM(Q60:Q60)</f>
        <v>-93447116.793368518</v>
      </c>
      <c r="C78" s="217">
        <f>SUM(B78)</f>
        <v>-93447116.793368518</v>
      </c>
    </row>
    <row r="79" spans="1:9">
      <c r="A79" s="217" t="s">
        <v>2635</v>
      </c>
      <c r="B79" s="217">
        <f>SUM(R60:R60)</f>
        <v>93447116.793368518</v>
      </c>
      <c r="C79" s="217">
        <f>SUM(B79)</f>
        <v>93447116.793368518</v>
      </c>
    </row>
    <row r="80" spans="1:9">
      <c r="A80" s="217" t="s">
        <v>2636</v>
      </c>
      <c r="B80" s="217">
        <f>MIN(0,C78/C79)</f>
        <v>-1</v>
      </c>
    </row>
    <row r="81" spans="1:7">
      <c r="A81" s="217" t="s">
        <v>2637</v>
      </c>
      <c r="B81" s="217">
        <f>_xlfn.NORM.S.INV(99.5%)</f>
        <v>2.5758293035488999</v>
      </c>
    </row>
    <row r="82" spans="1:7">
      <c r="A82" s="277" t="s">
        <v>2638</v>
      </c>
      <c r="B82" s="217">
        <f>(B81^2-1)*(1+B80)-B80</f>
        <v>1</v>
      </c>
      <c r="D82" s="278"/>
      <c r="E82" s="278"/>
      <c r="F82" s="278"/>
      <c r="G82" s="279"/>
    </row>
    <row r="83" spans="1:7">
      <c r="B83" s="283"/>
    </row>
    <row r="85" spans="1:7">
      <c r="A85" s="195" t="s">
        <v>2642</v>
      </c>
    </row>
    <row r="87" spans="1:7">
      <c r="A87" s="316" t="s">
        <v>1</v>
      </c>
      <c r="B87" s="317"/>
      <c r="C87" s="144" t="s">
        <v>1916</v>
      </c>
      <c r="D87" s="144" t="s">
        <v>1917</v>
      </c>
      <c r="E87" s="144" t="s">
        <v>1922</v>
      </c>
      <c r="F87" s="144" t="s">
        <v>2632</v>
      </c>
      <c r="G87" s="144" t="s">
        <v>1932</v>
      </c>
    </row>
    <row r="88" spans="1:7">
      <c r="A88" s="193" t="s">
        <v>444</v>
      </c>
      <c r="B88" s="193" t="s">
        <v>444</v>
      </c>
      <c r="C88" s="151">
        <f>VLOOKUP(A88,$B$71:$F$72,5,FALSE)</f>
        <v>-93447116.793368518</v>
      </c>
      <c r="D88" s="151">
        <f>VLOOKUP(B88,$B$71:$F$72,5,FALSE)</f>
        <v>-93447116.793368518</v>
      </c>
      <c r="E88" s="211">
        <v>1</v>
      </c>
      <c r="F88" s="211">
        <f>E88^2</f>
        <v>1</v>
      </c>
      <c r="G88" s="151">
        <f>IF(C88=D88,0,C88*D88*F88)</f>
        <v>0</v>
      </c>
    </row>
    <row r="89" spans="1:7">
      <c r="A89" s="201"/>
      <c r="B89" s="201"/>
      <c r="C89" s="201"/>
      <c r="F89" s="1" t="s">
        <v>1931</v>
      </c>
      <c r="G89" s="1">
        <f>SUM(G88:G88)</f>
        <v>0</v>
      </c>
    </row>
    <row r="90" spans="1:7">
      <c r="A90" s="201"/>
      <c r="B90" s="201"/>
      <c r="C90" s="201"/>
      <c r="F90" s="1" t="s">
        <v>1933</v>
      </c>
      <c r="G90" s="1">
        <f>SUM(D72:D72)</f>
        <v>8732363636993457</v>
      </c>
    </row>
    <row r="91" spans="1:7">
      <c r="F91" s="204" t="s">
        <v>2670</v>
      </c>
      <c r="G91" s="204">
        <f>MAX(C78+B82*SQRT(G89+G90),0)</f>
        <v>0</v>
      </c>
    </row>
    <row r="93" spans="1:7">
      <c r="A93" s="274" t="s">
        <v>2613</v>
      </c>
      <c r="B93" s="273">
        <f>I51+G91</f>
        <v>1089301123.6161783</v>
      </c>
    </row>
    <row r="95" spans="1:7">
      <c r="A95" s="205" t="s">
        <v>1935</v>
      </c>
    </row>
    <row r="97" spans="1:17">
      <c r="A97" s="227" t="s">
        <v>2043</v>
      </c>
      <c r="B97" s="227" t="s">
        <v>2044</v>
      </c>
      <c r="C97" s="227" t="s">
        <v>2045</v>
      </c>
      <c r="D97" s="227" t="s">
        <v>2046</v>
      </c>
      <c r="E97" s="227" t="s">
        <v>2047</v>
      </c>
      <c r="F97" s="227" t="s">
        <v>2048</v>
      </c>
      <c r="G97" s="227" t="s">
        <v>2049</v>
      </c>
      <c r="H97" s="227" t="s">
        <v>2050</v>
      </c>
      <c r="I97" s="227" t="s">
        <v>2051</v>
      </c>
      <c r="J97" s="217" t="s">
        <v>2052</v>
      </c>
      <c r="K97" s="217" t="s">
        <v>2053</v>
      </c>
      <c r="L97" s="217" t="s">
        <v>2054</v>
      </c>
      <c r="M97" s="217" t="s">
        <v>2055</v>
      </c>
      <c r="N97" s="217" t="s">
        <v>2056</v>
      </c>
      <c r="O97" s="217" t="s">
        <v>2057</v>
      </c>
      <c r="P97" s="217" t="s">
        <v>2058</v>
      </c>
      <c r="Q97" s="217" t="s">
        <v>2059</v>
      </c>
    </row>
    <row r="98" spans="1:17">
      <c r="A98" s="228">
        <v>45169</v>
      </c>
      <c r="B98" s="227" t="s">
        <v>2366</v>
      </c>
      <c r="C98" s="227" t="s">
        <v>2061</v>
      </c>
      <c r="D98" s="227" t="s">
        <v>50</v>
      </c>
      <c r="E98" s="227">
        <v>1089301123.6161699</v>
      </c>
      <c r="F98" s="227">
        <v>0</v>
      </c>
      <c r="G98" s="227">
        <v>1089301123.6161699</v>
      </c>
      <c r="H98" s="227">
        <v>1089301123.6161699</v>
      </c>
      <c r="I98" s="227">
        <v>0</v>
      </c>
      <c r="J98" s="217">
        <v>0</v>
      </c>
      <c r="K98" s="217">
        <v>0</v>
      </c>
      <c r="L98" s="217">
        <v>1089301123.6161699</v>
      </c>
      <c r="M98" s="217">
        <v>0</v>
      </c>
      <c r="N98" s="217">
        <v>0</v>
      </c>
      <c r="O98" s="217">
        <v>0</v>
      </c>
      <c r="P98" s="217">
        <v>0</v>
      </c>
      <c r="Q98" s="217">
        <v>0</v>
      </c>
    </row>
    <row r="103" spans="1:17">
      <c r="O103" s="217"/>
    </row>
    <row r="104" spans="1:17">
      <c r="O104" s="217"/>
    </row>
  </sheetData>
  <mergeCells count="36">
    <mergeCell ref="A47:B47"/>
    <mergeCell ref="A87:B87"/>
    <mergeCell ref="T24:V24"/>
    <mergeCell ref="W24:Z24"/>
    <mergeCell ref="T25:V25"/>
    <mergeCell ref="W25:Z25"/>
    <mergeCell ref="T26:V26"/>
    <mergeCell ref="W26:Z26"/>
    <mergeCell ref="T22:V22"/>
    <mergeCell ref="W22:Z22"/>
    <mergeCell ref="AB22:AD22"/>
    <mergeCell ref="AE22:AH22"/>
    <mergeCell ref="T23:V23"/>
    <mergeCell ref="W23:Z23"/>
    <mergeCell ref="AB23:AD23"/>
    <mergeCell ref="AE23:AH23"/>
    <mergeCell ref="W20:Z20"/>
    <mergeCell ref="AE20:AH20"/>
    <mergeCell ref="T21:V21"/>
    <mergeCell ref="W21:Z21"/>
    <mergeCell ref="AB21:AD21"/>
    <mergeCell ref="AE21:AH21"/>
    <mergeCell ref="AB6:AC6"/>
    <mergeCell ref="AD6:AE6"/>
    <mergeCell ref="B7:D7"/>
    <mergeCell ref="T7:U7"/>
    <mergeCell ref="V7:W7"/>
    <mergeCell ref="X7:Y7"/>
    <mergeCell ref="AB7:AC7"/>
    <mergeCell ref="AD7:AE7"/>
    <mergeCell ref="T5:U5"/>
    <mergeCell ref="V5:W5"/>
    <mergeCell ref="X5:Y5"/>
    <mergeCell ref="T6:U6"/>
    <mergeCell ref="V6:W6"/>
    <mergeCell ref="X6:Y6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687C3-DD57-4B93-A980-EDBD6649308D}">
  <dimension ref="A1:AH108"/>
  <sheetViews>
    <sheetView workbookViewId="0">
      <selection activeCell="H36" sqref="H36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2.140625" style="1" customWidth="1"/>
    <col min="25" max="33" width="9.140625" style="1"/>
    <col min="34" max="34" width="34.7109375" style="1" customWidth="1"/>
    <col min="35" max="16384" width="9.140625" style="1"/>
  </cols>
  <sheetData>
    <row r="1" spans="1:31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1">
      <c r="A2" s="187" t="s">
        <v>1507</v>
      </c>
      <c r="B2" s="187" t="s">
        <v>613</v>
      </c>
      <c r="C2" s="187" t="s">
        <v>1392</v>
      </c>
      <c r="D2" s="187" t="s">
        <v>1508</v>
      </c>
      <c r="E2" s="187" t="s">
        <v>1509</v>
      </c>
      <c r="F2" s="187" t="s">
        <v>1510</v>
      </c>
      <c r="G2" s="187" t="s">
        <v>617</v>
      </c>
      <c r="H2" s="188">
        <v>0</v>
      </c>
      <c r="I2" s="188">
        <v>154960980.79045638</v>
      </c>
      <c r="J2" s="188">
        <v>182993006.20709535</v>
      </c>
      <c r="K2" s="188">
        <v>0</v>
      </c>
      <c r="L2" s="188">
        <v>0</v>
      </c>
      <c r="M2" s="188">
        <v>337953986.99755174</v>
      </c>
      <c r="N2" s="188"/>
    </row>
    <row r="4" spans="1:31">
      <c r="A4" s="274" t="s">
        <v>2624</v>
      </c>
      <c r="B4" s="273"/>
      <c r="T4" s="190" t="s">
        <v>1961</v>
      </c>
      <c r="U4" s="190"/>
      <c r="V4" s="190"/>
      <c r="W4" s="190"/>
    </row>
    <row r="5" spans="1:31">
      <c r="A5" s="195" t="s">
        <v>2721</v>
      </c>
      <c r="B5" s="195"/>
      <c r="C5" s="195"/>
      <c r="T5" s="336" t="s">
        <v>1967</v>
      </c>
      <c r="U5" s="338"/>
      <c r="V5" s="336" t="s">
        <v>2713</v>
      </c>
      <c r="W5" s="338"/>
      <c r="X5" s="336" t="s">
        <v>2712</v>
      </c>
      <c r="Y5" s="338"/>
    </row>
    <row r="6" spans="1:31">
      <c r="A6" s="195"/>
      <c r="B6" s="195"/>
      <c r="C6" s="195"/>
      <c r="T6" s="336" t="s">
        <v>2714</v>
      </c>
      <c r="U6" s="338"/>
      <c r="V6" s="345">
        <v>7.4</v>
      </c>
      <c r="W6" s="345"/>
      <c r="X6" s="345">
        <v>14.7</v>
      </c>
      <c r="Y6" s="345"/>
      <c r="AB6" s="336" t="s">
        <v>2715</v>
      </c>
      <c r="AC6" s="338"/>
      <c r="AD6" s="345" t="s">
        <v>2717</v>
      </c>
      <c r="AE6" s="345"/>
    </row>
    <row r="7" spans="1:31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T7" s="336" t="s">
        <v>2711</v>
      </c>
      <c r="U7" s="338"/>
      <c r="V7" s="345">
        <v>14.7</v>
      </c>
      <c r="W7" s="345"/>
      <c r="X7" s="345">
        <v>21.4</v>
      </c>
      <c r="Y7" s="345"/>
      <c r="AB7" s="336" t="s">
        <v>2716</v>
      </c>
      <c r="AC7" s="338"/>
      <c r="AD7" s="345" t="s">
        <v>1963</v>
      </c>
      <c r="AE7" s="345"/>
    </row>
    <row r="8" spans="1:31" ht="15" customHeight="1">
      <c r="A8" s="251" t="s">
        <v>1</v>
      </c>
      <c r="B8" s="193" t="s">
        <v>436</v>
      </c>
      <c r="C8" s="193" t="s">
        <v>442</v>
      </c>
      <c r="D8" s="193"/>
      <c r="E8" s="286"/>
      <c r="F8" s="286"/>
      <c r="T8" s="190"/>
      <c r="U8" s="190"/>
      <c r="V8" s="190"/>
      <c r="W8" s="190"/>
    </row>
    <row r="9" spans="1:31">
      <c r="A9" s="198" t="s">
        <v>1908</v>
      </c>
      <c r="B9" s="208">
        <v>2800000000</v>
      </c>
      <c r="C9" s="208">
        <v>590000000</v>
      </c>
      <c r="D9" s="208"/>
      <c r="E9" s="199"/>
      <c r="F9" s="199"/>
      <c r="T9" s="190"/>
      <c r="U9" s="190"/>
      <c r="V9" s="190"/>
      <c r="W9" s="190"/>
    </row>
    <row r="10" spans="1:31">
      <c r="A10" s="198" t="s">
        <v>2728</v>
      </c>
      <c r="B10" s="200">
        <f>SUM(R17)</f>
        <v>222190544.55840361</v>
      </c>
      <c r="C10" s="200">
        <f>SUM(R18)</f>
        <v>-370317574.26400602</v>
      </c>
      <c r="D10" s="200" t="e">
        <f>SUM(#REF!)</f>
        <v>#REF!</v>
      </c>
      <c r="E10" s="199">
        <f>SUM(M49:M49)</f>
        <v>0</v>
      </c>
      <c r="F10" s="199">
        <f>SUM(O49:O49)</f>
        <v>0</v>
      </c>
      <c r="T10" s="198" t="s">
        <v>2688</v>
      </c>
      <c r="U10" s="198"/>
      <c r="V10" s="198"/>
      <c r="W10" s="198"/>
      <c r="X10" s="198"/>
      <c r="Y10" s="151">
        <v>0.48</v>
      </c>
      <c r="Z10" s="6"/>
    </row>
    <row r="11" spans="1:31">
      <c r="A11" s="206" t="s">
        <v>1909</v>
      </c>
      <c r="B11" s="207">
        <f>MAX(1,SQRT(ABS(B10)/B9))</f>
        <v>1</v>
      </c>
      <c r="C11" s="207">
        <f>MAX(1,SQRT(ABS(C10)/C9))</f>
        <v>1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198" t="s">
        <v>2710</v>
      </c>
      <c r="U11" s="198"/>
      <c r="V11" s="198"/>
      <c r="W11" s="198"/>
      <c r="X11" s="198"/>
      <c r="Y11" s="151">
        <v>0.56999999999999995</v>
      </c>
      <c r="Z11" s="6"/>
    </row>
    <row r="12" spans="1:31">
      <c r="T12" s="6"/>
      <c r="U12" s="6"/>
      <c r="V12" s="6"/>
      <c r="W12" s="6"/>
      <c r="X12" s="6"/>
      <c r="Y12" s="6"/>
      <c r="Z12" s="6"/>
    </row>
    <row r="13" spans="1:31">
      <c r="T13" s="190" t="s">
        <v>2690</v>
      </c>
    </row>
    <row r="14" spans="1:31">
      <c r="A14" s="195" t="s">
        <v>1910</v>
      </c>
      <c r="T14" s="198" t="s">
        <v>2691</v>
      </c>
      <c r="U14" s="198"/>
      <c r="V14" s="198"/>
      <c r="W14" s="198"/>
      <c r="X14" s="198"/>
      <c r="Y14" s="151">
        <v>0.5</v>
      </c>
    </row>
    <row r="15" spans="1:31">
      <c r="A15" s="195"/>
    </row>
    <row r="16" spans="1:31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2689</v>
      </c>
      <c r="M16" s="235" t="s">
        <v>2718</v>
      </c>
      <c r="N16" s="144" t="s">
        <v>2706</v>
      </c>
      <c r="O16" s="144" t="s">
        <v>2708</v>
      </c>
      <c r="P16" s="144" t="s">
        <v>2707</v>
      </c>
      <c r="Q16" s="144" t="s">
        <v>2617</v>
      </c>
      <c r="R16" s="235" t="s">
        <v>2729</v>
      </c>
      <c r="S16" s="144" t="s">
        <v>2719</v>
      </c>
    </row>
    <row r="17" spans="1:34">
      <c r="A17" s="193" t="s">
        <v>47</v>
      </c>
      <c r="B17" s="189" t="s">
        <v>435</v>
      </c>
      <c r="C17" s="189" t="s">
        <v>49</v>
      </c>
      <c r="D17" s="193" t="s">
        <v>27</v>
      </c>
      <c r="E17" s="193" t="s">
        <v>436</v>
      </c>
      <c r="F17" s="193"/>
      <c r="G17" s="193" t="s">
        <v>54</v>
      </c>
      <c r="H17" s="193"/>
      <c r="I17" s="193">
        <v>24000000</v>
      </c>
      <c r="J17" s="189" t="s">
        <v>50</v>
      </c>
      <c r="K17" s="193">
        <v>24000000</v>
      </c>
      <c r="L17" s="271" t="str">
        <f>E17&amp;"-"&amp;G17</f>
        <v>USDGBP-3m</v>
      </c>
      <c r="M17" s="293">
        <f>$Y$11</f>
        <v>0.56999999999999995</v>
      </c>
      <c r="N17" s="294">
        <f>V6</f>
        <v>7.4</v>
      </c>
      <c r="O17" s="295">
        <f>_xlfn.NORM.S.INV(99%)</f>
        <v>2.3263478740408408</v>
      </c>
      <c r="P17" s="295">
        <f>N17*SQRT(365/14)/O17</f>
        <v>16.241998871228336</v>
      </c>
      <c r="Q17" s="191">
        <f>$Y$10</f>
        <v>0.48</v>
      </c>
      <c r="R17" s="223">
        <f>M17*P17*K17</f>
        <v>222190544.55840361</v>
      </c>
      <c r="S17" s="191">
        <f>Q17*R17*$B$11</f>
        <v>106651461.38803373</v>
      </c>
    </row>
    <row r="18" spans="1:34">
      <c r="A18" s="193" t="s">
        <v>47</v>
      </c>
      <c r="B18" s="189" t="s">
        <v>451</v>
      </c>
      <c r="C18" s="189" t="s">
        <v>49</v>
      </c>
      <c r="D18" s="193" t="s">
        <v>27</v>
      </c>
      <c r="E18" s="193" t="s">
        <v>442</v>
      </c>
      <c r="F18" s="193"/>
      <c r="G18" s="193" t="s">
        <v>57</v>
      </c>
      <c r="H18" s="193"/>
      <c r="I18" s="193">
        <v>-40000000</v>
      </c>
      <c r="J18" s="189" t="s">
        <v>50</v>
      </c>
      <c r="K18" s="193">
        <v>-40000000</v>
      </c>
      <c r="L18" s="271" t="str">
        <f>E18&amp;"-"&amp;G18</f>
        <v>EURQAR-1y</v>
      </c>
      <c r="M18" s="293">
        <f>$Y$11</f>
        <v>0.56999999999999995</v>
      </c>
      <c r="N18" s="294">
        <f>V6</f>
        <v>7.4</v>
      </c>
      <c r="O18" s="295">
        <f>_xlfn.NORM.S.INV(99%)</f>
        <v>2.3263478740408408</v>
      </c>
      <c r="P18" s="295">
        <f>N18*SQRT(365/14)/O18</f>
        <v>16.241998871228336</v>
      </c>
      <c r="Q18" s="191">
        <f>$Y$10</f>
        <v>0.48</v>
      </c>
      <c r="R18" s="223">
        <f>M18*P18*K18</f>
        <v>-370317574.26400602</v>
      </c>
      <c r="S18" s="191">
        <f>Q18*R18*C11</f>
        <v>-177752435.64672288</v>
      </c>
    </row>
    <row r="19" spans="1:34">
      <c r="N19" s="279"/>
      <c r="T19" s="1" t="s">
        <v>2658</v>
      </c>
    </row>
    <row r="20" spans="1:34">
      <c r="T20" s="291"/>
      <c r="U20" s="222" t="s">
        <v>2692</v>
      </c>
      <c r="V20" s="222"/>
      <c r="W20" s="325" t="s">
        <v>2709</v>
      </c>
      <c r="X20" s="325"/>
      <c r="Y20" s="325"/>
      <c r="Z20" s="325"/>
      <c r="AB20" s="291"/>
      <c r="AC20" s="222" t="s">
        <v>2692</v>
      </c>
      <c r="AD20" s="222"/>
      <c r="AE20" s="342"/>
      <c r="AF20" s="343"/>
      <c r="AG20" s="343"/>
      <c r="AH20" s="344"/>
    </row>
    <row r="21" spans="1:34">
      <c r="A21" s="195" t="s">
        <v>2725</v>
      </c>
      <c r="T21" s="335" t="s">
        <v>2693</v>
      </c>
      <c r="U21" s="335"/>
      <c r="V21" s="335"/>
      <c r="W21" s="346">
        <v>2800</v>
      </c>
      <c r="X21" s="347"/>
      <c r="Y21" s="347"/>
      <c r="Z21" s="348"/>
      <c r="AB21" s="335" t="s">
        <v>2700</v>
      </c>
      <c r="AC21" s="335"/>
      <c r="AD21" s="335"/>
      <c r="AE21" s="346" t="s">
        <v>2703</v>
      </c>
      <c r="AF21" s="347"/>
      <c r="AG21" s="347"/>
      <c r="AH21" s="348"/>
    </row>
    <row r="22" spans="1:34">
      <c r="T22" s="335" t="s">
        <v>2694</v>
      </c>
      <c r="U22" s="335"/>
      <c r="V22" s="335"/>
      <c r="W22" s="346">
        <v>1400</v>
      </c>
      <c r="X22" s="347"/>
      <c r="Y22" s="347"/>
      <c r="Z22" s="348"/>
      <c r="AB22" s="335" t="s">
        <v>2701</v>
      </c>
      <c r="AC22" s="335"/>
      <c r="AD22" s="335"/>
      <c r="AE22" s="346" t="s">
        <v>2704</v>
      </c>
      <c r="AF22" s="347"/>
      <c r="AG22" s="347"/>
      <c r="AH22" s="348"/>
    </row>
    <row r="23" spans="1:34">
      <c r="A23" s="201"/>
      <c r="B23" s="201"/>
      <c r="C23" s="201"/>
      <c r="T23" s="335" t="s">
        <v>2695</v>
      </c>
      <c r="U23" s="335"/>
      <c r="V23" s="335"/>
      <c r="W23" s="346">
        <v>590</v>
      </c>
      <c r="X23" s="347"/>
      <c r="Y23" s="347"/>
      <c r="Z23" s="348"/>
      <c r="AB23" s="335" t="s">
        <v>2702</v>
      </c>
      <c r="AC23" s="335"/>
      <c r="AD23" s="335"/>
      <c r="AE23" s="346" t="s">
        <v>2705</v>
      </c>
      <c r="AF23" s="347"/>
      <c r="AG23" s="347"/>
      <c r="AH23" s="348"/>
    </row>
    <row r="24" spans="1:34">
      <c r="A24" s="145" t="s">
        <v>41</v>
      </c>
      <c r="B24" s="144" t="s">
        <v>1</v>
      </c>
      <c r="C24" s="144" t="s">
        <v>2723</v>
      </c>
      <c r="D24" s="144" t="s">
        <v>2724</v>
      </c>
      <c r="E24" s="145" t="s">
        <v>1920</v>
      </c>
      <c r="F24" s="145" t="s">
        <v>1921</v>
      </c>
      <c r="G24" s="144" t="s">
        <v>1922</v>
      </c>
      <c r="H24" s="144" t="s">
        <v>1957</v>
      </c>
      <c r="I24" s="144" t="s">
        <v>1958</v>
      </c>
      <c r="J24" s="144" t="s">
        <v>2620</v>
      </c>
      <c r="K24" s="146" t="s">
        <v>1932</v>
      </c>
      <c r="T24" s="335" t="s">
        <v>2696</v>
      </c>
      <c r="U24" s="335"/>
      <c r="V24" s="335"/>
      <c r="W24" s="346">
        <v>520</v>
      </c>
      <c r="X24" s="347"/>
      <c r="Y24" s="347"/>
      <c r="Z24" s="348"/>
    </row>
    <row r="25" spans="1:34">
      <c r="A25" s="193" t="s">
        <v>47</v>
      </c>
      <c r="B25" s="193" t="s">
        <v>436</v>
      </c>
      <c r="C25" s="193" t="s">
        <v>2699</v>
      </c>
      <c r="D25" s="193" t="s">
        <v>2699</v>
      </c>
      <c r="E25" s="192">
        <f>VLOOKUP(C25,($L$16:$S$18),8,FALSE)</f>
        <v>106651461.38803373</v>
      </c>
      <c r="F25" s="192">
        <f>VLOOKUP(D25,($L$16:$S$18),8,FALSE)</f>
        <v>106651461.38803373</v>
      </c>
      <c r="G25" s="203">
        <v>1</v>
      </c>
      <c r="H25" s="288" cm="1">
        <f t="array" ref="H25">VLOOKUP($B25,TRANSPOSE($B$8:$F$11),4,FALSE)</f>
        <v>1</v>
      </c>
      <c r="I25" s="288" cm="1">
        <f t="array" ref="I25">VLOOKUP($B25,TRANSPOSE($B$8:$F$11),4,FALSE)</f>
        <v>1</v>
      </c>
      <c r="J25" s="281">
        <f>MIN(H25:I25)/MAX(H25:I25)</f>
        <v>1</v>
      </c>
      <c r="K25" s="210">
        <f t="shared" ref="K25" si="1">E25*F25*G25*J25</f>
        <v>1.137453421620325E+16</v>
      </c>
      <c r="T25" s="335" t="s">
        <v>2697</v>
      </c>
      <c r="U25" s="335"/>
      <c r="V25" s="335"/>
      <c r="W25" s="346">
        <v>340</v>
      </c>
      <c r="X25" s="347"/>
      <c r="Y25" s="347"/>
      <c r="Z25" s="348"/>
    </row>
    <row r="26" spans="1:34">
      <c r="A26" s="201"/>
      <c r="B26" s="284"/>
      <c r="C26" s="201"/>
      <c r="J26" s="204" t="s">
        <v>2720</v>
      </c>
      <c r="K26" s="204">
        <f>SQRT(SUM(K25:K25))</f>
        <v>106651461.38803373</v>
      </c>
      <c r="L26" s="290"/>
      <c r="T26" s="335" t="s">
        <v>2698</v>
      </c>
      <c r="U26" s="335"/>
      <c r="V26" s="335"/>
      <c r="W26" s="346">
        <v>210</v>
      </c>
      <c r="X26" s="347"/>
      <c r="Y26" s="347"/>
      <c r="Z26" s="348"/>
    </row>
    <row r="27" spans="1:34">
      <c r="A27" s="201"/>
      <c r="B27" s="284"/>
      <c r="C27" s="201"/>
    </row>
    <row r="28" spans="1:34">
      <c r="A28" s="145" t="s">
        <v>41</v>
      </c>
      <c r="B28" s="144" t="s">
        <v>1</v>
      </c>
      <c r="C28" s="144" t="s">
        <v>2723</v>
      </c>
      <c r="D28" s="144" t="s">
        <v>2724</v>
      </c>
      <c r="E28" s="145" t="s">
        <v>1920</v>
      </c>
      <c r="F28" s="145" t="s">
        <v>1921</v>
      </c>
      <c r="G28" s="144" t="s">
        <v>1922</v>
      </c>
      <c r="H28" s="144" t="s">
        <v>1957</v>
      </c>
      <c r="I28" s="144" t="s">
        <v>1958</v>
      </c>
      <c r="J28" s="144" t="s">
        <v>2620</v>
      </c>
      <c r="K28" s="146" t="s">
        <v>1932</v>
      </c>
    </row>
    <row r="29" spans="1:34">
      <c r="A29" s="193" t="s">
        <v>47</v>
      </c>
      <c r="B29" s="193" t="s">
        <v>442</v>
      </c>
      <c r="C29" s="193" t="s">
        <v>2731</v>
      </c>
      <c r="D29" s="193" t="s">
        <v>2731</v>
      </c>
      <c r="E29" s="192">
        <f>VLOOKUP(C29,($L$16:$S$18),8,FALSE)</f>
        <v>-177752435.64672288</v>
      </c>
      <c r="F29" s="192">
        <f>VLOOKUP(D29,($L$16:$S$18),8,FALSE)</f>
        <v>-177752435.64672288</v>
      </c>
      <c r="G29" s="203">
        <v>1</v>
      </c>
      <c r="H29" s="288" cm="1">
        <f t="array" ref="H29">VLOOKUP($B29,TRANSPOSE($B$8:$F$11),4,FALSE)</f>
        <v>1</v>
      </c>
      <c r="I29" s="288" cm="1">
        <f t="array" ref="I29">VLOOKUP($B29,TRANSPOSE($B$8:$F$11),4,FALSE)</f>
        <v>1</v>
      </c>
      <c r="J29" s="281">
        <f>MIN(H29:I29)/MAX(H29:I29)</f>
        <v>1</v>
      </c>
      <c r="K29" s="210">
        <f t="shared" ref="K29" si="2">E29*F29*G29*J29</f>
        <v>3.159592837834236E+16</v>
      </c>
    </row>
    <row r="30" spans="1:34">
      <c r="A30" s="201"/>
      <c r="B30" s="284"/>
      <c r="C30" s="201"/>
      <c r="J30" s="204" t="s">
        <v>2732</v>
      </c>
      <c r="K30" s="204">
        <f>SQRT(SUM(K29:K29))</f>
        <v>177752435.64672288</v>
      </c>
      <c r="L30" s="290"/>
      <c r="T30" s="217"/>
      <c r="U30" s="222" t="s">
        <v>51</v>
      </c>
      <c r="V30" s="222" t="s">
        <v>75</v>
      </c>
      <c r="W30" s="222" t="s">
        <v>54</v>
      </c>
      <c r="X30" s="222" t="s">
        <v>77</v>
      </c>
      <c r="Y30" s="222" t="s">
        <v>57</v>
      </c>
      <c r="Z30" s="222" t="s">
        <v>79</v>
      </c>
      <c r="AA30" s="222" t="s">
        <v>63</v>
      </c>
      <c r="AB30" s="222" t="s">
        <v>68</v>
      </c>
      <c r="AC30" s="222" t="s">
        <v>72</v>
      </c>
      <c r="AD30" s="222" t="s">
        <v>82</v>
      </c>
      <c r="AE30" s="222" t="s">
        <v>84</v>
      </c>
      <c r="AF30" s="222" t="s">
        <v>86</v>
      </c>
    </row>
    <row r="31" spans="1:34">
      <c r="A31" s="201"/>
      <c r="B31" s="284"/>
      <c r="C31" s="201"/>
      <c r="T31" s="222" t="s">
        <v>2628</v>
      </c>
      <c r="U31" s="275">
        <f>0.5*MIN(1,14/U32)</f>
        <v>0.5</v>
      </c>
      <c r="V31" s="275">
        <f t="shared" ref="V31:AF31" si="3">0.5*MIN(1,14/V32)</f>
        <v>0.23013698630136986</v>
      </c>
      <c r="W31" s="275">
        <f t="shared" si="3"/>
        <v>7.6712328767123292E-2</v>
      </c>
      <c r="X31" s="275">
        <f t="shared" si="3"/>
        <v>3.8356164383561646E-2</v>
      </c>
      <c r="Y31" s="275">
        <f t="shared" si="3"/>
        <v>1.9178082191780823E-2</v>
      </c>
      <c r="Z31" s="275">
        <f t="shared" si="3"/>
        <v>9.5890410958904115E-3</v>
      </c>
      <c r="AA31" s="275">
        <f t="shared" si="3"/>
        <v>6.392694063926941E-3</v>
      </c>
      <c r="AB31" s="275">
        <f t="shared" si="3"/>
        <v>3.8356164383561643E-3</v>
      </c>
      <c r="AC31" s="275">
        <f t="shared" si="3"/>
        <v>1.9178082191780822E-3</v>
      </c>
      <c r="AD31" s="275">
        <f t="shared" si="3"/>
        <v>1.2785388127853881E-3</v>
      </c>
      <c r="AE31" s="275">
        <f t="shared" si="3"/>
        <v>9.5890410958904108E-4</v>
      </c>
      <c r="AF31" s="275">
        <f t="shared" si="3"/>
        <v>6.3926940639269405E-4</v>
      </c>
    </row>
    <row r="32" spans="1:34">
      <c r="A32" s="201" t="s">
        <v>1930</v>
      </c>
      <c r="B32" s="284"/>
      <c r="C32" s="201"/>
      <c r="T32" s="222" t="s">
        <v>2629</v>
      </c>
      <c r="U32" s="217">
        <v>14</v>
      </c>
      <c r="V32" s="217">
        <f>365/12</f>
        <v>30.416666666666668</v>
      </c>
      <c r="W32" s="217">
        <f>365/4</f>
        <v>91.25</v>
      </c>
      <c r="X32" s="217">
        <f>365/2</f>
        <v>182.5</v>
      </c>
      <c r="Y32" s="217">
        <f>365</f>
        <v>365</v>
      </c>
      <c r="Z32" s="217">
        <f>365*2</f>
        <v>730</v>
      </c>
      <c r="AA32" s="217">
        <f>365*3</f>
        <v>1095</v>
      </c>
      <c r="AB32" s="217">
        <f>365*5</f>
        <v>1825</v>
      </c>
      <c r="AC32" s="217">
        <f>365*10</f>
        <v>3650</v>
      </c>
      <c r="AD32" s="217">
        <f>365*15</f>
        <v>5475</v>
      </c>
      <c r="AE32" s="217">
        <f>365*20</f>
        <v>7300</v>
      </c>
      <c r="AF32" s="217">
        <f>365*30</f>
        <v>10950</v>
      </c>
    </row>
    <row r="33" spans="1:21">
      <c r="A33" s="145" t="s">
        <v>41</v>
      </c>
      <c r="B33" s="144" t="s">
        <v>1</v>
      </c>
      <c r="C33" s="144" t="s">
        <v>1911</v>
      </c>
      <c r="D33" s="144" t="s">
        <v>1912</v>
      </c>
      <c r="E33" s="145" t="s">
        <v>1913</v>
      </c>
      <c r="F33" s="145" t="s">
        <v>1914</v>
      </c>
    </row>
    <row r="34" spans="1:21">
      <c r="A34" s="193" t="s">
        <v>47</v>
      </c>
      <c r="B34" s="193" t="s">
        <v>436</v>
      </c>
      <c r="C34" s="151">
        <f>K26</f>
        <v>106651461.38803373</v>
      </c>
      <c r="D34" s="151">
        <f>C34^2</f>
        <v>1.137453421620325E+16</v>
      </c>
      <c r="E34" s="151">
        <f>SUM(S17:S17)</f>
        <v>106651461.38803373</v>
      </c>
      <c r="F34" s="151">
        <f>MAX(MIN(E34,C34),-C34)</f>
        <v>106651461.38803373</v>
      </c>
    </row>
    <row r="35" spans="1:21">
      <c r="A35" s="193" t="s">
        <v>47</v>
      </c>
      <c r="B35" s="193" t="s">
        <v>442</v>
      </c>
      <c r="C35" s="151">
        <f>K30</f>
        <v>177752435.64672288</v>
      </c>
      <c r="D35" s="151">
        <f>C35^2</f>
        <v>3.159592837834236E+16</v>
      </c>
      <c r="E35" s="151">
        <f>SUM(S18:S18)</f>
        <v>-177752435.64672288</v>
      </c>
      <c r="F35" s="151">
        <f>MAX(MIN(E35,C35),-C35)</f>
        <v>-177752435.64672288</v>
      </c>
    </row>
    <row r="36" spans="1:21">
      <c r="A36" s="201"/>
      <c r="B36" s="201"/>
      <c r="C36" s="201"/>
    </row>
    <row r="37" spans="1:21">
      <c r="A37" s="201"/>
      <c r="B37" s="201"/>
      <c r="C37" s="201"/>
    </row>
    <row r="38" spans="1:21">
      <c r="A38" s="195" t="s">
        <v>2621</v>
      </c>
    </row>
    <row r="40" spans="1:21">
      <c r="A40" s="316" t="s">
        <v>1</v>
      </c>
      <c r="B40" s="317"/>
      <c r="C40" s="144" t="s">
        <v>1916</v>
      </c>
      <c r="D40" s="144" t="s">
        <v>1917</v>
      </c>
      <c r="E40" s="144" t="s">
        <v>1957</v>
      </c>
      <c r="F40" s="144" t="s">
        <v>1958</v>
      </c>
      <c r="G40" s="144" t="s">
        <v>1922</v>
      </c>
      <c r="H40" s="144" t="s">
        <v>1959</v>
      </c>
      <c r="I40" s="144" t="s">
        <v>1932</v>
      </c>
    </row>
    <row r="41" spans="1:21">
      <c r="A41" s="193" t="s">
        <v>436</v>
      </c>
      <c r="B41" s="193" t="s">
        <v>436</v>
      </c>
      <c r="C41" s="151">
        <f>VLOOKUP(A41,$B$34:$F$35,5,FALSE)</f>
        <v>106651461.38803373</v>
      </c>
      <c r="D41" s="151">
        <f>VLOOKUP(B41,$B$34:$F$35,5,FALSE)</f>
        <v>106651461.38803373</v>
      </c>
      <c r="E41" s="151" cm="1">
        <f t="array" ref="E41">VLOOKUP(A41,TRANSPOSE($B$8:$F$11),4,FALSE)</f>
        <v>1</v>
      </c>
      <c r="F41" s="151" cm="1">
        <f t="array" ref="F41">VLOOKUP(B41,TRANSPOSE($B$8:$F$11),4,FALSE)</f>
        <v>1</v>
      </c>
      <c r="G41" s="211">
        <v>1</v>
      </c>
      <c r="H41" s="281">
        <v>1</v>
      </c>
      <c r="I41" s="151">
        <f t="shared" ref="I41:I43" si="4">IF(C41=D41,0,C41*D41*G41*H41)</f>
        <v>0</v>
      </c>
    </row>
    <row r="42" spans="1:21">
      <c r="A42" s="193" t="s">
        <v>436</v>
      </c>
      <c r="B42" s="193" t="s">
        <v>442</v>
      </c>
      <c r="C42" s="151">
        <f t="shared" ref="C42:D44" si="5">VLOOKUP(A42,$B$34:$F$35,5,FALSE)</f>
        <v>106651461.38803373</v>
      </c>
      <c r="D42" s="151">
        <f t="shared" si="5"/>
        <v>-177752435.64672288</v>
      </c>
      <c r="E42" s="151" cm="1">
        <f t="array" ref="E42">VLOOKUP(A42,TRANSPOSE($B$8:$F$11),4,FALSE)</f>
        <v>1</v>
      </c>
      <c r="F42" s="151" cm="1">
        <f t="array" ref="F42">VLOOKUP(B42,TRANSPOSE($B$8:$F$11),4,FALSE)</f>
        <v>1</v>
      </c>
      <c r="G42" s="211">
        <f>$Y$14</f>
        <v>0.5</v>
      </c>
      <c r="H42" s="281">
        <v>1</v>
      </c>
      <c r="I42" s="151">
        <f t="shared" si="4"/>
        <v>-9478778513502708</v>
      </c>
    </row>
    <row r="43" spans="1:21">
      <c r="A43" s="193" t="s">
        <v>442</v>
      </c>
      <c r="B43" s="193" t="s">
        <v>436</v>
      </c>
      <c r="C43" s="151">
        <f t="shared" si="5"/>
        <v>-177752435.64672288</v>
      </c>
      <c r="D43" s="151">
        <f t="shared" si="5"/>
        <v>106651461.38803373</v>
      </c>
      <c r="E43" s="151" cm="1">
        <f t="array" ref="E43">VLOOKUP(A43,TRANSPOSE($B$8:$F$11),4,FALSE)</f>
        <v>1</v>
      </c>
      <c r="F43" s="151" cm="1">
        <f t="array" ref="F43">VLOOKUP(B43,TRANSPOSE($B$8:$F$11),4,FALSE)</f>
        <v>1</v>
      </c>
      <c r="G43" s="211">
        <f>$Y$14</f>
        <v>0.5</v>
      </c>
      <c r="H43" s="281">
        <v>1</v>
      </c>
      <c r="I43" s="151">
        <f t="shared" si="4"/>
        <v>-9478778513502708</v>
      </c>
    </row>
    <row r="44" spans="1:21">
      <c r="A44" s="193" t="s">
        <v>442</v>
      </c>
      <c r="B44" s="193" t="s">
        <v>442</v>
      </c>
      <c r="C44" s="151">
        <f t="shared" si="5"/>
        <v>-177752435.64672288</v>
      </c>
      <c r="D44" s="151">
        <f t="shared" si="5"/>
        <v>-177752435.64672288</v>
      </c>
      <c r="E44" s="151" cm="1">
        <f t="array" ref="E44">VLOOKUP(A44,TRANSPOSE($B$8:$F$11),4,FALSE)</f>
        <v>1</v>
      </c>
      <c r="F44" s="151" cm="1">
        <f t="array" ref="F44">VLOOKUP(B44,TRANSPOSE($B$8:$F$11),4,FALSE)</f>
        <v>1</v>
      </c>
      <c r="G44" s="211">
        <v>1</v>
      </c>
      <c r="H44" s="281">
        <v>1</v>
      </c>
      <c r="I44" s="151">
        <f>IF(C44=D44,0,C44*D44*G44*H44)</f>
        <v>0</v>
      </c>
    </row>
    <row r="45" spans="1:21">
      <c r="A45" s="201"/>
      <c r="B45" s="201"/>
      <c r="C45" s="201"/>
      <c r="H45" s="1" t="s">
        <v>1931</v>
      </c>
      <c r="I45" s="1">
        <f>SUM(I41:I44)</f>
        <v>-1.8957557027005416E+16</v>
      </c>
    </row>
    <row r="46" spans="1:21">
      <c r="A46" s="201"/>
      <c r="B46" s="201"/>
      <c r="C46" s="201"/>
      <c r="H46" s="1" t="s">
        <v>1933</v>
      </c>
      <c r="I46" s="1">
        <f>SUM(D34:D35)</f>
        <v>4.2970462594545608E+16</v>
      </c>
    </row>
    <row r="47" spans="1:21">
      <c r="A47" s="201"/>
      <c r="B47" s="201"/>
      <c r="C47" s="201"/>
      <c r="H47" s="204" t="s">
        <v>2623</v>
      </c>
      <c r="I47" s="204">
        <f>SQRT(SUM(I45:I46))</f>
        <v>154960980.79045638</v>
      </c>
      <c r="T47" s="224"/>
      <c r="U47" s="224"/>
    </row>
    <row r="48" spans="1:21">
      <c r="A48" s="201"/>
      <c r="B48" s="201"/>
      <c r="C48" s="201"/>
      <c r="T48" s="6"/>
      <c r="U48" s="6"/>
    </row>
    <row r="51" spans="1:18">
      <c r="A51" s="274" t="s">
        <v>2625</v>
      </c>
      <c r="B51" s="273"/>
    </row>
    <row r="53" spans="1:18">
      <c r="A53" s="195" t="s">
        <v>2722</v>
      </c>
    </row>
    <row r="55" spans="1:18">
      <c r="A55" s="144" t="s">
        <v>41</v>
      </c>
      <c r="B55" s="144" t="s">
        <v>42</v>
      </c>
      <c r="C55" s="144" t="s">
        <v>43</v>
      </c>
      <c r="D55" s="144" t="s">
        <v>0</v>
      </c>
      <c r="E55" s="144" t="s">
        <v>1</v>
      </c>
      <c r="F55" s="144" t="s">
        <v>2</v>
      </c>
      <c r="G55" s="144" t="s">
        <v>3</v>
      </c>
      <c r="H55" s="144" t="s">
        <v>4</v>
      </c>
      <c r="I55" s="144" t="s">
        <v>44</v>
      </c>
      <c r="J55" s="144" t="s">
        <v>45</v>
      </c>
      <c r="K55" s="144" t="s">
        <v>46</v>
      </c>
      <c r="L55" s="144" t="s">
        <v>2689</v>
      </c>
      <c r="M55" s="144" t="s">
        <v>2627</v>
      </c>
      <c r="N55" s="144" t="s">
        <v>2706</v>
      </c>
      <c r="O55" s="144" t="s">
        <v>2708</v>
      </c>
      <c r="P55" s="144" t="s">
        <v>2707</v>
      </c>
      <c r="Q55" s="235" t="s">
        <v>2664</v>
      </c>
      <c r="R55" s="235" t="s">
        <v>2665</v>
      </c>
    </row>
    <row r="56" spans="1:18">
      <c r="A56" s="193" t="s">
        <v>47</v>
      </c>
      <c r="B56" s="189" t="s">
        <v>435</v>
      </c>
      <c r="C56" s="189" t="s">
        <v>49</v>
      </c>
      <c r="D56" s="193" t="s">
        <v>27</v>
      </c>
      <c r="E56" s="193" t="s">
        <v>436</v>
      </c>
      <c r="F56" s="193"/>
      <c r="G56" s="193" t="s">
        <v>54</v>
      </c>
      <c r="H56" s="193"/>
      <c r="I56" s="193">
        <v>24000000</v>
      </c>
      <c r="J56" s="189" t="s">
        <v>50</v>
      </c>
      <c r="K56" s="193">
        <v>24000000</v>
      </c>
      <c r="L56" s="271" t="str">
        <f>E56&amp;"-"&amp;G56</f>
        <v>USDGBP-3m</v>
      </c>
      <c r="M56" s="191" cm="1">
        <f t="array" ref="M56">VLOOKUP(G56,TRANSPOSE($T$30:$AF$31),2,FALSE)</f>
        <v>7.6712328767123292E-2</v>
      </c>
      <c r="N56" s="294">
        <f>N17</f>
        <v>7.4</v>
      </c>
      <c r="O56" s="295">
        <f>_xlfn.NORM.S.INV(99%)</f>
        <v>2.3263478740408408</v>
      </c>
      <c r="P56" s="295">
        <f>N56*SQRT(365/14)/O56</f>
        <v>16.241998871228336</v>
      </c>
      <c r="Q56" s="223">
        <f>K56*M56*P56</f>
        <v>29903077.373877924</v>
      </c>
      <c r="R56" s="223">
        <f>ABS(Q56)</f>
        <v>29903077.373877924</v>
      </c>
    </row>
    <row r="57" spans="1:18">
      <c r="A57" s="193" t="s">
        <v>47</v>
      </c>
      <c r="B57" s="189" t="s">
        <v>451</v>
      </c>
      <c r="C57" s="189" t="s">
        <v>49</v>
      </c>
      <c r="D57" s="193" t="s">
        <v>27</v>
      </c>
      <c r="E57" s="193" t="s">
        <v>442</v>
      </c>
      <c r="F57" s="193"/>
      <c r="G57" s="193" t="s">
        <v>57</v>
      </c>
      <c r="H57" s="193"/>
      <c r="I57" s="193">
        <v>-40000000</v>
      </c>
      <c r="J57" s="189" t="s">
        <v>50</v>
      </c>
      <c r="K57" s="193">
        <v>-40000000</v>
      </c>
      <c r="L57" s="271" t="str">
        <f>E57&amp;"-"&amp;G57</f>
        <v>EURQAR-1y</v>
      </c>
      <c r="M57" s="191" cm="1">
        <f t="array" ref="M57">VLOOKUP(G57,TRANSPOSE($T$30:$AF$31),2,FALSE)</f>
        <v>1.9178082191780823E-2</v>
      </c>
      <c r="N57" s="294">
        <f>N18</f>
        <v>7.4</v>
      </c>
      <c r="O57" s="295">
        <f>_xlfn.NORM.S.INV(99%)</f>
        <v>2.3263478740408408</v>
      </c>
      <c r="P57" s="295">
        <f>N57*SQRT(365/14)/O57</f>
        <v>16.241998871228336</v>
      </c>
      <c r="Q57" s="223">
        <f>K57*M57*P57</f>
        <v>-12459615.572449137</v>
      </c>
      <c r="R57" s="223">
        <f>ABS(Q57)</f>
        <v>12459615.572449137</v>
      </c>
    </row>
    <row r="58" spans="1:18">
      <c r="P58" s="6"/>
      <c r="Q58" s="6"/>
      <c r="R58" s="6"/>
    </row>
    <row r="59" spans="1:18">
      <c r="P59" s="6"/>
      <c r="Q59" s="6"/>
      <c r="R59" s="6"/>
    </row>
    <row r="60" spans="1:18">
      <c r="A60" s="195" t="s">
        <v>2666</v>
      </c>
    </row>
    <row r="62" spans="1:18">
      <c r="A62" s="201"/>
      <c r="B62" s="201"/>
      <c r="C62" s="201"/>
    </row>
    <row r="63" spans="1:18">
      <c r="A63" s="145" t="s">
        <v>41</v>
      </c>
      <c r="B63" s="144" t="s">
        <v>1</v>
      </c>
      <c r="C63" s="144" t="s">
        <v>2723</v>
      </c>
      <c r="D63" s="144" t="s">
        <v>2724</v>
      </c>
      <c r="E63" s="145" t="s">
        <v>1920</v>
      </c>
      <c r="F63" s="145" t="s">
        <v>1921</v>
      </c>
      <c r="G63" s="144" t="s">
        <v>1922</v>
      </c>
      <c r="H63" s="144" t="s">
        <v>2632</v>
      </c>
      <c r="I63" s="146" t="s">
        <v>1932</v>
      </c>
    </row>
    <row r="64" spans="1:18">
      <c r="A64" s="193" t="s">
        <v>47</v>
      </c>
      <c r="B64" s="193" t="s">
        <v>436</v>
      </c>
      <c r="C64" s="271" t="s">
        <v>2699</v>
      </c>
      <c r="D64" s="193" t="s">
        <v>2699</v>
      </c>
      <c r="E64" s="192">
        <f>VLOOKUP(C64,($L$55:$Q$57),6,FALSE)</f>
        <v>29903077.373877924</v>
      </c>
      <c r="F64" s="192">
        <f>VLOOKUP(D64,($L$55:$Q$57),6,FALSE)</f>
        <v>29903077.373877924</v>
      </c>
      <c r="G64" s="203">
        <v>1</v>
      </c>
      <c r="H64" s="272">
        <f>G64^2</f>
        <v>1</v>
      </c>
      <c r="I64" s="210">
        <f>E64*F64*H64</f>
        <v>894194036428129.88</v>
      </c>
    </row>
    <row r="65" spans="1:9">
      <c r="A65" s="201"/>
      <c r="B65" s="284"/>
      <c r="C65" s="201"/>
      <c r="H65" s="204" t="s">
        <v>2720</v>
      </c>
      <c r="I65" s="204">
        <f>SQRT(SUM(I64:I64))</f>
        <v>29903077.373877924</v>
      </c>
    </row>
    <row r="66" spans="1:9">
      <c r="B66" s="6"/>
    </row>
    <row r="67" spans="1:9">
      <c r="A67" s="145" t="s">
        <v>41</v>
      </c>
      <c r="B67" s="144" t="s">
        <v>1</v>
      </c>
      <c r="C67" s="144" t="s">
        <v>2723</v>
      </c>
      <c r="D67" s="144" t="s">
        <v>2724</v>
      </c>
      <c r="E67" s="145" t="s">
        <v>1920</v>
      </c>
      <c r="F67" s="145" t="s">
        <v>1921</v>
      </c>
      <c r="G67" s="144" t="s">
        <v>1922</v>
      </c>
      <c r="H67" s="144" t="s">
        <v>2632</v>
      </c>
      <c r="I67" s="146" t="s">
        <v>1932</v>
      </c>
    </row>
    <row r="68" spans="1:9">
      <c r="A68" s="193" t="s">
        <v>47</v>
      </c>
      <c r="B68" s="193" t="s">
        <v>442</v>
      </c>
      <c r="C68" s="271" t="s">
        <v>2731</v>
      </c>
      <c r="D68" s="193" t="s">
        <v>2731</v>
      </c>
      <c r="E68" s="192">
        <f>VLOOKUP(C68,($L$55:$Q$57),6,FALSE)</f>
        <v>-12459615.572449137</v>
      </c>
      <c r="F68" s="192">
        <f>VLOOKUP(D68,($L$55:$Q$57),6,FALSE)</f>
        <v>-12459615.572449137</v>
      </c>
      <c r="G68" s="203">
        <v>1</v>
      </c>
      <c r="H68" s="272">
        <f>G68^2</f>
        <v>1</v>
      </c>
      <c r="I68" s="210">
        <f>E68*F68*H68</f>
        <v>155242020213217.03</v>
      </c>
    </row>
    <row r="69" spans="1:9">
      <c r="A69" s="201"/>
      <c r="B69" s="284"/>
      <c r="C69" s="201"/>
      <c r="H69" s="204" t="s">
        <v>2732</v>
      </c>
      <c r="I69" s="204">
        <f>SQRT(SUM(I68:I68))</f>
        <v>12459615.572449137</v>
      </c>
    </row>
    <row r="70" spans="1:9">
      <c r="A70" s="201" t="s">
        <v>1930</v>
      </c>
      <c r="B70" s="284"/>
      <c r="C70" s="201"/>
    </row>
    <row r="71" spans="1:9">
      <c r="A71" s="145" t="s">
        <v>41</v>
      </c>
      <c r="B71" s="144" t="s">
        <v>1</v>
      </c>
      <c r="C71" s="144" t="s">
        <v>1911</v>
      </c>
      <c r="D71" s="144" t="s">
        <v>1912</v>
      </c>
      <c r="E71" s="145" t="s">
        <v>1913</v>
      </c>
      <c r="F71" s="145" t="s">
        <v>1914</v>
      </c>
    </row>
    <row r="72" spans="1:9">
      <c r="A72" s="193" t="s">
        <v>47</v>
      </c>
      <c r="B72" s="193" t="s">
        <v>436</v>
      </c>
      <c r="C72" s="151">
        <f>I65</f>
        <v>29903077.373877924</v>
      </c>
      <c r="D72" s="151">
        <f>C72^2</f>
        <v>894194036428129.88</v>
      </c>
      <c r="E72" s="151">
        <f>SUM(Q56:Q56)</f>
        <v>29903077.373877924</v>
      </c>
      <c r="F72" s="151">
        <f>MAX(MIN(E72,C72),-C72)</f>
        <v>29903077.373877924</v>
      </c>
    </row>
    <row r="73" spans="1:9">
      <c r="A73" s="193" t="s">
        <v>47</v>
      </c>
      <c r="B73" s="193" t="s">
        <v>442</v>
      </c>
      <c r="C73" s="151">
        <f>I69</f>
        <v>12459615.572449137</v>
      </c>
      <c r="D73" s="151">
        <f>C73^2</f>
        <v>155242020213217.03</v>
      </c>
      <c r="E73" s="151">
        <f>SUM(Q57:Q57)</f>
        <v>-12459615.572449137</v>
      </c>
      <c r="F73" s="151">
        <f>MAX(MIN(E73,C73),-C73)</f>
        <v>-12459615.572449137</v>
      </c>
    </row>
    <row r="74" spans="1:9">
      <c r="B74" s="6"/>
    </row>
    <row r="76" spans="1:9">
      <c r="A76" s="195" t="s">
        <v>2668</v>
      </c>
    </row>
    <row r="78" spans="1:9">
      <c r="A78" s="145"/>
      <c r="B78" s="145" t="s">
        <v>436</v>
      </c>
      <c r="C78" s="145" t="s">
        <v>442</v>
      </c>
      <c r="D78" s="144" t="s">
        <v>2640</v>
      </c>
    </row>
    <row r="79" spans="1:9">
      <c r="A79" s="217" t="s">
        <v>2634</v>
      </c>
      <c r="B79" s="217">
        <f>SUM(Q56)</f>
        <v>29903077.373877924</v>
      </c>
      <c r="C79" s="217">
        <f>Q57</f>
        <v>-12459615.572449137</v>
      </c>
      <c r="D79" s="217">
        <f>SUM(B79:C79)</f>
        <v>17443461.801428787</v>
      </c>
    </row>
    <row r="80" spans="1:9">
      <c r="A80" s="217" t="s">
        <v>2635</v>
      </c>
      <c r="B80" s="217">
        <f>R56</f>
        <v>29903077.373877924</v>
      </c>
      <c r="C80" s="217">
        <f>R57</f>
        <v>12459615.572449137</v>
      </c>
      <c r="D80" s="217">
        <f>SUM(B80:C80)</f>
        <v>42362692.94632706</v>
      </c>
    </row>
    <row r="81" spans="1:8">
      <c r="A81" s="217" t="s">
        <v>2636</v>
      </c>
      <c r="B81" s="217">
        <f>MIN(0,D79/D80)</f>
        <v>0</v>
      </c>
    </row>
    <row r="82" spans="1:8">
      <c r="A82" s="217" t="s">
        <v>2637</v>
      </c>
      <c r="B82" s="217">
        <f>_xlfn.NORM.S.INV(99.5%)</f>
        <v>2.5758293035488999</v>
      </c>
    </row>
    <row r="83" spans="1:8">
      <c r="A83" s="277" t="s">
        <v>2638</v>
      </c>
      <c r="B83" s="217">
        <f>(B82^2-1)*(1+B81)-B81</f>
        <v>5.6348966010212109</v>
      </c>
      <c r="E83" s="278"/>
      <c r="F83" s="278"/>
      <c r="G83" s="278"/>
      <c r="H83" s="279"/>
    </row>
    <row r="84" spans="1:8">
      <c r="B84" s="283"/>
    </row>
    <row r="86" spans="1:8">
      <c r="A86" s="195" t="s">
        <v>2642</v>
      </c>
    </row>
    <row r="88" spans="1:8">
      <c r="A88" s="316" t="s">
        <v>1</v>
      </c>
      <c r="B88" s="317"/>
      <c r="C88" s="144" t="s">
        <v>1916</v>
      </c>
      <c r="D88" s="144" t="s">
        <v>1917</v>
      </c>
      <c r="E88" s="144" t="s">
        <v>1922</v>
      </c>
      <c r="F88" s="144" t="s">
        <v>2632</v>
      </c>
      <c r="G88" s="144" t="s">
        <v>1932</v>
      </c>
    </row>
    <row r="89" spans="1:8">
      <c r="A89" s="193" t="s">
        <v>436</v>
      </c>
      <c r="B89" s="193" t="s">
        <v>436</v>
      </c>
      <c r="C89" s="151">
        <f>VLOOKUP(A89,$B$71:$F$73,5,FALSE)</f>
        <v>29903077.373877924</v>
      </c>
      <c r="D89" s="151">
        <f>VLOOKUP(B89,$B$71:$F$73,5,FALSE)</f>
        <v>29903077.373877924</v>
      </c>
      <c r="E89" s="211">
        <v>1</v>
      </c>
      <c r="F89" s="211">
        <f>E89^2</f>
        <v>1</v>
      </c>
      <c r="G89" s="151">
        <f>IF(C89=D89,0,C89*D89*F89)</f>
        <v>0</v>
      </c>
    </row>
    <row r="90" spans="1:8">
      <c r="A90" s="193" t="s">
        <v>436</v>
      </c>
      <c r="B90" s="193" t="s">
        <v>442</v>
      </c>
      <c r="C90" s="151">
        <f t="shared" ref="C90:C92" si="6">VLOOKUP(A90,$B$71:$F$73,5,FALSE)</f>
        <v>29903077.373877924</v>
      </c>
      <c r="D90" s="151">
        <f t="shared" ref="D90:D92" si="7">VLOOKUP(B90,$B$71:$F$73,5,FALSE)</f>
        <v>-12459615.572449137</v>
      </c>
      <c r="E90" s="211">
        <f>$Y$14</f>
        <v>0.5</v>
      </c>
      <c r="F90" s="211">
        <f t="shared" ref="F90:F92" si="8">E90^2</f>
        <v>0.25</v>
      </c>
      <c r="G90" s="151">
        <f t="shared" ref="G90:G92" si="9">IF(C90=D90,0,C90*D90*F90)</f>
        <v>-93145212127930.203</v>
      </c>
    </row>
    <row r="91" spans="1:8">
      <c r="A91" s="193" t="s">
        <v>442</v>
      </c>
      <c r="B91" s="193" t="s">
        <v>436</v>
      </c>
      <c r="C91" s="151">
        <f t="shared" si="6"/>
        <v>-12459615.572449137</v>
      </c>
      <c r="D91" s="151">
        <f t="shared" si="7"/>
        <v>29903077.373877924</v>
      </c>
      <c r="E91" s="211">
        <f>$Y$14</f>
        <v>0.5</v>
      </c>
      <c r="F91" s="211">
        <f t="shared" si="8"/>
        <v>0.25</v>
      </c>
      <c r="G91" s="151">
        <f t="shared" si="9"/>
        <v>-93145212127930.203</v>
      </c>
    </row>
    <row r="92" spans="1:8">
      <c r="A92" s="193" t="s">
        <v>442</v>
      </c>
      <c r="B92" s="193" t="s">
        <v>442</v>
      </c>
      <c r="C92" s="151">
        <f t="shared" si="6"/>
        <v>-12459615.572449137</v>
      </c>
      <c r="D92" s="151">
        <f t="shared" si="7"/>
        <v>-12459615.572449137</v>
      </c>
      <c r="E92" s="211">
        <v>1</v>
      </c>
      <c r="F92" s="211">
        <f t="shared" si="8"/>
        <v>1</v>
      </c>
      <c r="G92" s="151">
        <f t="shared" si="9"/>
        <v>0</v>
      </c>
    </row>
    <row r="93" spans="1:8">
      <c r="A93" s="201"/>
      <c r="B93" s="201"/>
      <c r="C93" s="201"/>
      <c r="F93" s="1" t="s">
        <v>1931</v>
      </c>
      <c r="G93" s="1">
        <f>SUM(G89:G92)</f>
        <v>-186290424255860.41</v>
      </c>
    </row>
    <row r="94" spans="1:8">
      <c r="A94" s="201"/>
      <c r="B94" s="201"/>
      <c r="C94" s="201"/>
      <c r="F94" s="1" t="s">
        <v>1933</v>
      </c>
      <c r="G94" s="1">
        <f>SUM(D72:D73)</f>
        <v>1049436056641346.9</v>
      </c>
    </row>
    <row r="95" spans="1:8">
      <c r="F95" s="204" t="s">
        <v>2670</v>
      </c>
      <c r="G95" s="204">
        <f>MAX(D79+B83*SQRT(G93+G94),0)</f>
        <v>182993006.20709538</v>
      </c>
    </row>
    <row r="97" spans="1:18">
      <c r="A97" s="274" t="s">
        <v>2613</v>
      </c>
      <c r="B97" s="273">
        <f>I47+G95</f>
        <v>337953986.9975518</v>
      </c>
    </row>
    <row r="99" spans="1:18">
      <c r="A99" s="205" t="s">
        <v>1935</v>
      </c>
    </row>
    <row r="101" spans="1:18">
      <c r="A101" s="227" t="s">
        <v>2043</v>
      </c>
      <c r="B101" s="227" t="s">
        <v>2044</v>
      </c>
      <c r="C101" s="227" t="s">
        <v>2045</v>
      </c>
      <c r="D101" s="227" t="s">
        <v>2046</v>
      </c>
      <c r="E101" s="227" t="s">
        <v>2047</v>
      </c>
      <c r="F101" s="227" t="s">
        <v>2048</v>
      </c>
      <c r="G101" s="227" t="s">
        <v>2049</v>
      </c>
      <c r="H101" s="227" t="s">
        <v>2050</v>
      </c>
      <c r="I101" s="227" t="s">
        <v>2051</v>
      </c>
      <c r="J101" s="217" t="s">
        <v>2052</v>
      </c>
      <c r="K101" s="217" t="s">
        <v>2053</v>
      </c>
      <c r="L101" s="217" t="s">
        <v>2054</v>
      </c>
      <c r="M101" s="217" t="s">
        <v>2055</v>
      </c>
      <c r="N101" s="217" t="s">
        <v>2056</v>
      </c>
      <c r="O101" s="217" t="s">
        <v>2057</v>
      </c>
      <c r="P101" s="217" t="s">
        <v>2058</v>
      </c>
      <c r="Q101" s="217" t="s">
        <v>2059</v>
      </c>
      <c r="R101" s="217"/>
    </row>
    <row r="102" spans="1:18">
      <c r="A102" s="228">
        <v>45169</v>
      </c>
      <c r="B102" s="227" t="s">
        <v>2371</v>
      </c>
      <c r="C102" s="227" t="s">
        <v>2061</v>
      </c>
      <c r="D102" s="227" t="s">
        <v>50</v>
      </c>
      <c r="E102" s="227">
        <v>337953986.99755198</v>
      </c>
      <c r="F102" s="227">
        <v>0</v>
      </c>
      <c r="G102" s="227">
        <v>337953986.99755198</v>
      </c>
      <c r="H102" s="227">
        <v>337953986.99755198</v>
      </c>
      <c r="I102" s="227">
        <v>0</v>
      </c>
      <c r="J102" s="217">
        <v>0</v>
      </c>
      <c r="K102" s="217">
        <v>0</v>
      </c>
      <c r="L102" s="217">
        <v>337953986.99755198</v>
      </c>
      <c r="M102" s="217">
        <v>0</v>
      </c>
      <c r="N102" s="217">
        <v>0</v>
      </c>
      <c r="O102" s="217">
        <v>0</v>
      </c>
      <c r="P102" s="217">
        <v>0</v>
      </c>
      <c r="Q102" s="217">
        <v>0</v>
      </c>
      <c r="R102" s="217"/>
    </row>
    <row r="107" spans="1:18">
      <c r="O107" s="217" t="s">
        <v>2057</v>
      </c>
    </row>
    <row r="108" spans="1:18">
      <c r="O108" s="217">
        <v>98253623.692035004</v>
      </c>
    </row>
  </sheetData>
  <mergeCells count="36">
    <mergeCell ref="A40:B40"/>
    <mergeCell ref="A88:B88"/>
    <mergeCell ref="T24:V24"/>
    <mergeCell ref="W24:Z24"/>
    <mergeCell ref="T25:V25"/>
    <mergeCell ref="W25:Z25"/>
    <mergeCell ref="T26:V26"/>
    <mergeCell ref="W26:Z26"/>
    <mergeCell ref="T22:V22"/>
    <mergeCell ref="W22:Z22"/>
    <mergeCell ref="AB22:AD22"/>
    <mergeCell ref="AE22:AH22"/>
    <mergeCell ref="T23:V23"/>
    <mergeCell ref="W23:Z23"/>
    <mergeCell ref="AB23:AD23"/>
    <mergeCell ref="AE23:AH23"/>
    <mergeCell ref="W20:Z20"/>
    <mergeCell ref="AE20:AH20"/>
    <mergeCell ref="T21:V21"/>
    <mergeCell ref="W21:Z21"/>
    <mergeCell ref="AB21:AD21"/>
    <mergeCell ref="AE21:AH21"/>
    <mergeCell ref="AB6:AC6"/>
    <mergeCell ref="AD6:AE6"/>
    <mergeCell ref="B7:D7"/>
    <mergeCell ref="T7:U7"/>
    <mergeCell ref="V7:W7"/>
    <mergeCell ref="X7:Y7"/>
    <mergeCell ref="AB7:AC7"/>
    <mergeCell ref="AD7:AE7"/>
    <mergeCell ref="T5:U5"/>
    <mergeCell ref="V5:W5"/>
    <mergeCell ref="X5:Y5"/>
    <mergeCell ref="T6:U6"/>
    <mergeCell ref="V6:W6"/>
    <mergeCell ref="X6:Y6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F93F7-CDFC-4880-A198-B4758831C08D}">
  <dimension ref="A1:AH95"/>
  <sheetViews>
    <sheetView topLeftCell="A51" workbookViewId="0">
      <selection activeCell="F82" sqref="F82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2.140625" style="1" customWidth="1"/>
    <col min="25" max="33" width="9.140625" style="1"/>
    <col min="34" max="34" width="34.7109375" style="1" customWidth="1"/>
    <col min="35" max="16384" width="9.140625" style="1"/>
  </cols>
  <sheetData>
    <row r="1" spans="1:31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1">
      <c r="A2" s="187" t="s">
        <v>1514</v>
      </c>
      <c r="B2" s="187" t="s">
        <v>613</v>
      </c>
      <c r="C2" s="187" t="s">
        <v>1392</v>
      </c>
      <c r="D2" s="187" t="s">
        <v>1512</v>
      </c>
      <c r="E2" s="187" t="s">
        <v>1515</v>
      </c>
      <c r="F2" s="187" t="s">
        <v>1510</v>
      </c>
      <c r="G2" s="187" t="s">
        <v>617</v>
      </c>
      <c r="H2" s="188">
        <v>0</v>
      </c>
      <c r="I2" s="188">
        <v>0</v>
      </c>
      <c r="J2" s="188">
        <v>148802869.82101268</v>
      </c>
      <c r="K2" s="188">
        <v>0</v>
      </c>
      <c r="L2" s="188">
        <v>0</v>
      </c>
      <c r="M2" s="188">
        <v>148802869.82101268</v>
      </c>
      <c r="N2" s="188"/>
    </row>
    <row r="4" spans="1:31">
      <c r="A4" s="274" t="s">
        <v>2624</v>
      </c>
      <c r="B4" s="273"/>
      <c r="T4" s="190" t="s">
        <v>1961</v>
      </c>
      <c r="U4" s="190"/>
      <c r="V4" s="190"/>
      <c r="W4" s="190"/>
    </row>
    <row r="5" spans="1:31">
      <c r="A5" s="195" t="s">
        <v>2721</v>
      </c>
      <c r="B5" s="195"/>
      <c r="C5" s="195"/>
      <c r="T5" s="336" t="s">
        <v>1967</v>
      </c>
      <c r="U5" s="338"/>
      <c r="V5" s="336" t="s">
        <v>2713</v>
      </c>
      <c r="W5" s="338"/>
      <c r="X5" s="336" t="s">
        <v>2712</v>
      </c>
      <c r="Y5" s="338"/>
    </row>
    <row r="6" spans="1:31">
      <c r="A6" s="195"/>
      <c r="B6" s="195"/>
      <c r="C6" s="195"/>
      <c r="T6" s="336" t="s">
        <v>2714</v>
      </c>
      <c r="U6" s="338"/>
      <c r="V6" s="345">
        <v>7.4</v>
      </c>
      <c r="W6" s="345"/>
      <c r="X6" s="345">
        <v>14.7</v>
      </c>
      <c r="Y6" s="345"/>
      <c r="AB6" s="336" t="s">
        <v>2715</v>
      </c>
      <c r="AC6" s="338"/>
      <c r="AD6" s="345" t="s">
        <v>2717</v>
      </c>
      <c r="AE6" s="345"/>
    </row>
    <row r="7" spans="1:31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T7" s="336" t="s">
        <v>2711</v>
      </c>
      <c r="U7" s="338"/>
      <c r="V7" s="345">
        <v>14.7</v>
      </c>
      <c r="W7" s="345"/>
      <c r="X7" s="345">
        <v>21.4</v>
      </c>
      <c r="Y7" s="345"/>
      <c r="AB7" s="336" t="s">
        <v>2716</v>
      </c>
      <c r="AC7" s="338"/>
      <c r="AD7" s="345" t="s">
        <v>1963</v>
      </c>
      <c r="AE7" s="345"/>
    </row>
    <row r="8" spans="1:31" ht="15" customHeight="1">
      <c r="A8" s="251" t="s">
        <v>1</v>
      </c>
      <c r="B8" s="193" t="s">
        <v>436</v>
      </c>
      <c r="C8" s="193"/>
      <c r="D8" s="193"/>
      <c r="E8" s="286"/>
      <c r="F8" s="286"/>
      <c r="T8" s="190"/>
      <c r="U8" s="190"/>
      <c r="V8" s="190"/>
      <c r="W8" s="190"/>
    </row>
    <row r="9" spans="1:31">
      <c r="A9" s="198" t="s">
        <v>1908</v>
      </c>
      <c r="B9" s="208">
        <v>2800000000</v>
      </c>
      <c r="C9" s="208"/>
      <c r="D9" s="208"/>
      <c r="E9" s="199"/>
      <c r="F9" s="199"/>
      <c r="T9" s="190"/>
      <c r="U9" s="190"/>
      <c r="V9" s="190"/>
      <c r="W9" s="190"/>
    </row>
    <row r="10" spans="1:31">
      <c r="A10" s="198" t="s">
        <v>2728</v>
      </c>
      <c r="B10" s="200">
        <f>SUM(R17:R18)</f>
        <v>0</v>
      </c>
      <c r="C10" s="200"/>
      <c r="D10" s="200" t="e">
        <f>SUM(#REF!)</f>
        <v>#REF!</v>
      </c>
      <c r="E10" s="199">
        <f>SUM(M44:M44)</f>
        <v>0</v>
      </c>
      <c r="F10" s="199">
        <f>SUM(O44:O44)</f>
        <v>0</v>
      </c>
      <c r="T10" s="198" t="s">
        <v>2688</v>
      </c>
      <c r="U10" s="198"/>
      <c r="V10" s="198"/>
      <c r="W10" s="198"/>
      <c r="X10" s="198"/>
      <c r="Y10" s="151">
        <v>0.48</v>
      </c>
      <c r="Z10" s="6"/>
    </row>
    <row r="11" spans="1:31">
      <c r="A11" s="206" t="s">
        <v>1909</v>
      </c>
      <c r="B11" s="207">
        <f>MAX(1,SQRT(ABS(B10)/B9))</f>
        <v>1</v>
      </c>
      <c r="C11" s="207" t="e">
        <f>MAX(1,SQRT(ABS(C10)/C9))</f>
        <v>#DIV/0!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198" t="s">
        <v>2710</v>
      </c>
      <c r="U11" s="198"/>
      <c r="V11" s="198"/>
      <c r="W11" s="198"/>
      <c r="X11" s="198"/>
      <c r="Y11" s="151">
        <v>0.56999999999999995</v>
      </c>
      <c r="Z11" s="6"/>
    </row>
    <row r="12" spans="1:31">
      <c r="T12" s="6"/>
      <c r="U12" s="6"/>
      <c r="V12" s="6"/>
      <c r="W12" s="6"/>
      <c r="X12" s="6"/>
      <c r="Y12" s="6"/>
      <c r="Z12" s="6"/>
    </row>
    <row r="13" spans="1:31">
      <c r="T13" s="190" t="s">
        <v>2690</v>
      </c>
    </row>
    <row r="14" spans="1:31">
      <c r="A14" s="195" t="s">
        <v>1910</v>
      </c>
      <c r="T14" s="198" t="s">
        <v>2691</v>
      </c>
      <c r="U14" s="198"/>
      <c r="V14" s="198"/>
      <c r="W14" s="198"/>
      <c r="X14" s="198"/>
      <c r="Y14" s="151">
        <v>0.5</v>
      </c>
    </row>
    <row r="15" spans="1:31">
      <c r="A15" s="195"/>
    </row>
    <row r="16" spans="1:31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2689</v>
      </c>
      <c r="M16" s="235" t="s">
        <v>2718</v>
      </c>
      <c r="N16" s="144" t="s">
        <v>2706</v>
      </c>
      <c r="O16" s="144" t="s">
        <v>2708</v>
      </c>
      <c r="P16" s="144" t="s">
        <v>2707</v>
      </c>
      <c r="Q16" s="144" t="s">
        <v>2617</v>
      </c>
      <c r="R16" s="235" t="s">
        <v>2729</v>
      </c>
      <c r="S16" s="144" t="s">
        <v>2719</v>
      </c>
    </row>
    <row r="17" spans="1:34">
      <c r="A17" s="193" t="s">
        <v>47</v>
      </c>
      <c r="B17" s="189" t="s">
        <v>435</v>
      </c>
      <c r="C17" s="189" t="s">
        <v>49</v>
      </c>
      <c r="D17" s="193" t="s">
        <v>27</v>
      </c>
      <c r="E17" s="193" t="s">
        <v>436</v>
      </c>
      <c r="F17" s="193"/>
      <c r="G17" s="193" t="s">
        <v>54</v>
      </c>
      <c r="H17" s="193"/>
      <c r="I17" s="193">
        <v>24000000</v>
      </c>
      <c r="J17" s="189" t="s">
        <v>50</v>
      </c>
      <c r="K17" s="193">
        <v>24000000</v>
      </c>
      <c r="L17" s="271" t="str">
        <f>E17&amp;"-"&amp;G17</f>
        <v>USDGBP-3m</v>
      </c>
      <c r="M17" s="293">
        <f>$Y$11</f>
        <v>0.56999999999999995</v>
      </c>
      <c r="N17" s="294">
        <f>V6</f>
        <v>7.4</v>
      </c>
      <c r="O17" s="295">
        <f>_xlfn.NORM.S.INV(99%)</f>
        <v>2.3263478740408408</v>
      </c>
      <c r="P17" s="295">
        <f>N17*SQRT(365/14)/O17</f>
        <v>16.241998871228336</v>
      </c>
      <c r="Q17" s="191">
        <f>$Y$10</f>
        <v>0.48</v>
      </c>
      <c r="R17" s="223">
        <f>M17*P17*K17</f>
        <v>222190544.55840361</v>
      </c>
      <c r="S17" s="191">
        <f>Q17*R17*$B$11</f>
        <v>106651461.38803373</v>
      </c>
    </row>
    <row r="18" spans="1:34">
      <c r="A18" s="193" t="s">
        <v>47</v>
      </c>
      <c r="B18" s="189" t="s">
        <v>452</v>
      </c>
      <c r="C18" s="189" t="s">
        <v>49</v>
      </c>
      <c r="D18" s="193" t="s">
        <v>27</v>
      </c>
      <c r="E18" s="193" t="s">
        <v>436</v>
      </c>
      <c r="F18" s="193"/>
      <c r="G18" s="193" t="s">
        <v>57</v>
      </c>
      <c r="H18" s="193"/>
      <c r="I18" s="193">
        <v>-24000000</v>
      </c>
      <c r="J18" s="189" t="s">
        <v>50</v>
      </c>
      <c r="K18" s="193">
        <v>-24000000</v>
      </c>
      <c r="L18" s="271" t="str">
        <f>E18&amp;"-"&amp;G18</f>
        <v>USDGBP-1y</v>
      </c>
      <c r="M18" s="293">
        <f>$Y$11</f>
        <v>0.56999999999999995</v>
      </c>
      <c r="N18" s="294">
        <f>V6</f>
        <v>7.4</v>
      </c>
      <c r="O18" s="295">
        <f>_xlfn.NORM.S.INV(99%)</f>
        <v>2.3263478740408408</v>
      </c>
      <c r="P18" s="295">
        <f>N18*SQRT(365/14)/O18</f>
        <v>16.241998871228336</v>
      </c>
      <c r="Q18" s="191">
        <f>$Y$10</f>
        <v>0.48</v>
      </c>
      <c r="R18" s="223">
        <f>M18*P18*K18</f>
        <v>-222190544.55840361</v>
      </c>
      <c r="S18" s="191">
        <f>Q18*R18*$B$11</f>
        <v>-106651461.38803373</v>
      </c>
    </row>
    <row r="19" spans="1:34">
      <c r="A19" s="201" t="s">
        <v>2733</v>
      </c>
      <c r="B19" s="201"/>
      <c r="C19" s="201"/>
      <c r="N19" s="279"/>
      <c r="T19" s="1" t="s">
        <v>2658</v>
      </c>
    </row>
    <row r="20" spans="1:34">
      <c r="A20" s="144" t="s">
        <v>41</v>
      </c>
      <c r="B20" s="144" t="s">
        <v>42</v>
      </c>
      <c r="C20" s="144" t="s">
        <v>43</v>
      </c>
      <c r="D20" s="144" t="s">
        <v>0</v>
      </c>
      <c r="E20" s="144" t="s">
        <v>1</v>
      </c>
      <c r="F20" s="144" t="s">
        <v>2</v>
      </c>
      <c r="G20" s="144" t="s">
        <v>3</v>
      </c>
      <c r="H20" s="144" t="s">
        <v>4</v>
      </c>
      <c r="I20" s="144" t="s">
        <v>44</v>
      </c>
      <c r="J20" s="144" t="s">
        <v>45</v>
      </c>
      <c r="K20" s="144" t="s">
        <v>46</v>
      </c>
      <c r="L20" s="144" t="s">
        <v>2689</v>
      </c>
      <c r="M20" s="235" t="s">
        <v>2718</v>
      </c>
      <c r="N20" s="144" t="s">
        <v>2706</v>
      </c>
      <c r="O20" s="144" t="s">
        <v>2708</v>
      </c>
      <c r="P20" s="144" t="s">
        <v>2707</v>
      </c>
      <c r="Q20" s="144" t="s">
        <v>2617</v>
      </c>
      <c r="R20" s="235" t="s">
        <v>2729</v>
      </c>
      <c r="S20" s="144" t="s">
        <v>2719</v>
      </c>
      <c r="T20" s="291"/>
      <c r="U20" s="222" t="s">
        <v>2692</v>
      </c>
      <c r="V20" s="222"/>
      <c r="W20" s="325" t="s">
        <v>2709</v>
      </c>
      <c r="X20" s="325"/>
      <c r="Y20" s="325"/>
      <c r="Z20" s="325"/>
      <c r="AB20" s="291"/>
      <c r="AC20" s="222" t="s">
        <v>2692</v>
      </c>
      <c r="AD20" s="222"/>
      <c r="AE20" s="342"/>
      <c r="AF20" s="343"/>
      <c r="AG20" s="343"/>
      <c r="AH20" s="344"/>
    </row>
    <row r="21" spans="1:34">
      <c r="A21" s="193" t="s">
        <v>47</v>
      </c>
      <c r="B21" s="189"/>
      <c r="C21" s="189" t="s">
        <v>49</v>
      </c>
      <c r="D21" s="193" t="s">
        <v>27</v>
      </c>
      <c r="E21" s="193" t="s">
        <v>436</v>
      </c>
      <c r="F21" s="193"/>
      <c r="G21" s="193"/>
      <c r="H21" s="193"/>
      <c r="I21" s="193">
        <f>SUM(I17:I18)</f>
        <v>0</v>
      </c>
      <c r="J21" s="189" t="s">
        <v>50</v>
      </c>
      <c r="K21" s="193">
        <f>SUM(K17:K18)</f>
        <v>0</v>
      </c>
      <c r="L21" s="271" t="str">
        <f>E21&amp;"-"&amp;G21</f>
        <v>USDGBP-</v>
      </c>
      <c r="M21" s="293">
        <f>$Y$11</f>
        <v>0.56999999999999995</v>
      </c>
      <c r="N21" s="294">
        <f>V6</f>
        <v>7.4</v>
      </c>
      <c r="O21" s="295">
        <f>_xlfn.NORM.S.INV(99%)</f>
        <v>2.3263478740408408</v>
      </c>
      <c r="P21" s="295">
        <f>N21*SQRT(365/14)/O21</f>
        <v>16.241998871228336</v>
      </c>
      <c r="Q21" s="191">
        <f>$Y$10</f>
        <v>0.48</v>
      </c>
      <c r="R21" s="223">
        <f>M21*P21*K21</f>
        <v>0</v>
      </c>
      <c r="S21" s="191">
        <f>Q21*R21*$B$11</f>
        <v>0</v>
      </c>
      <c r="T21" s="335" t="s">
        <v>2693</v>
      </c>
      <c r="U21" s="335"/>
      <c r="V21" s="335"/>
      <c r="W21" s="346">
        <v>2800</v>
      </c>
      <c r="X21" s="347"/>
      <c r="Y21" s="347"/>
      <c r="Z21" s="348"/>
      <c r="AB21" s="335" t="s">
        <v>2700</v>
      </c>
      <c r="AC21" s="335"/>
      <c r="AD21" s="335"/>
      <c r="AE21" s="346" t="s">
        <v>2703</v>
      </c>
      <c r="AF21" s="347"/>
      <c r="AG21" s="347"/>
      <c r="AH21" s="348"/>
    </row>
    <row r="22" spans="1:34">
      <c r="T22" s="335" t="s">
        <v>2694</v>
      </c>
      <c r="U22" s="335"/>
      <c r="V22" s="335"/>
      <c r="W22" s="346">
        <v>1400</v>
      </c>
      <c r="X22" s="347"/>
      <c r="Y22" s="347"/>
      <c r="Z22" s="348"/>
      <c r="AB22" s="335" t="s">
        <v>2701</v>
      </c>
      <c r="AC22" s="335"/>
      <c r="AD22" s="335"/>
      <c r="AE22" s="346" t="s">
        <v>2704</v>
      </c>
      <c r="AF22" s="347"/>
      <c r="AG22" s="347"/>
      <c r="AH22" s="348"/>
    </row>
    <row r="23" spans="1:34">
      <c r="A23" s="195" t="s">
        <v>2725</v>
      </c>
      <c r="T23" s="335" t="s">
        <v>2695</v>
      </c>
      <c r="U23" s="335"/>
      <c r="V23" s="335"/>
      <c r="W23" s="346">
        <v>590</v>
      </c>
      <c r="X23" s="347"/>
      <c r="Y23" s="347"/>
      <c r="Z23" s="348"/>
      <c r="AB23" s="335" t="s">
        <v>2702</v>
      </c>
      <c r="AC23" s="335"/>
      <c r="AD23" s="335"/>
      <c r="AE23" s="346" t="s">
        <v>2705</v>
      </c>
      <c r="AF23" s="347"/>
      <c r="AG23" s="347"/>
      <c r="AH23" s="348"/>
    </row>
    <row r="24" spans="1:34">
      <c r="T24" s="335" t="s">
        <v>2696</v>
      </c>
      <c r="U24" s="335"/>
      <c r="V24" s="335"/>
      <c r="W24" s="346">
        <v>520</v>
      </c>
      <c r="X24" s="347"/>
      <c r="Y24" s="347"/>
      <c r="Z24" s="348"/>
    </row>
    <row r="25" spans="1:34">
      <c r="A25" s="201"/>
      <c r="B25" s="201"/>
      <c r="C25" s="201"/>
      <c r="T25" s="335" t="s">
        <v>2697</v>
      </c>
      <c r="U25" s="335"/>
      <c r="V25" s="335"/>
      <c r="W25" s="346">
        <v>340</v>
      </c>
      <c r="X25" s="347"/>
      <c r="Y25" s="347"/>
      <c r="Z25" s="348"/>
    </row>
    <row r="26" spans="1:34">
      <c r="A26" s="145" t="s">
        <v>41</v>
      </c>
      <c r="B26" s="144" t="s">
        <v>1</v>
      </c>
      <c r="C26" s="144" t="s">
        <v>2723</v>
      </c>
      <c r="D26" s="144" t="s">
        <v>2724</v>
      </c>
      <c r="E26" s="145" t="s">
        <v>1920</v>
      </c>
      <c r="F26" s="145" t="s">
        <v>1921</v>
      </c>
      <c r="G26" s="144" t="s">
        <v>1922</v>
      </c>
      <c r="H26" s="144" t="s">
        <v>1957</v>
      </c>
      <c r="I26" s="144" t="s">
        <v>1958</v>
      </c>
      <c r="J26" s="144" t="s">
        <v>2620</v>
      </c>
      <c r="K26" s="146" t="s">
        <v>1932</v>
      </c>
      <c r="T26" s="335" t="s">
        <v>2698</v>
      </c>
      <c r="U26" s="335"/>
      <c r="V26" s="335"/>
      <c r="W26" s="346">
        <v>210</v>
      </c>
      <c r="X26" s="347"/>
      <c r="Y26" s="347"/>
      <c r="Z26" s="348"/>
    </row>
    <row r="27" spans="1:34">
      <c r="A27" s="193" t="s">
        <v>47</v>
      </c>
      <c r="B27" s="193" t="s">
        <v>436</v>
      </c>
      <c r="C27" s="193" t="s">
        <v>2734</v>
      </c>
      <c r="D27" s="193" t="s">
        <v>2734</v>
      </c>
      <c r="E27" s="192">
        <f>VLOOKUP(C27,$L$20:$S$21,8,FALSE)</f>
        <v>0</v>
      </c>
      <c r="F27" s="192">
        <f>VLOOKUP(D27,$L$20:$S$21,8,FALSE)</f>
        <v>0</v>
      </c>
      <c r="G27" s="203">
        <v>1</v>
      </c>
      <c r="H27" s="288" cm="1">
        <f t="array" ref="H27">VLOOKUP($B27,TRANSPOSE($B$8:$F$11),4,FALSE)</f>
        <v>1</v>
      </c>
      <c r="I27" s="288" cm="1">
        <f t="array" ref="I27">VLOOKUP($B27,TRANSPOSE($B$8:$F$11),4,FALSE)</f>
        <v>1</v>
      </c>
      <c r="J27" s="281">
        <f>MIN(H27:I27)/MAX(H27:I27)</f>
        <v>1</v>
      </c>
      <c r="K27" s="210">
        <f t="shared" ref="K27" si="1">E27*F27*G27*J27</f>
        <v>0</v>
      </c>
    </row>
    <row r="28" spans="1:34">
      <c r="A28" s="201"/>
      <c r="B28" s="284"/>
      <c r="C28" s="201"/>
      <c r="J28" s="204" t="s">
        <v>2720</v>
      </c>
      <c r="K28" s="204">
        <f>SQRT(SUM(K27:K27))</f>
        <v>0</v>
      </c>
      <c r="L28" s="290"/>
    </row>
    <row r="29" spans="1:34">
      <c r="A29" s="201"/>
      <c r="B29" s="284"/>
      <c r="C29" s="201"/>
    </row>
    <row r="30" spans="1:34">
      <c r="A30" s="201"/>
      <c r="B30" s="284"/>
      <c r="C30" s="201"/>
      <c r="T30" s="217"/>
      <c r="U30" s="222" t="s">
        <v>51</v>
      </c>
      <c r="V30" s="222" t="s">
        <v>75</v>
      </c>
      <c r="W30" s="222" t="s">
        <v>54</v>
      </c>
      <c r="X30" s="222" t="s">
        <v>77</v>
      </c>
      <c r="Y30" s="222" t="s">
        <v>57</v>
      </c>
      <c r="Z30" s="222" t="s">
        <v>79</v>
      </c>
      <c r="AA30" s="222" t="s">
        <v>63</v>
      </c>
      <c r="AB30" s="222" t="s">
        <v>68</v>
      </c>
      <c r="AC30" s="222" t="s">
        <v>72</v>
      </c>
      <c r="AD30" s="222" t="s">
        <v>82</v>
      </c>
      <c r="AE30" s="222" t="s">
        <v>84</v>
      </c>
      <c r="AF30" s="222" t="s">
        <v>86</v>
      </c>
    </row>
    <row r="31" spans="1:34">
      <c r="A31" s="201" t="s">
        <v>1930</v>
      </c>
      <c r="B31" s="284"/>
      <c r="C31" s="201"/>
      <c r="T31" s="222" t="s">
        <v>2628</v>
      </c>
      <c r="U31" s="275">
        <f>0.5*MIN(1,14/U32)</f>
        <v>0.5</v>
      </c>
      <c r="V31" s="275">
        <f t="shared" ref="V31:AF31" si="2">0.5*MIN(1,14/V32)</f>
        <v>0.23013698630136986</v>
      </c>
      <c r="W31" s="275">
        <f t="shared" si="2"/>
        <v>7.6712328767123292E-2</v>
      </c>
      <c r="X31" s="275">
        <f t="shared" si="2"/>
        <v>3.8356164383561646E-2</v>
      </c>
      <c r="Y31" s="275">
        <f t="shared" si="2"/>
        <v>1.9178082191780823E-2</v>
      </c>
      <c r="Z31" s="275">
        <f t="shared" si="2"/>
        <v>9.5890410958904115E-3</v>
      </c>
      <c r="AA31" s="275">
        <f t="shared" si="2"/>
        <v>6.392694063926941E-3</v>
      </c>
      <c r="AB31" s="275">
        <f t="shared" si="2"/>
        <v>3.8356164383561643E-3</v>
      </c>
      <c r="AC31" s="275">
        <f t="shared" si="2"/>
        <v>1.9178082191780822E-3</v>
      </c>
      <c r="AD31" s="275">
        <f t="shared" si="2"/>
        <v>1.2785388127853881E-3</v>
      </c>
      <c r="AE31" s="275">
        <f t="shared" si="2"/>
        <v>9.5890410958904108E-4</v>
      </c>
      <c r="AF31" s="275">
        <f t="shared" si="2"/>
        <v>6.3926940639269405E-4</v>
      </c>
    </row>
    <row r="32" spans="1:34">
      <c r="A32" s="145" t="s">
        <v>41</v>
      </c>
      <c r="B32" s="144" t="s">
        <v>1</v>
      </c>
      <c r="C32" s="144" t="s">
        <v>1911</v>
      </c>
      <c r="D32" s="144" t="s">
        <v>1912</v>
      </c>
      <c r="E32" s="145" t="s">
        <v>1913</v>
      </c>
      <c r="F32" s="145" t="s">
        <v>1914</v>
      </c>
      <c r="T32" s="222" t="s">
        <v>2629</v>
      </c>
      <c r="U32" s="217">
        <v>14</v>
      </c>
      <c r="V32" s="217">
        <f>365/12</f>
        <v>30.416666666666668</v>
      </c>
      <c r="W32" s="217">
        <f>365/4</f>
        <v>91.25</v>
      </c>
      <c r="X32" s="217">
        <f>365/2</f>
        <v>182.5</v>
      </c>
      <c r="Y32" s="217">
        <f>365</f>
        <v>365</v>
      </c>
      <c r="Z32" s="217">
        <f>365*2</f>
        <v>730</v>
      </c>
      <c r="AA32" s="217">
        <f>365*3</f>
        <v>1095</v>
      </c>
      <c r="AB32" s="217">
        <f>365*5</f>
        <v>1825</v>
      </c>
      <c r="AC32" s="217">
        <f>365*10</f>
        <v>3650</v>
      </c>
      <c r="AD32" s="217">
        <f>365*15</f>
        <v>5475</v>
      </c>
      <c r="AE32" s="217">
        <f>365*20</f>
        <v>7300</v>
      </c>
      <c r="AF32" s="217">
        <f>365*30</f>
        <v>10950</v>
      </c>
    </row>
    <row r="33" spans="1:21">
      <c r="A33" s="193" t="s">
        <v>47</v>
      </c>
      <c r="B33" s="193" t="s">
        <v>436</v>
      </c>
      <c r="C33" s="151">
        <f>K28</f>
        <v>0</v>
      </c>
      <c r="D33" s="151">
        <f>C33^2</f>
        <v>0</v>
      </c>
      <c r="E33" s="151">
        <f>SUM(S21)</f>
        <v>0</v>
      </c>
      <c r="F33" s="151">
        <f>MAX(MIN(E33,C33),-C33)</f>
        <v>0</v>
      </c>
    </row>
    <row r="34" spans="1:21">
      <c r="A34" s="201"/>
      <c r="B34" s="201"/>
      <c r="C34" s="201"/>
    </row>
    <row r="35" spans="1:21">
      <c r="A35" s="201"/>
      <c r="B35" s="201"/>
      <c r="C35" s="201"/>
    </row>
    <row r="36" spans="1:21">
      <c r="A36" s="195" t="s">
        <v>2621</v>
      </c>
    </row>
    <row r="38" spans="1:21">
      <c r="A38" s="316" t="s">
        <v>1</v>
      </c>
      <c r="B38" s="317"/>
      <c r="C38" s="144" t="s">
        <v>1916</v>
      </c>
      <c r="D38" s="144" t="s">
        <v>1917</v>
      </c>
      <c r="E38" s="144" t="s">
        <v>1957</v>
      </c>
      <c r="F38" s="144" t="s">
        <v>1958</v>
      </c>
      <c r="G38" s="144" t="s">
        <v>1922</v>
      </c>
      <c r="H38" s="144" t="s">
        <v>1959</v>
      </c>
      <c r="I38" s="144" t="s">
        <v>1932</v>
      </c>
    </row>
    <row r="39" spans="1:21">
      <c r="A39" s="193" t="s">
        <v>436</v>
      </c>
      <c r="B39" s="193" t="s">
        <v>436</v>
      </c>
      <c r="C39" s="151">
        <f>VLOOKUP(A39,$B$33:$F$33,5,FALSE)</f>
        <v>0</v>
      </c>
      <c r="D39" s="151">
        <f>VLOOKUP(B39,$B$33:$F$33,5,FALSE)</f>
        <v>0</v>
      </c>
      <c r="E39" s="151" cm="1">
        <f t="array" ref="E39">VLOOKUP(A39,TRANSPOSE($B$8:$F$11),4,FALSE)</f>
        <v>1</v>
      </c>
      <c r="F39" s="151" cm="1">
        <f t="array" ref="F39">VLOOKUP(B39,TRANSPOSE($B$8:$F$11),4,FALSE)</f>
        <v>1</v>
      </c>
      <c r="G39" s="211">
        <v>1</v>
      </c>
      <c r="H39" s="281">
        <v>1</v>
      </c>
      <c r="I39" s="151">
        <f t="shared" ref="I39" si="3">IF(C39=D39,0,C39*D39*G39*H39)</f>
        <v>0</v>
      </c>
    </row>
    <row r="40" spans="1:21">
      <c r="A40" s="201"/>
      <c r="B40" s="201"/>
      <c r="C40" s="201"/>
      <c r="H40" s="1" t="s">
        <v>1931</v>
      </c>
      <c r="I40" s="1">
        <f>SUM(I39:I39)</f>
        <v>0</v>
      </c>
    </row>
    <row r="41" spans="1:21">
      <c r="A41" s="201"/>
      <c r="B41" s="201"/>
      <c r="C41" s="201"/>
      <c r="H41" s="1" t="s">
        <v>1933</v>
      </c>
      <c r="I41" s="1">
        <f>SUM(D33:D33)</f>
        <v>0</v>
      </c>
    </row>
    <row r="42" spans="1:21">
      <c r="A42" s="201"/>
      <c r="B42" s="201"/>
      <c r="C42" s="201"/>
      <c r="H42" s="204" t="s">
        <v>2623</v>
      </c>
      <c r="I42" s="204">
        <f>SQRT(SUM(I40:I41))</f>
        <v>0</v>
      </c>
    </row>
    <row r="43" spans="1:21">
      <c r="A43" s="201"/>
      <c r="B43" s="201"/>
      <c r="C43" s="201"/>
      <c r="T43" s="224"/>
      <c r="U43" s="224"/>
    </row>
    <row r="44" spans="1:21">
      <c r="T44" s="6"/>
      <c r="U44" s="6"/>
    </row>
    <row r="46" spans="1:21">
      <c r="A46" s="274" t="s">
        <v>2625</v>
      </c>
      <c r="B46" s="273"/>
    </row>
    <row r="48" spans="1:21">
      <c r="A48" s="195" t="s">
        <v>2722</v>
      </c>
    </row>
    <row r="50" spans="1:18">
      <c r="A50" s="144" t="s">
        <v>41</v>
      </c>
      <c r="B50" s="144" t="s">
        <v>42</v>
      </c>
      <c r="C50" s="144" t="s">
        <v>43</v>
      </c>
      <c r="D50" s="144" t="s">
        <v>0</v>
      </c>
      <c r="E50" s="144" t="s">
        <v>1</v>
      </c>
      <c r="F50" s="144" t="s">
        <v>2</v>
      </c>
      <c r="G50" s="144" t="s">
        <v>3</v>
      </c>
      <c r="H50" s="144" t="s">
        <v>4</v>
      </c>
      <c r="I50" s="144" t="s">
        <v>44</v>
      </c>
      <c r="J50" s="144" t="s">
        <v>45</v>
      </c>
      <c r="K50" s="144" t="s">
        <v>46</v>
      </c>
      <c r="L50" s="144" t="s">
        <v>2689</v>
      </c>
      <c r="M50" s="144" t="s">
        <v>2627</v>
      </c>
      <c r="N50" s="144" t="s">
        <v>2706</v>
      </c>
      <c r="O50" s="144" t="s">
        <v>2708</v>
      </c>
      <c r="P50" s="144" t="s">
        <v>2707</v>
      </c>
      <c r="Q50" s="235" t="s">
        <v>2664</v>
      </c>
      <c r="R50" s="235" t="s">
        <v>2665</v>
      </c>
    </row>
    <row r="51" spans="1:18">
      <c r="A51" s="193" t="s">
        <v>47</v>
      </c>
      <c r="B51" s="189" t="s">
        <v>435</v>
      </c>
      <c r="C51" s="189" t="s">
        <v>49</v>
      </c>
      <c r="D51" s="193" t="s">
        <v>27</v>
      </c>
      <c r="E51" s="193" t="s">
        <v>436</v>
      </c>
      <c r="F51" s="193"/>
      <c r="G51" s="193" t="s">
        <v>54</v>
      </c>
      <c r="H51" s="193"/>
      <c r="I51" s="193">
        <v>24000000</v>
      </c>
      <c r="J51" s="189" t="s">
        <v>50</v>
      </c>
      <c r="K51" s="193">
        <v>24000000</v>
      </c>
      <c r="L51" s="271" t="str">
        <f>E51&amp;"-"&amp;G51</f>
        <v>USDGBP-3m</v>
      </c>
      <c r="M51" s="191" cm="1">
        <f t="array" ref="M51">VLOOKUP(G51,TRANSPOSE($T$30:$AF$31),2,FALSE)</f>
        <v>7.6712328767123292E-2</v>
      </c>
      <c r="N51" s="294">
        <f>N17</f>
        <v>7.4</v>
      </c>
      <c r="O51" s="295">
        <f>_xlfn.NORM.S.INV(99%)</f>
        <v>2.3263478740408408</v>
      </c>
      <c r="P51" s="295">
        <f>N51*SQRT(365/14)/O51</f>
        <v>16.241998871228336</v>
      </c>
      <c r="Q51" s="223">
        <f>K51*M51*P51</f>
        <v>29903077.373877924</v>
      </c>
      <c r="R51" s="223">
        <f>ABS(Q51)</f>
        <v>29903077.373877924</v>
      </c>
    </row>
    <row r="52" spans="1:18">
      <c r="A52" s="193" t="s">
        <v>47</v>
      </c>
      <c r="B52" s="189" t="s">
        <v>452</v>
      </c>
      <c r="C52" s="189" t="s">
        <v>49</v>
      </c>
      <c r="D52" s="193" t="s">
        <v>27</v>
      </c>
      <c r="E52" s="193" t="s">
        <v>436</v>
      </c>
      <c r="F52" s="193"/>
      <c r="G52" s="193" t="s">
        <v>57</v>
      </c>
      <c r="H52" s="193"/>
      <c r="I52" s="193">
        <v>-24000000</v>
      </c>
      <c r="J52" s="189" t="s">
        <v>50</v>
      </c>
      <c r="K52" s="193">
        <v>-24000000</v>
      </c>
      <c r="L52" s="271" t="str">
        <f>E52&amp;"-"&amp;G52</f>
        <v>USDGBP-1y</v>
      </c>
      <c r="M52" s="191" cm="1">
        <f t="array" ref="M52">VLOOKUP(G52,TRANSPOSE($T$30:$AF$31),2,FALSE)</f>
        <v>1.9178082191780823E-2</v>
      </c>
      <c r="N52" s="294">
        <f>N18</f>
        <v>7.4</v>
      </c>
      <c r="O52" s="295">
        <f>_xlfn.NORM.S.INV(99%)</f>
        <v>2.3263478740408408</v>
      </c>
      <c r="P52" s="295">
        <f>N52*SQRT(365/14)/O52</f>
        <v>16.241998871228336</v>
      </c>
      <c r="Q52" s="223">
        <f>K52*M52*P52</f>
        <v>-7475769.343469481</v>
      </c>
      <c r="R52" s="223">
        <f>ABS(Q52)</f>
        <v>7475769.343469481</v>
      </c>
    </row>
    <row r="53" spans="1:18">
      <c r="L53" s="193" t="s">
        <v>436</v>
      </c>
      <c r="P53" s="296" t="s">
        <v>2735</v>
      </c>
      <c r="Q53" s="296">
        <f>SUM(Q51:Q52)</f>
        <v>22427308.030408442</v>
      </c>
      <c r="R53" s="297">
        <f>ABS(Q53)</f>
        <v>22427308.030408442</v>
      </c>
    </row>
    <row r="54" spans="1:18">
      <c r="A54" s="195" t="s">
        <v>2666</v>
      </c>
    </row>
    <row r="56" spans="1:18">
      <c r="A56" s="201"/>
      <c r="B56" s="201"/>
      <c r="C56" s="201"/>
    </row>
    <row r="57" spans="1:18">
      <c r="A57" s="145" t="s">
        <v>41</v>
      </c>
      <c r="B57" s="144" t="s">
        <v>1</v>
      </c>
      <c r="C57" s="144" t="s">
        <v>2723</v>
      </c>
      <c r="D57" s="144" t="s">
        <v>2724</v>
      </c>
      <c r="E57" s="145" t="s">
        <v>1920</v>
      </c>
      <c r="F57" s="145" t="s">
        <v>1921</v>
      </c>
      <c r="G57" s="144" t="s">
        <v>1922</v>
      </c>
      <c r="H57" s="144" t="s">
        <v>2632</v>
      </c>
      <c r="I57" s="146" t="s">
        <v>1932</v>
      </c>
    </row>
    <row r="58" spans="1:18">
      <c r="A58" s="193" t="s">
        <v>47</v>
      </c>
      <c r="B58" s="193" t="s">
        <v>436</v>
      </c>
      <c r="C58" s="193" t="s">
        <v>436</v>
      </c>
      <c r="D58" s="193" t="s">
        <v>436</v>
      </c>
      <c r="E58" s="192">
        <f>VLOOKUP(C58,($L$50:$Q$53),6,FALSE)</f>
        <v>22427308.030408442</v>
      </c>
      <c r="F58" s="192">
        <f>VLOOKUP(D58,($L$50:$Q$53),6,FALSE)</f>
        <v>22427308.030408442</v>
      </c>
      <c r="G58" s="203">
        <v>1</v>
      </c>
      <c r="H58" s="272">
        <f>G58^2</f>
        <v>1</v>
      </c>
      <c r="I58" s="210">
        <f>E58*F58*H58</f>
        <v>502984145490823</v>
      </c>
    </row>
    <row r="59" spans="1:18">
      <c r="A59" s="201"/>
      <c r="B59" s="284"/>
      <c r="C59" s="201"/>
      <c r="H59" s="204" t="s">
        <v>2720</v>
      </c>
      <c r="I59" s="204">
        <f>SQRT(SUM(I58:I58))</f>
        <v>22427308.030408442</v>
      </c>
    </row>
    <row r="60" spans="1:18">
      <c r="B60" s="6"/>
    </row>
    <row r="61" spans="1:18">
      <c r="A61" s="201" t="s">
        <v>1930</v>
      </c>
      <c r="B61" s="284"/>
      <c r="C61" s="201"/>
    </row>
    <row r="62" spans="1:18">
      <c r="A62" s="145" t="s">
        <v>41</v>
      </c>
      <c r="B62" s="144" t="s">
        <v>1</v>
      </c>
      <c r="C62" s="144" t="s">
        <v>1911</v>
      </c>
      <c r="D62" s="144" t="s">
        <v>1912</v>
      </c>
      <c r="E62" s="145" t="s">
        <v>1913</v>
      </c>
      <c r="F62" s="145" t="s">
        <v>1914</v>
      </c>
    </row>
    <row r="63" spans="1:18">
      <c r="A63" s="193" t="s">
        <v>47</v>
      </c>
      <c r="B63" s="193" t="s">
        <v>436</v>
      </c>
      <c r="C63" s="151">
        <f>I59</f>
        <v>22427308.030408442</v>
      </c>
      <c r="D63" s="151">
        <f>C63^2</f>
        <v>502984145490823</v>
      </c>
      <c r="E63" s="151">
        <f>SUM(Q51:Q52)</f>
        <v>22427308.030408442</v>
      </c>
      <c r="F63" s="151">
        <f>MAX(MIN(E63,C63),-C63)</f>
        <v>22427308.030408442</v>
      </c>
    </row>
    <row r="64" spans="1:18">
      <c r="B64" s="6"/>
    </row>
    <row r="66" spans="1:7">
      <c r="A66" s="195" t="s">
        <v>2668</v>
      </c>
    </row>
    <row r="68" spans="1:7">
      <c r="A68" s="145"/>
      <c r="B68" s="145" t="s">
        <v>436</v>
      </c>
      <c r="C68" s="144" t="s">
        <v>2640</v>
      </c>
    </row>
    <row r="69" spans="1:7">
      <c r="A69" s="217" t="s">
        <v>2634</v>
      </c>
      <c r="B69" s="217">
        <f>SUM(Q51:Q52)</f>
        <v>22427308.030408442</v>
      </c>
      <c r="C69" s="217">
        <f>SUM(B69:B69)</f>
        <v>22427308.030408442</v>
      </c>
    </row>
    <row r="70" spans="1:7">
      <c r="A70" s="217" t="s">
        <v>2635</v>
      </c>
      <c r="B70" s="217">
        <f>SUM(R51:R52)</f>
        <v>37378846.717347406</v>
      </c>
      <c r="C70" s="217">
        <f>SUM(B70:B70)</f>
        <v>37378846.717347406</v>
      </c>
    </row>
    <row r="71" spans="1:7">
      <c r="A71" s="217" t="s">
        <v>2636</v>
      </c>
      <c r="B71" s="217">
        <f>MIN(0,C69/C70)</f>
        <v>0</v>
      </c>
    </row>
    <row r="72" spans="1:7">
      <c r="A72" s="217" t="s">
        <v>2637</v>
      </c>
      <c r="B72" s="217">
        <f>_xlfn.NORM.S.INV(99.5%)</f>
        <v>2.5758293035488999</v>
      </c>
    </row>
    <row r="73" spans="1:7">
      <c r="A73" s="277" t="s">
        <v>2638</v>
      </c>
      <c r="B73" s="217">
        <f>(B72^2-1)*(1+B71)-B71</f>
        <v>5.6348966010212109</v>
      </c>
      <c r="D73" s="278"/>
      <c r="E73" s="278"/>
      <c r="F73" s="278"/>
      <c r="G73" s="279"/>
    </row>
    <row r="74" spans="1:7">
      <c r="B74" s="283"/>
    </row>
    <row r="76" spans="1:7">
      <c r="A76" s="195" t="s">
        <v>2642</v>
      </c>
    </row>
    <row r="78" spans="1:7">
      <c r="A78" s="316" t="s">
        <v>1</v>
      </c>
      <c r="B78" s="317"/>
      <c r="C78" s="144" t="s">
        <v>1916</v>
      </c>
      <c r="D78" s="144" t="s">
        <v>1917</v>
      </c>
      <c r="E78" s="144" t="s">
        <v>1922</v>
      </c>
      <c r="F78" s="144" t="s">
        <v>2632</v>
      </c>
      <c r="G78" s="144" t="s">
        <v>1932</v>
      </c>
    </row>
    <row r="79" spans="1:7">
      <c r="A79" s="193" t="s">
        <v>436</v>
      </c>
      <c r="B79" s="193" t="s">
        <v>436</v>
      </c>
      <c r="C79" s="151">
        <f>VLOOKUP(A79,$B$62:$F$63,5,FALSE)</f>
        <v>22427308.030408442</v>
      </c>
      <c r="D79" s="151">
        <f>VLOOKUP(B79,$B$62:$F$63,5,FALSE)</f>
        <v>22427308.030408442</v>
      </c>
      <c r="E79" s="211">
        <v>1</v>
      </c>
      <c r="F79" s="211">
        <f>E79^2</f>
        <v>1</v>
      </c>
      <c r="G79" s="151">
        <f>IF(C79=D79,0,C79*D79*F79)</f>
        <v>0</v>
      </c>
    </row>
    <row r="80" spans="1:7">
      <c r="A80" s="201"/>
      <c r="B80" s="201"/>
      <c r="C80" s="201"/>
      <c r="F80" s="1" t="s">
        <v>1931</v>
      </c>
      <c r="G80" s="1">
        <f>SUM(G79:G79)</f>
        <v>0</v>
      </c>
    </row>
    <row r="81" spans="1:18">
      <c r="A81" s="201"/>
      <c r="B81" s="201"/>
      <c r="C81" s="201"/>
      <c r="F81" s="1" t="s">
        <v>1933</v>
      </c>
      <c r="G81" s="1">
        <f>SUM(D63:D63)</f>
        <v>502984145490823</v>
      </c>
    </row>
    <row r="82" spans="1:18">
      <c r="F82" s="204" t="s">
        <v>2670</v>
      </c>
      <c r="G82" s="204">
        <f>MAX(C69+B73*SQRT(G80+G81),0)</f>
        <v>148802869.82101268</v>
      </c>
    </row>
    <row r="84" spans="1:18">
      <c r="A84" s="274" t="s">
        <v>2613</v>
      </c>
      <c r="B84" s="273">
        <f>I42+G82</f>
        <v>148802869.82101268</v>
      </c>
    </row>
    <row r="86" spans="1:18">
      <c r="A86" s="205" t="s">
        <v>1935</v>
      </c>
    </row>
    <row r="88" spans="1:18">
      <c r="A88" s="227" t="s">
        <v>2043</v>
      </c>
      <c r="B88" s="227" t="s">
        <v>2044</v>
      </c>
      <c r="C88" s="227" t="s">
        <v>2045</v>
      </c>
      <c r="D88" s="227" t="s">
        <v>2046</v>
      </c>
      <c r="E88" s="227" t="s">
        <v>2047</v>
      </c>
      <c r="F88" s="227" t="s">
        <v>2048</v>
      </c>
      <c r="G88" s="227" t="s">
        <v>2049</v>
      </c>
      <c r="H88" s="227" t="s">
        <v>2050</v>
      </c>
      <c r="I88" s="227" t="s">
        <v>2051</v>
      </c>
      <c r="J88" s="217" t="s">
        <v>2052</v>
      </c>
      <c r="K88" s="217" t="s">
        <v>2053</v>
      </c>
      <c r="L88" s="217" t="s">
        <v>2054</v>
      </c>
      <c r="M88" s="217" t="s">
        <v>2055</v>
      </c>
      <c r="N88" s="217" t="s">
        <v>2056</v>
      </c>
      <c r="O88" s="217" t="s">
        <v>2057</v>
      </c>
      <c r="P88" s="217" t="s">
        <v>2058</v>
      </c>
      <c r="Q88" s="217" t="s">
        <v>2059</v>
      </c>
      <c r="R88" s="217"/>
    </row>
    <row r="89" spans="1:18">
      <c r="A89" s="228">
        <v>45169</v>
      </c>
      <c r="B89" s="227" t="s">
        <v>2373</v>
      </c>
      <c r="C89" s="227" t="s">
        <v>2061</v>
      </c>
      <c r="D89" s="227" t="s">
        <v>50</v>
      </c>
      <c r="E89" s="227">
        <v>148802869.821013</v>
      </c>
      <c r="F89" s="227">
        <v>0</v>
      </c>
      <c r="G89" s="227">
        <v>148802869.821013</v>
      </c>
      <c r="H89" s="227">
        <v>148802869.821013</v>
      </c>
      <c r="I89" s="227">
        <v>0</v>
      </c>
      <c r="J89" s="217">
        <v>0</v>
      </c>
      <c r="K89" s="217">
        <v>0</v>
      </c>
      <c r="L89" s="217">
        <v>148802869.821013</v>
      </c>
      <c r="M89" s="217">
        <v>0</v>
      </c>
      <c r="N89" s="217">
        <v>0</v>
      </c>
      <c r="O89" s="217">
        <v>0</v>
      </c>
      <c r="P89" s="217">
        <v>0</v>
      </c>
      <c r="Q89" s="217">
        <v>0</v>
      </c>
      <c r="R89" s="217"/>
    </row>
    <row r="94" spans="1:18">
      <c r="O94" s="217" t="s">
        <v>2057</v>
      </c>
    </row>
    <row r="95" spans="1:18">
      <c r="O95" s="217">
        <v>98253623.692035004</v>
      </c>
    </row>
  </sheetData>
  <mergeCells count="36">
    <mergeCell ref="A38:B38"/>
    <mergeCell ref="A78:B78"/>
    <mergeCell ref="T24:V24"/>
    <mergeCell ref="W24:Z24"/>
    <mergeCell ref="T25:V25"/>
    <mergeCell ref="W25:Z25"/>
    <mergeCell ref="T26:V26"/>
    <mergeCell ref="W26:Z26"/>
    <mergeCell ref="T22:V22"/>
    <mergeCell ref="W22:Z22"/>
    <mergeCell ref="AB22:AD22"/>
    <mergeCell ref="AE22:AH22"/>
    <mergeCell ref="T23:V23"/>
    <mergeCell ref="W23:Z23"/>
    <mergeCell ref="AB23:AD23"/>
    <mergeCell ref="AE23:AH23"/>
    <mergeCell ref="W20:Z20"/>
    <mergeCell ref="AE20:AH20"/>
    <mergeCell ref="T21:V21"/>
    <mergeCell ref="W21:Z21"/>
    <mergeCell ref="AB21:AD21"/>
    <mergeCell ref="AE21:AH21"/>
    <mergeCell ref="AB6:AC6"/>
    <mergeCell ref="AD6:AE6"/>
    <mergeCell ref="B7:D7"/>
    <mergeCell ref="T7:U7"/>
    <mergeCell ref="V7:W7"/>
    <mergeCell ref="X7:Y7"/>
    <mergeCell ref="AB7:AC7"/>
    <mergeCell ref="AD7:AE7"/>
    <mergeCell ref="T5:U5"/>
    <mergeCell ref="V5:W5"/>
    <mergeCell ref="X5:Y5"/>
    <mergeCell ref="T6:U6"/>
    <mergeCell ref="V6:W6"/>
    <mergeCell ref="X6:Y6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62676-6C9D-4102-83B6-2DDF7693FC58}">
  <dimension ref="A1:AH108"/>
  <sheetViews>
    <sheetView topLeftCell="A46" workbookViewId="0">
      <selection activeCell="H85" sqref="H85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2.140625" style="1" customWidth="1"/>
    <col min="25" max="33" width="9.140625" style="1"/>
    <col min="34" max="34" width="34.7109375" style="1" customWidth="1"/>
    <col min="35" max="16384" width="9.140625" style="1"/>
  </cols>
  <sheetData>
    <row r="1" spans="1:31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1">
      <c r="A2" s="187" t="s">
        <v>1524</v>
      </c>
      <c r="B2" s="187" t="s">
        <v>613</v>
      </c>
      <c r="C2" s="187" t="s">
        <v>1392</v>
      </c>
      <c r="D2" s="187" t="s">
        <v>1525</v>
      </c>
      <c r="E2" s="187" t="s">
        <v>1526</v>
      </c>
      <c r="F2" s="187" t="s">
        <v>1527</v>
      </c>
      <c r="G2" s="187" t="s">
        <v>617</v>
      </c>
      <c r="H2" s="188">
        <v>0</v>
      </c>
      <c r="I2" s="188">
        <v>685015519.73295438</v>
      </c>
      <c r="J2" s="188">
        <v>190108755.10708714</v>
      </c>
      <c r="K2" s="188">
        <v>0</v>
      </c>
      <c r="L2" s="188">
        <v>0</v>
      </c>
      <c r="M2" s="188">
        <v>875124274.84004152</v>
      </c>
      <c r="N2" s="188"/>
    </row>
    <row r="4" spans="1:31">
      <c r="A4" s="274" t="s">
        <v>2624</v>
      </c>
      <c r="B4" s="273"/>
      <c r="T4" s="190" t="s">
        <v>1961</v>
      </c>
      <c r="U4" s="190"/>
      <c r="V4" s="190"/>
      <c r="W4" s="190"/>
    </row>
    <row r="5" spans="1:31">
      <c r="A5" s="195" t="s">
        <v>2721</v>
      </c>
      <c r="B5" s="195"/>
      <c r="C5" s="195"/>
      <c r="T5" s="336" t="s">
        <v>1967</v>
      </c>
      <c r="U5" s="338"/>
      <c r="V5" s="336" t="s">
        <v>2713</v>
      </c>
      <c r="W5" s="338"/>
      <c r="X5" s="336" t="s">
        <v>2712</v>
      </c>
      <c r="Y5" s="338"/>
    </row>
    <row r="6" spans="1:31">
      <c r="A6" s="195"/>
      <c r="B6" s="195"/>
      <c r="C6" s="195"/>
      <c r="T6" s="336" t="s">
        <v>2714</v>
      </c>
      <c r="U6" s="338"/>
      <c r="V6" s="345">
        <v>7.4</v>
      </c>
      <c r="W6" s="345"/>
      <c r="X6" s="345">
        <v>14.7</v>
      </c>
      <c r="Y6" s="345"/>
      <c r="AB6" s="336" t="s">
        <v>2715</v>
      </c>
      <c r="AC6" s="338"/>
      <c r="AD6" s="345" t="s">
        <v>2717</v>
      </c>
      <c r="AE6" s="345"/>
    </row>
    <row r="7" spans="1:31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T7" s="336" t="s">
        <v>2711</v>
      </c>
      <c r="U7" s="338"/>
      <c r="V7" s="345">
        <v>14.7</v>
      </c>
      <c r="W7" s="345"/>
      <c r="X7" s="345">
        <v>21.4</v>
      </c>
      <c r="Y7" s="345"/>
      <c r="AB7" s="336" t="s">
        <v>2716</v>
      </c>
      <c r="AC7" s="338"/>
      <c r="AD7" s="345" t="s">
        <v>1963</v>
      </c>
      <c r="AE7" s="345"/>
    </row>
    <row r="8" spans="1:31" ht="15" customHeight="1">
      <c r="A8" s="251" t="s">
        <v>1</v>
      </c>
      <c r="B8" s="193" t="s">
        <v>440</v>
      </c>
      <c r="C8" s="193" t="s">
        <v>442</v>
      </c>
      <c r="D8" s="193"/>
      <c r="E8" s="286"/>
      <c r="F8" s="286"/>
      <c r="T8" s="190"/>
      <c r="U8" s="190"/>
      <c r="V8" s="190"/>
      <c r="W8" s="190"/>
    </row>
    <row r="9" spans="1:31">
      <c r="A9" s="198" t="s">
        <v>1908</v>
      </c>
      <c r="B9" s="208">
        <v>1400000000</v>
      </c>
      <c r="C9" s="208">
        <v>590000000</v>
      </c>
      <c r="D9" s="208"/>
      <c r="E9" s="199"/>
      <c r="F9" s="199"/>
      <c r="T9" s="190"/>
      <c r="U9" s="190"/>
      <c r="V9" s="190"/>
      <c r="W9" s="190"/>
    </row>
    <row r="10" spans="1:31">
      <c r="A10" s="198" t="s">
        <v>2728</v>
      </c>
      <c r="B10" s="200">
        <f>SUM(R17)</f>
        <v>1471261713.967808</v>
      </c>
      <c r="C10" s="200">
        <f>SUM(R18)</f>
        <v>-185158787.13200301</v>
      </c>
      <c r="D10" s="200" t="e">
        <f>SUM(#REF!)</f>
        <v>#REF!</v>
      </c>
      <c r="E10" s="199">
        <f>SUM(M49:M49)</f>
        <v>0</v>
      </c>
      <c r="F10" s="199">
        <f>SUM(O49:O49)</f>
        <v>0</v>
      </c>
      <c r="T10" s="198" t="s">
        <v>2688</v>
      </c>
      <c r="U10" s="198"/>
      <c r="V10" s="198"/>
      <c r="W10" s="198"/>
      <c r="X10" s="198"/>
      <c r="Y10" s="151">
        <v>0.48</v>
      </c>
      <c r="Z10" s="6"/>
    </row>
    <row r="11" spans="1:31">
      <c r="A11" s="206" t="s">
        <v>1909</v>
      </c>
      <c r="B11" s="207">
        <f>MAX(1,SQRT(ABS(B10)/B9))</f>
        <v>1.0251347346874555</v>
      </c>
      <c r="C11" s="207">
        <f>MAX(1,SQRT(ABS(C10)/C9))</f>
        <v>1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198" t="s">
        <v>2710</v>
      </c>
      <c r="U11" s="198"/>
      <c r="V11" s="198"/>
      <c r="W11" s="198"/>
      <c r="X11" s="198"/>
      <c r="Y11" s="151">
        <v>0.56999999999999995</v>
      </c>
      <c r="Z11" s="6"/>
    </row>
    <row r="12" spans="1:31">
      <c r="T12" s="6"/>
      <c r="U12" s="6"/>
      <c r="V12" s="6"/>
      <c r="W12" s="6"/>
      <c r="X12" s="6"/>
      <c r="Y12" s="6"/>
      <c r="Z12" s="6"/>
    </row>
    <row r="13" spans="1:31">
      <c r="T13" s="190" t="s">
        <v>2690</v>
      </c>
    </row>
    <row r="14" spans="1:31">
      <c r="A14" s="195" t="s">
        <v>1910</v>
      </c>
      <c r="T14" s="198" t="s">
        <v>2691</v>
      </c>
      <c r="U14" s="198"/>
      <c r="V14" s="198"/>
      <c r="W14" s="198"/>
      <c r="X14" s="198"/>
      <c r="Y14" s="151">
        <v>0.5</v>
      </c>
    </row>
    <row r="15" spans="1:31">
      <c r="A15" s="195"/>
    </row>
    <row r="16" spans="1:31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2689</v>
      </c>
      <c r="M16" s="235" t="s">
        <v>2718</v>
      </c>
      <c r="N16" s="144" t="s">
        <v>2706</v>
      </c>
      <c r="O16" s="144" t="s">
        <v>2708</v>
      </c>
      <c r="P16" s="144" t="s">
        <v>2707</v>
      </c>
      <c r="Q16" s="144" t="s">
        <v>2617</v>
      </c>
      <c r="R16" s="235" t="s">
        <v>2729</v>
      </c>
      <c r="S16" s="144" t="s">
        <v>2719</v>
      </c>
    </row>
    <row r="17" spans="1:34">
      <c r="A17" s="193" t="s">
        <v>47</v>
      </c>
      <c r="B17" s="189" t="s">
        <v>439</v>
      </c>
      <c r="C17" s="189" t="s">
        <v>49</v>
      </c>
      <c r="D17" s="193" t="s">
        <v>27</v>
      </c>
      <c r="E17" s="193" t="s">
        <v>440</v>
      </c>
      <c r="F17" s="193"/>
      <c r="G17" s="193" t="s">
        <v>79</v>
      </c>
      <c r="H17" s="193"/>
      <c r="I17" s="193">
        <v>80000000</v>
      </c>
      <c r="J17" s="189" t="s">
        <v>50</v>
      </c>
      <c r="K17" s="193">
        <v>80000000</v>
      </c>
      <c r="L17" s="271" t="str">
        <f>E17&amp;"-"&amp;G17</f>
        <v>BRLUSD-2y</v>
      </c>
      <c r="M17" s="293">
        <f>$Y$11</f>
        <v>0.56999999999999995</v>
      </c>
      <c r="N17" s="294">
        <f>V7</f>
        <v>14.7</v>
      </c>
      <c r="O17" s="295">
        <f>_xlfn.NORM.S.INV(99%)</f>
        <v>2.3263478740408408</v>
      </c>
      <c r="P17" s="295">
        <f>N17*SQRT(365/14)/O17</f>
        <v>32.26451127122386</v>
      </c>
      <c r="Q17" s="191">
        <f>$Y$10</f>
        <v>0.48</v>
      </c>
      <c r="R17" s="223">
        <f>M17*P17*K17</f>
        <v>1471261713.967808</v>
      </c>
      <c r="S17" s="191">
        <f>Q17*R17*$B$11</f>
        <v>723955913.66601586</v>
      </c>
    </row>
    <row r="18" spans="1:34">
      <c r="A18" s="193" t="s">
        <v>47</v>
      </c>
      <c r="B18" s="189" t="s">
        <v>441</v>
      </c>
      <c r="C18" s="189" t="s">
        <v>49</v>
      </c>
      <c r="D18" s="193" t="s">
        <v>27</v>
      </c>
      <c r="E18" s="193" t="s">
        <v>442</v>
      </c>
      <c r="F18" s="193"/>
      <c r="G18" s="193" t="s">
        <v>75</v>
      </c>
      <c r="H18" s="193"/>
      <c r="I18" s="193">
        <v>-20000000</v>
      </c>
      <c r="J18" s="189" t="s">
        <v>50</v>
      </c>
      <c r="K18" s="193">
        <v>-20000000</v>
      </c>
      <c r="L18" s="271" t="str">
        <f>E18&amp;"-"&amp;G18</f>
        <v>EURQAR-1m</v>
      </c>
      <c r="M18" s="293">
        <f>$Y$11</f>
        <v>0.56999999999999995</v>
      </c>
      <c r="N18" s="294">
        <f>V6</f>
        <v>7.4</v>
      </c>
      <c r="O18" s="295">
        <f>_xlfn.NORM.S.INV(99%)</f>
        <v>2.3263478740408408</v>
      </c>
      <c r="P18" s="295">
        <f>N18*SQRT(365/14)/O18</f>
        <v>16.241998871228336</v>
      </c>
      <c r="Q18" s="191">
        <f>$Y$10</f>
        <v>0.48</v>
      </c>
      <c r="R18" s="223">
        <f>M18*P18*K18</f>
        <v>-185158787.13200301</v>
      </c>
      <c r="S18" s="191">
        <f>Q18*R18*C11</f>
        <v>-88876217.823361441</v>
      </c>
    </row>
    <row r="19" spans="1:34">
      <c r="N19" s="279"/>
      <c r="T19" s="1" t="s">
        <v>2658</v>
      </c>
    </row>
    <row r="20" spans="1:34">
      <c r="T20" s="291"/>
      <c r="U20" s="222" t="s">
        <v>2692</v>
      </c>
      <c r="V20" s="222"/>
      <c r="W20" s="325" t="s">
        <v>2709</v>
      </c>
      <c r="X20" s="325"/>
      <c r="Y20" s="325"/>
      <c r="Z20" s="325"/>
      <c r="AB20" s="291"/>
      <c r="AC20" s="222" t="s">
        <v>2692</v>
      </c>
      <c r="AD20" s="222"/>
      <c r="AE20" s="342"/>
      <c r="AF20" s="343"/>
      <c r="AG20" s="343"/>
      <c r="AH20" s="344"/>
    </row>
    <row r="21" spans="1:34">
      <c r="A21" s="195" t="s">
        <v>2725</v>
      </c>
      <c r="T21" s="335" t="s">
        <v>2693</v>
      </c>
      <c r="U21" s="335"/>
      <c r="V21" s="335"/>
      <c r="W21" s="346">
        <v>2800</v>
      </c>
      <c r="X21" s="347"/>
      <c r="Y21" s="347"/>
      <c r="Z21" s="348"/>
      <c r="AB21" s="335" t="s">
        <v>2700</v>
      </c>
      <c r="AC21" s="335"/>
      <c r="AD21" s="335"/>
      <c r="AE21" s="346" t="s">
        <v>2703</v>
      </c>
      <c r="AF21" s="347"/>
      <c r="AG21" s="347"/>
      <c r="AH21" s="348"/>
    </row>
    <row r="22" spans="1:34">
      <c r="T22" s="335" t="s">
        <v>2694</v>
      </c>
      <c r="U22" s="335"/>
      <c r="V22" s="335"/>
      <c r="W22" s="346">
        <v>1400</v>
      </c>
      <c r="X22" s="347"/>
      <c r="Y22" s="347"/>
      <c r="Z22" s="348"/>
      <c r="AB22" s="335" t="s">
        <v>2701</v>
      </c>
      <c r="AC22" s="335"/>
      <c r="AD22" s="335"/>
      <c r="AE22" s="346" t="s">
        <v>2704</v>
      </c>
      <c r="AF22" s="347"/>
      <c r="AG22" s="347"/>
      <c r="AH22" s="348"/>
    </row>
    <row r="23" spans="1:34">
      <c r="A23" s="201"/>
      <c r="B23" s="201"/>
      <c r="C23" s="201"/>
      <c r="T23" s="335" t="s">
        <v>2695</v>
      </c>
      <c r="U23" s="335"/>
      <c r="V23" s="335"/>
      <c r="W23" s="346">
        <v>590</v>
      </c>
      <c r="X23" s="347"/>
      <c r="Y23" s="347"/>
      <c r="Z23" s="348"/>
      <c r="AB23" s="335" t="s">
        <v>2702</v>
      </c>
      <c r="AC23" s="335"/>
      <c r="AD23" s="335"/>
      <c r="AE23" s="346" t="s">
        <v>2705</v>
      </c>
      <c r="AF23" s="347"/>
      <c r="AG23" s="347"/>
      <c r="AH23" s="348"/>
    </row>
    <row r="24" spans="1:34">
      <c r="A24" s="145" t="s">
        <v>41</v>
      </c>
      <c r="B24" s="144" t="s">
        <v>1</v>
      </c>
      <c r="C24" s="144" t="s">
        <v>2723</v>
      </c>
      <c r="D24" s="144" t="s">
        <v>2724</v>
      </c>
      <c r="E24" s="145" t="s">
        <v>1920</v>
      </c>
      <c r="F24" s="145" t="s">
        <v>1921</v>
      </c>
      <c r="G24" s="144" t="s">
        <v>1922</v>
      </c>
      <c r="H24" s="144" t="s">
        <v>1957</v>
      </c>
      <c r="I24" s="144" t="s">
        <v>1958</v>
      </c>
      <c r="J24" s="144" t="s">
        <v>2620</v>
      </c>
      <c r="K24" s="146" t="s">
        <v>1932</v>
      </c>
      <c r="T24" s="335" t="s">
        <v>2696</v>
      </c>
      <c r="U24" s="335"/>
      <c r="V24" s="335"/>
      <c r="W24" s="346">
        <v>520</v>
      </c>
      <c r="X24" s="347"/>
      <c r="Y24" s="347"/>
      <c r="Z24" s="348"/>
    </row>
    <row r="25" spans="1:34">
      <c r="A25" s="193" t="s">
        <v>47</v>
      </c>
      <c r="B25" s="193" t="s">
        <v>440</v>
      </c>
      <c r="C25" s="193" t="s">
        <v>2736</v>
      </c>
      <c r="D25" s="193" t="s">
        <v>2736</v>
      </c>
      <c r="E25" s="192">
        <f>VLOOKUP(C25,($L$16:$S$18),8,FALSE)</f>
        <v>723955913.66601586</v>
      </c>
      <c r="F25" s="192">
        <f>VLOOKUP(D25,($L$16:$S$18),8,FALSE)</f>
        <v>723955913.66601586</v>
      </c>
      <c r="G25" s="203">
        <v>1</v>
      </c>
      <c r="H25" s="288" cm="1">
        <f t="array" ref="H25">VLOOKUP($B25,TRANSPOSE($B$8:$F$11),4,FALSE)</f>
        <v>1.0251347346874555</v>
      </c>
      <c r="I25" s="288" cm="1">
        <f t="array" ref="I25">VLOOKUP($B25,TRANSPOSE($B$8:$F$11),4,FALSE)</f>
        <v>1.0251347346874555</v>
      </c>
      <c r="J25" s="281">
        <f>MIN(H25:I25)/MAX(H25:I25)</f>
        <v>1</v>
      </c>
      <c r="K25" s="210">
        <f t="shared" ref="K25" si="1">E25*F25*G25*J25</f>
        <v>5.2411216493199584E+17</v>
      </c>
      <c r="T25" s="335" t="s">
        <v>2697</v>
      </c>
      <c r="U25" s="335"/>
      <c r="V25" s="335"/>
      <c r="W25" s="346">
        <v>340</v>
      </c>
      <c r="X25" s="347"/>
      <c r="Y25" s="347"/>
      <c r="Z25" s="348"/>
    </row>
    <row r="26" spans="1:34">
      <c r="A26" s="201"/>
      <c r="B26" s="284"/>
      <c r="C26" s="201"/>
      <c r="J26" s="204" t="s">
        <v>2738</v>
      </c>
      <c r="K26" s="204">
        <f>SQRT(SUM(K25:K25))</f>
        <v>723955913.66601586</v>
      </c>
      <c r="L26" s="290"/>
      <c r="T26" s="335" t="s">
        <v>2698</v>
      </c>
      <c r="U26" s="335"/>
      <c r="V26" s="335"/>
      <c r="W26" s="346">
        <v>210</v>
      </c>
      <c r="X26" s="347"/>
      <c r="Y26" s="347"/>
      <c r="Z26" s="348"/>
    </row>
    <row r="27" spans="1:34">
      <c r="A27" s="201"/>
      <c r="B27" s="284"/>
      <c r="C27" s="201"/>
    </row>
    <row r="28" spans="1:34">
      <c r="A28" s="145" t="s">
        <v>41</v>
      </c>
      <c r="B28" s="144" t="s">
        <v>1</v>
      </c>
      <c r="C28" s="144" t="s">
        <v>2723</v>
      </c>
      <c r="D28" s="144" t="s">
        <v>2724</v>
      </c>
      <c r="E28" s="145" t="s">
        <v>1920</v>
      </c>
      <c r="F28" s="145" t="s">
        <v>1921</v>
      </c>
      <c r="G28" s="144" t="s">
        <v>1922</v>
      </c>
      <c r="H28" s="144" t="s">
        <v>1957</v>
      </c>
      <c r="I28" s="144" t="s">
        <v>1958</v>
      </c>
      <c r="J28" s="144" t="s">
        <v>2620</v>
      </c>
      <c r="K28" s="146" t="s">
        <v>1932</v>
      </c>
    </row>
    <row r="29" spans="1:34">
      <c r="A29" s="193" t="s">
        <v>47</v>
      </c>
      <c r="B29" s="193" t="s">
        <v>442</v>
      </c>
      <c r="C29" s="193" t="s">
        <v>2737</v>
      </c>
      <c r="D29" s="193" t="s">
        <v>2737</v>
      </c>
      <c r="E29" s="192">
        <f>VLOOKUP(C29,($L$16:$S$18),8,FALSE)</f>
        <v>-88876217.823361441</v>
      </c>
      <c r="F29" s="192">
        <f>VLOOKUP(D29,($L$16:$S$18),8,FALSE)</f>
        <v>-88876217.823361441</v>
      </c>
      <c r="G29" s="203">
        <v>1</v>
      </c>
      <c r="H29" s="288" cm="1">
        <f t="array" ref="H29">VLOOKUP($B29,TRANSPOSE($B$8:$F$11),4,FALSE)</f>
        <v>1</v>
      </c>
      <c r="I29" s="288" cm="1">
        <f t="array" ref="I29">VLOOKUP($B29,TRANSPOSE($B$8:$F$11),4,FALSE)</f>
        <v>1</v>
      </c>
      <c r="J29" s="281">
        <f>MIN(H29:I29)/MAX(H29:I29)</f>
        <v>1</v>
      </c>
      <c r="K29" s="210">
        <f t="shared" ref="K29" si="2">E29*F29*G29*J29</f>
        <v>7898982094585590</v>
      </c>
    </row>
    <row r="30" spans="1:34">
      <c r="A30" s="201"/>
      <c r="B30" s="284"/>
      <c r="C30" s="201"/>
      <c r="J30" s="204" t="s">
        <v>2732</v>
      </c>
      <c r="K30" s="204">
        <f>SQRT(SUM(K29:K29))</f>
        <v>88876217.823361441</v>
      </c>
      <c r="L30" s="290"/>
      <c r="T30" s="217"/>
      <c r="U30" s="222" t="s">
        <v>51</v>
      </c>
      <c r="V30" s="222" t="s">
        <v>75</v>
      </c>
      <c r="W30" s="222" t="s">
        <v>54</v>
      </c>
      <c r="X30" s="222" t="s">
        <v>77</v>
      </c>
      <c r="Y30" s="222" t="s">
        <v>57</v>
      </c>
      <c r="Z30" s="222" t="s">
        <v>79</v>
      </c>
      <c r="AA30" s="222" t="s">
        <v>63</v>
      </c>
      <c r="AB30" s="222" t="s">
        <v>68</v>
      </c>
      <c r="AC30" s="222" t="s">
        <v>72</v>
      </c>
      <c r="AD30" s="222" t="s">
        <v>82</v>
      </c>
      <c r="AE30" s="222" t="s">
        <v>84</v>
      </c>
      <c r="AF30" s="222" t="s">
        <v>86</v>
      </c>
    </row>
    <row r="31" spans="1:34">
      <c r="A31" s="201"/>
      <c r="B31" s="284"/>
      <c r="C31" s="201"/>
      <c r="T31" s="222" t="s">
        <v>2628</v>
      </c>
      <c r="U31" s="275">
        <f>0.5*MIN(1,14/U32)</f>
        <v>0.5</v>
      </c>
      <c r="V31" s="275">
        <f t="shared" ref="V31:AF31" si="3">0.5*MIN(1,14/V32)</f>
        <v>0.23013698630136986</v>
      </c>
      <c r="W31" s="275">
        <f t="shared" si="3"/>
        <v>7.6712328767123292E-2</v>
      </c>
      <c r="X31" s="275">
        <f t="shared" si="3"/>
        <v>3.8356164383561646E-2</v>
      </c>
      <c r="Y31" s="275">
        <f t="shared" si="3"/>
        <v>1.9178082191780823E-2</v>
      </c>
      <c r="Z31" s="275">
        <f t="shared" si="3"/>
        <v>9.5890410958904115E-3</v>
      </c>
      <c r="AA31" s="275">
        <f t="shared" si="3"/>
        <v>6.392694063926941E-3</v>
      </c>
      <c r="AB31" s="275">
        <f t="shared" si="3"/>
        <v>3.8356164383561643E-3</v>
      </c>
      <c r="AC31" s="275">
        <f t="shared" si="3"/>
        <v>1.9178082191780822E-3</v>
      </c>
      <c r="AD31" s="275">
        <f t="shared" si="3"/>
        <v>1.2785388127853881E-3</v>
      </c>
      <c r="AE31" s="275">
        <f t="shared" si="3"/>
        <v>9.5890410958904108E-4</v>
      </c>
      <c r="AF31" s="275">
        <f t="shared" si="3"/>
        <v>6.3926940639269405E-4</v>
      </c>
    </row>
    <row r="32" spans="1:34">
      <c r="A32" s="201" t="s">
        <v>1930</v>
      </c>
      <c r="B32" s="284"/>
      <c r="C32" s="201"/>
      <c r="T32" s="222" t="s">
        <v>2629</v>
      </c>
      <c r="U32" s="217">
        <v>14</v>
      </c>
      <c r="V32" s="217">
        <f>365/12</f>
        <v>30.416666666666668</v>
      </c>
      <c r="W32" s="217">
        <f>365/4</f>
        <v>91.25</v>
      </c>
      <c r="X32" s="217">
        <f>365/2</f>
        <v>182.5</v>
      </c>
      <c r="Y32" s="217">
        <f>365</f>
        <v>365</v>
      </c>
      <c r="Z32" s="217">
        <f>365*2</f>
        <v>730</v>
      </c>
      <c r="AA32" s="217">
        <f>365*3</f>
        <v>1095</v>
      </c>
      <c r="AB32" s="217">
        <f>365*5</f>
        <v>1825</v>
      </c>
      <c r="AC32" s="217">
        <f>365*10</f>
        <v>3650</v>
      </c>
      <c r="AD32" s="217">
        <f>365*15</f>
        <v>5475</v>
      </c>
      <c r="AE32" s="217">
        <f>365*20</f>
        <v>7300</v>
      </c>
      <c r="AF32" s="217">
        <f>365*30</f>
        <v>10950</v>
      </c>
    </row>
    <row r="33" spans="1:21">
      <c r="A33" s="145" t="s">
        <v>41</v>
      </c>
      <c r="B33" s="144" t="s">
        <v>1</v>
      </c>
      <c r="C33" s="144" t="s">
        <v>1911</v>
      </c>
      <c r="D33" s="144" t="s">
        <v>1912</v>
      </c>
      <c r="E33" s="145" t="s">
        <v>1913</v>
      </c>
      <c r="F33" s="145" t="s">
        <v>1914</v>
      </c>
    </row>
    <row r="34" spans="1:21">
      <c r="A34" s="193" t="s">
        <v>47</v>
      </c>
      <c r="B34" s="193" t="s">
        <v>440</v>
      </c>
      <c r="C34" s="151">
        <f>K26</f>
        <v>723955913.66601586</v>
      </c>
      <c r="D34" s="151">
        <f>C34^2</f>
        <v>5.2411216493199584E+17</v>
      </c>
      <c r="E34" s="151">
        <f>SUM(S17:S17)</f>
        <v>723955913.66601586</v>
      </c>
      <c r="F34" s="151">
        <f>MAX(MIN(E34,C34),-C34)</f>
        <v>723955913.66601586</v>
      </c>
    </row>
    <row r="35" spans="1:21">
      <c r="A35" s="193" t="s">
        <v>47</v>
      </c>
      <c r="B35" s="193" t="s">
        <v>442</v>
      </c>
      <c r="C35" s="151">
        <f>K30</f>
        <v>88876217.823361441</v>
      </c>
      <c r="D35" s="151">
        <f>C35^2</f>
        <v>7898982094585590</v>
      </c>
      <c r="E35" s="151">
        <f>SUM(S18:S18)</f>
        <v>-88876217.823361441</v>
      </c>
      <c r="F35" s="151">
        <f>MAX(MIN(E35,C35),-C35)</f>
        <v>-88876217.823361441</v>
      </c>
    </row>
    <row r="36" spans="1:21" hidden="1">
      <c r="A36" s="201"/>
      <c r="B36" s="201"/>
      <c r="C36" s="201"/>
    </row>
    <row r="37" spans="1:21" hidden="1">
      <c r="A37" s="201"/>
      <c r="B37" s="201"/>
      <c r="C37" s="201"/>
    </row>
    <row r="38" spans="1:21" hidden="1">
      <c r="A38" s="195" t="s">
        <v>2621</v>
      </c>
    </row>
    <row r="40" spans="1:21">
      <c r="A40" s="316" t="s">
        <v>1</v>
      </c>
      <c r="B40" s="317"/>
      <c r="C40" s="144" t="s">
        <v>1916</v>
      </c>
      <c r="D40" s="144" t="s">
        <v>1917</v>
      </c>
      <c r="E40" s="144" t="s">
        <v>1957</v>
      </c>
      <c r="F40" s="144" t="s">
        <v>1958</v>
      </c>
      <c r="G40" s="144" t="s">
        <v>1922</v>
      </c>
      <c r="H40" s="144" t="s">
        <v>1959</v>
      </c>
      <c r="I40" s="144" t="s">
        <v>1932</v>
      </c>
    </row>
    <row r="41" spans="1:21">
      <c r="A41" s="193" t="s">
        <v>440</v>
      </c>
      <c r="B41" s="193" t="s">
        <v>440</v>
      </c>
      <c r="C41" s="151">
        <f>VLOOKUP(A41,$B$34:$F$35,5,FALSE)</f>
        <v>723955913.66601586</v>
      </c>
      <c r="D41" s="151">
        <f>VLOOKUP(B41,$B$34:$F$35,5,FALSE)</f>
        <v>723955913.66601586</v>
      </c>
      <c r="E41" s="151" cm="1">
        <f t="array" ref="E41">VLOOKUP(A41,TRANSPOSE($B$8:$F$11),4,FALSE)</f>
        <v>1.0251347346874555</v>
      </c>
      <c r="F41" s="151" cm="1">
        <f t="array" ref="F41">VLOOKUP(B41,TRANSPOSE($B$8:$F$11),4,FALSE)</f>
        <v>1.0251347346874555</v>
      </c>
      <c r="G41" s="211">
        <v>1</v>
      </c>
      <c r="H41" s="281">
        <f>MIN(E41:F41)/MAX(E41:F41)</f>
        <v>1</v>
      </c>
      <c r="I41" s="151">
        <f t="shared" ref="I41:I43" si="4">IF(C41=D41,0,C41*D41*G41*H41)</f>
        <v>0</v>
      </c>
    </row>
    <row r="42" spans="1:21">
      <c r="A42" s="193" t="s">
        <v>440</v>
      </c>
      <c r="B42" s="193" t="s">
        <v>442</v>
      </c>
      <c r="C42" s="151">
        <f t="shared" ref="C42:D44" si="5">VLOOKUP(A42,$B$34:$F$35,5,FALSE)</f>
        <v>723955913.66601586</v>
      </c>
      <c r="D42" s="151">
        <f t="shared" si="5"/>
        <v>-88876217.823361441</v>
      </c>
      <c r="E42" s="151" cm="1">
        <f t="array" ref="E42">VLOOKUP(A42,TRANSPOSE($B$8:$F$11),4,FALSE)</f>
        <v>1.0251347346874555</v>
      </c>
      <c r="F42" s="151" cm="1">
        <f t="array" ref="F42">VLOOKUP(B42,TRANSPOSE($B$8:$F$11),4,FALSE)</f>
        <v>1</v>
      </c>
      <c r="G42" s="211">
        <f>$Y$14</f>
        <v>0.5</v>
      </c>
      <c r="H42" s="281">
        <f>MIN(E42:F42)/MAX(E42:F42)</f>
        <v>0.9754815305374287</v>
      </c>
      <c r="I42" s="151">
        <f t="shared" si="4"/>
        <v>-3.1382442375785996E+16</v>
      </c>
    </row>
    <row r="43" spans="1:21">
      <c r="A43" s="193" t="s">
        <v>442</v>
      </c>
      <c r="B43" s="193" t="s">
        <v>440</v>
      </c>
      <c r="C43" s="151">
        <f t="shared" si="5"/>
        <v>-88876217.823361441</v>
      </c>
      <c r="D43" s="151">
        <f t="shared" si="5"/>
        <v>723955913.66601586</v>
      </c>
      <c r="E43" s="151" cm="1">
        <f t="array" ref="E43">VLOOKUP(A43,TRANSPOSE($B$8:$F$11),4,FALSE)</f>
        <v>1</v>
      </c>
      <c r="F43" s="151" cm="1">
        <f t="array" ref="F43">VLOOKUP(B43,TRANSPOSE($B$8:$F$11),4,FALSE)</f>
        <v>1.0251347346874555</v>
      </c>
      <c r="G43" s="211">
        <f>$Y$14</f>
        <v>0.5</v>
      </c>
      <c r="H43" s="281">
        <f>MIN(E43:F43)/MAX(E43:F43)</f>
        <v>0.9754815305374287</v>
      </c>
      <c r="I43" s="151">
        <f t="shared" si="4"/>
        <v>-3.1382442375785996E+16</v>
      </c>
    </row>
    <row r="44" spans="1:21">
      <c r="A44" s="193" t="s">
        <v>442</v>
      </c>
      <c r="B44" s="193" t="s">
        <v>442</v>
      </c>
      <c r="C44" s="151">
        <f t="shared" si="5"/>
        <v>-88876217.823361441</v>
      </c>
      <c r="D44" s="151">
        <f t="shared" si="5"/>
        <v>-88876217.823361441</v>
      </c>
      <c r="E44" s="151" cm="1">
        <f t="array" ref="E44">VLOOKUP(A44,TRANSPOSE($B$8:$F$11),4,FALSE)</f>
        <v>1</v>
      </c>
      <c r="F44" s="151" cm="1">
        <f t="array" ref="F44">VLOOKUP(B44,TRANSPOSE($B$8:$F$11),4,FALSE)</f>
        <v>1</v>
      </c>
      <c r="G44" s="211">
        <v>1</v>
      </c>
      <c r="H44" s="281">
        <f>MIN(E44:F44)/MAX(E44:F44)</f>
        <v>1</v>
      </c>
      <c r="I44" s="151">
        <f>IF(C44=D44,0,C44*D44*G44*H44)</f>
        <v>0</v>
      </c>
    </row>
    <row r="45" spans="1:21">
      <c r="A45" s="201"/>
      <c r="B45" s="201"/>
      <c r="C45" s="201"/>
      <c r="H45" s="1" t="s">
        <v>1931</v>
      </c>
      <c r="I45" s="1">
        <f>SUM(I41:I44)</f>
        <v>-6.2764884751571992E+16</v>
      </c>
    </row>
    <row r="46" spans="1:21">
      <c r="A46" s="201"/>
      <c r="B46" s="201"/>
      <c r="C46" s="201"/>
      <c r="H46" s="1" t="s">
        <v>1933</v>
      </c>
      <c r="I46" s="1">
        <f>SUM(D34:D35)</f>
        <v>5.3201114702658144E+17</v>
      </c>
    </row>
    <row r="47" spans="1:21">
      <c r="A47" s="201"/>
      <c r="B47" s="201"/>
      <c r="C47" s="201"/>
      <c r="H47" s="204" t="s">
        <v>2623</v>
      </c>
      <c r="I47" s="204">
        <f>SQRT(SUM(I45:I46))</f>
        <v>685015519.73295426</v>
      </c>
      <c r="T47" s="224"/>
      <c r="U47" s="224"/>
    </row>
    <row r="48" spans="1:21">
      <c r="A48" s="201"/>
      <c r="B48" s="201"/>
      <c r="C48" s="201"/>
      <c r="T48" s="6"/>
      <c r="U48" s="6"/>
    </row>
    <row r="51" spans="1:18">
      <c r="A51" s="274" t="s">
        <v>2625</v>
      </c>
      <c r="B51" s="273"/>
    </row>
    <row r="53" spans="1:18">
      <c r="A53" s="195" t="s">
        <v>2722</v>
      </c>
    </row>
    <row r="55" spans="1:18">
      <c r="A55" s="144" t="s">
        <v>41</v>
      </c>
      <c r="B55" s="144" t="s">
        <v>42</v>
      </c>
      <c r="C55" s="144" t="s">
        <v>43</v>
      </c>
      <c r="D55" s="144" t="s">
        <v>0</v>
      </c>
      <c r="E55" s="144" t="s">
        <v>1</v>
      </c>
      <c r="F55" s="144" t="s">
        <v>2</v>
      </c>
      <c r="G55" s="144" t="s">
        <v>3</v>
      </c>
      <c r="H55" s="144" t="s">
        <v>4</v>
      </c>
      <c r="I55" s="144" t="s">
        <v>44</v>
      </c>
      <c r="J55" s="144" t="s">
        <v>45</v>
      </c>
      <c r="K55" s="144" t="s">
        <v>46</v>
      </c>
      <c r="L55" s="144" t="s">
        <v>2689</v>
      </c>
      <c r="M55" s="144" t="s">
        <v>2627</v>
      </c>
      <c r="N55" s="144" t="s">
        <v>2706</v>
      </c>
      <c r="O55" s="144" t="s">
        <v>2708</v>
      </c>
      <c r="P55" s="144" t="s">
        <v>2707</v>
      </c>
      <c r="Q55" s="235" t="s">
        <v>2664</v>
      </c>
      <c r="R55" s="235" t="s">
        <v>2665</v>
      </c>
    </row>
    <row r="56" spans="1:18">
      <c r="A56" s="193" t="s">
        <v>47</v>
      </c>
      <c r="B56" s="189" t="s">
        <v>439</v>
      </c>
      <c r="C56" s="189" t="s">
        <v>49</v>
      </c>
      <c r="D56" s="193" t="s">
        <v>27</v>
      </c>
      <c r="E56" s="193" t="s">
        <v>440</v>
      </c>
      <c r="F56" s="193"/>
      <c r="G56" s="193" t="s">
        <v>79</v>
      </c>
      <c r="H56" s="193"/>
      <c r="I56" s="193">
        <v>80000000</v>
      </c>
      <c r="J56" s="189" t="s">
        <v>50</v>
      </c>
      <c r="K56" s="193">
        <v>80000000</v>
      </c>
      <c r="L56" s="271" t="str">
        <f>E56&amp;"-"&amp;G56</f>
        <v>BRLUSD-2y</v>
      </c>
      <c r="M56" s="191" cm="1">
        <f t="array" ref="M56">VLOOKUP(G56,TRANSPOSE($T$30:$AF$31),2,FALSE)</f>
        <v>9.5890410958904115E-3</v>
      </c>
      <c r="N56" s="294">
        <f>N17</f>
        <v>14.7</v>
      </c>
      <c r="O56" s="295">
        <f>_xlfn.NORM.S.INV(99%)</f>
        <v>2.3263478740408408</v>
      </c>
      <c r="P56" s="295">
        <f>N56*SQRT(365/14)/O56</f>
        <v>32.26451127122386</v>
      </c>
      <c r="Q56" s="223">
        <f>K56*M56*P56</f>
        <v>24750857.961486798</v>
      </c>
      <c r="R56" s="223">
        <f>ABS(Q56)</f>
        <v>24750857.961486798</v>
      </c>
    </row>
    <row r="57" spans="1:18">
      <c r="A57" s="193" t="s">
        <v>47</v>
      </c>
      <c r="B57" s="189" t="s">
        <v>441</v>
      </c>
      <c r="C57" s="189" t="s">
        <v>49</v>
      </c>
      <c r="D57" s="193" t="s">
        <v>27</v>
      </c>
      <c r="E57" s="193" t="s">
        <v>442</v>
      </c>
      <c r="F57" s="193"/>
      <c r="G57" s="193" t="s">
        <v>75</v>
      </c>
      <c r="H57" s="193"/>
      <c r="I57" s="193">
        <v>-20000000</v>
      </c>
      <c r="J57" s="189" t="s">
        <v>50</v>
      </c>
      <c r="K57" s="193">
        <v>-20000000</v>
      </c>
      <c r="L57" s="271" t="str">
        <f>E57&amp;"-"&amp;G57</f>
        <v>EURQAR-1m</v>
      </c>
      <c r="M57" s="191" cm="1">
        <f t="array" ref="M57">VLOOKUP(G57,TRANSPOSE($T$30:$AF$31),2,FALSE)</f>
        <v>0.23013698630136986</v>
      </c>
      <c r="N57" s="294">
        <f>N18</f>
        <v>7.4</v>
      </c>
      <c r="O57" s="295">
        <f>_xlfn.NORM.S.INV(99%)</f>
        <v>2.3263478740408408</v>
      </c>
      <c r="P57" s="295">
        <f>N57*SQRT(365/14)/O57</f>
        <v>16.241998871228336</v>
      </c>
      <c r="Q57" s="223">
        <f>K57*M57*P57</f>
        <v>-74757693.434694812</v>
      </c>
      <c r="R57" s="223">
        <f>ABS(Q57)</f>
        <v>74757693.434694812</v>
      </c>
    </row>
    <row r="58" spans="1:18">
      <c r="P58" s="6"/>
      <c r="Q58" s="6"/>
      <c r="R58" s="6"/>
    </row>
    <row r="59" spans="1:18">
      <c r="P59" s="6"/>
      <c r="Q59" s="6"/>
      <c r="R59" s="6"/>
    </row>
    <row r="60" spans="1:18">
      <c r="A60" s="195" t="s">
        <v>2666</v>
      </c>
    </row>
    <row r="62" spans="1:18">
      <c r="A62" s="201"/>
      <c r="B62" s="201"/>
      <c r="C62" s="201"/>
    </row>
    <row r="63" spans="1:18">
      <c r="A63" s="145" t="s">
        <v>41</v>
      </c>
      <c r="B63" s="144" t="s">
        <v>1</v>
      </c>
      <c r="C63" s="144" t="s">
        <v>2723</v>
      </c>
      <c r="D63" s="144" t="s">
        <v>2724</v>
      </c>
      <c r="E63" s="145" t="s">
        <v>1920</v>
      </c>
      <c r="F63" s="145" t="s">
        <v>1921</v>
      </c>
      <c r="G63" s="144" t="s">
        <v>1922</v>
      </c>
      <c r="H63" s="144" t="s">
        <v>2632</v>
      </c>
      <c r="I63" s="146" t="s">
        <v>1932</v>
      </c>
    </row>
    <row r="64" spans="1:18">
      <c r="A64" s="193" t="s">
        <v>47</v>
      </c>
      <c r="B64" s="193" t="s">
        <v>440</v>
      </c>
      <c r="C64" s="271" t="s">
        <v>2736</v>
      </c>
      <c r="D64" s="193" t="s">
        <v>2736</v>
      </c>
      <c r="E64" s="192">
        <f>VLOOKUP(C64,($L$55:$Q$57),6,FALSE)</f>
        <v>24750857.961486798</v>
      </c>
      <c r="F64" s="192">
        <f>VLOOKUP(D64,($L$55:$Q$57),6,FALSE)</f>
        <v>24750857.961486798</v>
      </c>
      <c r="G64" s="203">
        <v>1</v>
      </c>
      <c r="H64" s="272">
        <f>G64^2</f>
        <v>1</v>
      </c>
      <c r="I64" s="210">
        <f>E64*F64*H64</f>
        <v>612604969829694.38</v>
      </c>
    </row>
    <row r="65" spans="1:9">
      <c r="A65" s="201"/>
      <c r="B65" s="284"/>
      <c r="C65" s="201"/>
      <c r="H65" s="204" t="s">
        <v>2720</v>
      </c>
      <c r="I65" s="204">
        <f>SQRT(SUM(I64:I64))</f>
        <v>24750857.961486798</v>
      </c>
    </row>
    <row r="66" spans="1:9">
      <c r="B66" s="6"/>
    </row>
    <row r="67" spans="1:9">
      <c r="A67" s="145" t="s">
        <v>41</v>
      </c>
      <c r="B67" s="144" t="s">
        <v>1</v>
      </c>
      <c r="C67" s="144" t="s">
        <v>2723</v>
      </c>
      <c r="D67" s="144" t="s">
        <v>2724</v>
      </c>
      <c r="E67" s="145" t="s">
        <v>1920</v>
      </c>
      <c r="F67" s="145" t="s">
        <v>1921</v>
      </c>
      <c r="G67" s="144" t="s">
        <v>1922</v>
      </c>
      <c r="H67" s="144" t="s">
        <v>2632</v>
      </c>
      <c r="I67" s="146" t="s">
        <v>1932</v>
      </c>
    </row>
    <row r="68" spans="1:9">
      <c r="A68" s="193" t="s">
        <v>47</v>
      </c>
      <c r="B68" s="193" t="s">
        <v>442</v>
      </c>
      <c r="C68" s="271" t="s">
        <v>2737</v>
      </c>
      <c r="D68" s="193" t="s">
        <v>2737</v>
      </c>
      <c r="E68" s="192">
        <f>VLOOKUP(C68,($L$55:$Q$57),6,FALSE)</f>
        <v>-74757693.434694812</v>
      </c>
      <c r="F68" s="192">
        <f>VLOOKUP(D68,($L$55:$Q$57),6,FALSE)</f>
        <v>-74757693.434694812</v>
      </c>
      <c r="G68" s="203">
        <v>1</v>
      </c>
      <c r="H68" s="272">
        <f>G68^2</f>
        <v>1</v>
      </c>
      <c r="I68" s="210">
        <f>E68*F68*H68</f>
        <v>5588712727675812</v>
      </c>
    </row>
    <row r="69" spans="1:9">
      <c r="A69" s="201"/>
      <c r="B69" s="284"/>
      <c r="C69" s="201"/>
      <c r="H69" s="204" t="s">
        <v>2732</v>
      </c>
      <c r="I69" s="204">
        <f>SQRT(SUM(I68:I68))</f>
        <v>74757693.434694812</v>
      </c>
    </row>
    <row r="70" spans="1:9">
      <c r="A70" s="201" t="s">
        <v>1930</v>
      </c>
      <c r="B70" s="284"/>
      <c r="C70" s="201"/>
    </row>
    <row r="71" spans="1:9">
      <c r="A71" s="145" t="s">
        <v>41</v>
      </c>
      <c r="B71" s="144" t="s">
        <v>1</v>
      </c>
      <c r="C71" s="144" t="s">
        <v>1911</v>
      </c>
      <c r="D71" s="144" t="s">
        <v>1912</v>
      </c>
      <c r="E71" s="145" t="s">
        <v>1913</v>
      </c>
      <c r="F71" s="145" t="s">
        <v>1914</v>
      </c>
    </row>
    <row r="72" spans="1:9">
      <c r="A72" s="193" t="s">
        <v>47</v>
      </c>
      <c r="B72" s="193" t="s">
        <v>440</v>
      </c>
      <c r="C72" s="151">
        <f>I65</f>
        <v>24750857.961486798</v>
      </c>
      <c r="D72" s="151">
        <f>C72^2</f>
        <v>612604969829694.38</v>
      </c>
      <c r="E72" s="151">
        <f>SUM(Q56:Q56)</f>
        <v>24750857.961486798</v>
      </c>
      <c r="F72" s="151">
        <f>MAX(MIN(E72,C72),-C72)</f>
        <v>24750857.961486798</v>
      </c>
    </row>
    <row r="73" spans="1:9">
      <c r="A73" s="193" t="s">
        <v>47</v>
      </c>
      <c r="B73" s="193" t="s">
        <v>442</v>
      </c>
      <c r="C73" s="151">
        <f>I69</f>
        <v>74757693.434694812</v>
      </c>
      <c r="D73" s="151">
        <f>C73^2</f>
        <v>5588712727675812</v>
      </c>
      <c r="E73" s="151">
        <f>SUM(Q57:Q57)</f>
        <v>-74757693.434694812</v>
      </c>
      <c r="F73" s="151">
        <f>MAX(MIN(E73,C73),-C73)</f>
        <v>-74757693.434694812</v>
      </c>
    </row>
    <row r="74" spans="1:9">
      <c r="B74" s="6"/>
    </row>
    <row r="76" spans="1:9">
      <c r="A76" s="195" t="s">
        <v>2668</v>
      </c>
    </row>
    <row r="78" spans="1:9">
      <c r="A78" s="145"/>
      <c r="B78" s="145" t="s">
        <v>440</v>
      </c>
      <c r="C78" s="145" t="s">
        <v>442</v>
      </c>
      <c r="D78" s="144" t="s">
        <v>2640</v>
      </c>
    </row>
    <row r="79" spans="1:9">
      <c r="A79" s="217" t="s">
        <v>2634</v>
      </c>
      <c r="B79" s="217">
        <f>SUM(Q56)</f>
        <v>24750857.961486798</v>
      </c>
      <c r="C79" s="217">
        <f>Q57</f>
        <v>-74757693.434694812</v>
      </c>
      <c r="D79" s="217">
        <f>SUM(B79:C79)</f>
        <v>-50006835.47320801</v>
      </c>
    </row>
    <row r="80" spans="1:9">
      <c r="A80" s="217" t="s">
        <v>2635</v>
      </c>
      <c r="B80" s="217">
        <f>R56</f>
        <v>24750857.961486798</v>
      </c>
      <c r="C80" s="217">
        <f>R57</f>
        <v>74757693.434694812</v>
      </c>
      <c r="D80" s="217">
        <f>SUM(B80:C80)</f>
        <v>99508551.396181613</v>
      </c>
    </row>
    <row r="81" spans="1:8">
      <c r="A81" s="217" t="s">
        <v>2636</v>
      </c>
      <c r="B81" s="217">
        <f>MIN(0,D79/D80)</f>
        <v>-0.5025380710659898</v>
      </c>
    </row>
    <row r="82" spans="1:8">
      <c r="A82" s="217" t="s">
        <v>2637</v>
      </c>
      <c r="B82" s="217">
        <f>_xlfn.NORM.S.INV(99.5%)</f>
        <v>2.5758293035488999</v>
      </c>
    </row>
    <row r="83" spans="1:8">
      <c r="A83" s="277" t="s">
        <v>2638</v>
      </c>
      <c r="B83" s="217">
        <f>(B82^2-1)*(1+B81)-B81</f>
        <v>3.3056846035536993</v>
      </c>
      <c r="E83" s="278"/>
      <c r="F83" s="278"/>
      <c r="G83" s="278"/>
      <c r="H83" s="279"/>
    </row>
    <row r="84" spans="1:8">
      <c r="B84" s="283"/>
    </row>
    <row r="86" spans="1:8">
      <c r="A86" s="195" t="s">
        <v>2642</v>
      </c>
    </row>
    <row r="88" spans="1:8">
      <c r="A88" s="316" t="s">
        <v>1</v>
      </c>
      <c r="B88" s="317"/>
      <c r="C88" s="144" t="s">
        <v>1916</v>
      </c>
      <c r="D88" s="144" t="s">
        <v>1917</v>
      </c>
      <c r="E88" s="144" t="s">
        <v>1922</v>
      </c>
      <c r="F88" s="144" t="s">
        <v>2632</v>
      </c>
      <c r="G88" s="144" t="s">
        <v>1932</v>
      </c>
    </row>
    <row r="89" spans="1:8">
      <c r="A89" s="193" t="s">
        <v>440</v>
      </c>
      <c r="B89" s="193" t="s">
        <v>440</v>
      </c>
      <c r="C89" s="151">
        <f>VLOOKUP(A89,$B$71:$F$73,5,FALSE)</f>
        <v>24750857.961486798</v>
      </c>
      <c r="D89" s="151">
        <f>VLOOKUP(B89,$B$71:$F$73,5,FALSE)</f>
        <v>24750857.961486798</v>
      </c>
      <c r="E89" s="211">
        <v>1</v>
      </c>
      <c r="F89" s="211">
        <f>E89^2</f>
        <v>1</v>
      </c>
      <c r="G89" s="151">
        <f>IF(C89=D89,0,C89*D89*F89)</f>
        <v>0</v>
      </c>
    </row>
    <row r="90" spans="1:8">
      <c r="A90" s="193" t="s">
        <v>440</v>
      </c>
      <c r="B90" s="193" t="s">
        <v>442</v>
      </c>
      <c r="C90" s="151">
        <f t="shared" ref="C90:D92" si="6">VLOOKUP(A90,$B$71:$F$73,5,FALSE)</f>
        <v>24750857.961486798</v>
      </c>
      <c r="D90" s="151">
        <f t="shared" si="6"/>
        <v>-74757693.434694812</v>
      </c>
      <c r="E90" s="211">
        <f>$Y$14</f>
        <v>0.5</v>
      </c>
      <c r="F90" s="211">
        <f t="shared" ref="F90:F92" si="7">E90^2</f>
        <v>0.25</v>
      </c>
      <c r="G90" s="151">
        <f t="shared" ref="G90:G92" si="8">IF(C90=D90,0,C90*D90*F90)</f>
        <v>-462579262932626.38</v>
      </c>
    </row>
    <row r="91" spans="1:8">
      <c r="A91" s="193" t="s">
        <v>442</v>
      </c>
      <c r="B91" s="193" t="s">
        <v>440</v>
      </c>
      <c r="C91" s="151">
        <f t="shared" si="6"/>
        <v>-74757693.434694812</v>
      </c>
      <c r="D91" s="151">
        <f t="shared" si="6"/>
        <v>24750857.961486798</v>
      </c>
      <c r="E91" s="211">
        <f>$Y$14</f>
        <v>0.5</v>
      </c>
      <c r="F91" s="211">
        <f t="shared" si="7"/>
        <v>0.25</v>
      </c>
      <c r="G91" s="151">
        <f t="shared" si="8"/>
        <v>-462579262932626.38</v>
      </c>
    </row>
    <row r="92" spans="1:8">
      <c r="A92" s="193" t="s">
        <v>442</v>
      </c>
      <c r="B92" s="193" t="s">
        <v>442</v>
      </c>
      <c r="C92" s="151">
        <f t="shared" si="6"/>
        <v>-74757693.434694812</v>
      </c>
      <c r="D92" s="151">
        <f t="shared" si="6"/>
        <v>-74757693.434694812</v>
      </c>
      <c r="E92" s="211">
        <v>1</v>
      </c>
      <c r="F92" s="211">
        <f t="shared" si="7"/>
        <v>1</v>
      </c>
      <c r="G92" s="151">
        <f t="shared" si="8"/>
        <v>0</v>
      </c>
    </row>
    <row r="93" spans="1:8">
      <c r="A93" s="201"/>
      <c r="B93" s="201"/>
      <c r="C93" s="201"/>
      <c r="F93" s="1" t="s">
        <v>1931</v>
      </c>
      <c r="G93" s="1">
        <f>SUM(G89:G92)</f>
        <v>-925158525865252.75</v>
      </c>
    </row>
    <row r="94" spans="1:8">
      <c r="A94" s="201"/>
      <c r="B94" s="201"/>
      <c r="C94" s="201"/>
      <c r="F94" s="1" t="s">
        <v>1933</v>
      </c>
      <c r="G94" s="1">
        <f>SUM(D72:D73)</f>
        <v>6201317697505506</v>
      </c>
    </row>
    <row r="95" spans="1:8">
      <c r="F95" s="204" t="s">
        <v>2670</v>
      </c>
      <c r="G95" s="204">
        <f>MAX(D79+B83*SQRT(G93+G94),0)</f>
        <v>190108755.10708714</v>
      </c>
    </row>
    <row r="97" spans="1:18">
      <c r="A97" s="274" t="s">
        <v>2613</v>
      </c>
      <c r="B97" s="273">
        <f>I47+G95</f>
        <v>875124274.8400414</v>
      </c>
    </row>
    <row r="99" spans="1:18">
      <c r="A99" s="205" t="s">
        <v>1935</v>
      </c>
    </row>
    <row r="101" spans="1:18">
      <c r="A101" s="227" t="s">
        <v>2043</v>
      </c>
      <c r="B101" s="227" t="s">
        <v>2044</v>
      </c>
      <c r="C101" s="227" t="s">
        <v>2045</v>
      </c>
      <c r="D101" s="227" t="s">
        <v>2046</v>
      </c>
      <c r="E101" s="227" t="s">
        <v>2047</v>
      </c>
      <c r="F101" s="227" t="s">
        <v>2048</v>
      </c>
      <c r="G101" s="227" t="s">
        <v>2049</v>
      </c>
      <c r="H101" s="227" t="s">
        <v>2050</v>
      </c>
      <c r="I101" s="227" t="s">
        <v>2051</v>
      </c>
      <c r="J101" s="217" t="s">
        <v>2052</v>
      </c>
      <c r="K101" s="217" t="s">
        <v>2053</v>
      </c>
      <c r="L101" s="217" t="s">
        <v>2054</v>
      </c>
      <c r="M101" s="217" t="s">
        <v>2055</v>
      </c>
      <c r="N101" s="217" t="s">
        <v>2056</v>
      </c>
      <c r="O101" s="217" t="s">
        <v>2057</v>
      </c>
      <c r="P101" s="217" t="s">
        <v>2058</v>
      </c>
      <c r="Q101" s="217" t="s">
        <v>2059</v>
      </c>
      <c r="R101" s="217"/>
    </row>
    <row r="102" spans="1:18">
      <c r="A102" s="228">
        <v>45169</v>
      </c>
      <c r="B102" s="227" t="s">
        <v>2376</v>
      </c>
      <c r="C102" s="227" t="s">
        <v>2061</v>
      </c>
      <c r="D102" s="227" t="s">
        <v>50</v>
      </c>
      <c r="E102" s="227">
        <v>875124274.840042</v>
      </c>
      <c r="F102" s="227">
        <v>0</v>
      </c>
      <c r="G102" s="227">
        <v>875124274.840042</v>
      </c>
      <c r="H102" s="227">
        <v>875124274.840042</v>
      </c>
      <c r="I102" s="227">
        <v>0</v>
      </c>
      <c r="J102" s="217">
        <v>0</v>
      </c>
      <c r="K102" s="217">
        <v>0</v>
      </c>
      <c r="L102" s="217">
        <v>875124274.840042</v>
      </c>
      <c r="M102" s="217">
        <v>0</v>
      </c>
      <c r="N102" s="217">
        <v>0</v>
      </c>
      <c r="O102" s="217">
        <v>0</v>
      </c>
      <c r="P102" s="217">
        <v>0</v>
      </c>
      <c r="Q102" s="217">
        <v>0</v>
      </c>
      <c r="R102" s="217"/>
    </row>
    <row r="107" spans="1:18">
      <c r="O107" s="217" t="s">
        <v>2057</v>
      </c>
    </row>
    <row r="108" spans="1:18">
      <c r="O108" s="217">
        <v>98253623.692035004</v>
      </c>
    </row>
  </sheetData>
  <mergeCells count="36">
    <mergeCell ref="A40:B40"/>
    <mergeCell ref="A88:B88"/>
    <mergeCell ref="T24:V24"/>
    <mergeCell ref="W24:Z24"/>
    <mergeCell ref="T25:V25"/>
    <mergeCell ref="W25:Z25"/>
    <mergeCell ref="T26:V26"/>
    <mergeCell ref="W26:Z26"/>
    <mergeCell ref="T22:V22"/>
    <mergeCell ref="W22:Z22"/>
    <mergeCell ref="AB22:AD22"/>
    <mergeCell ref="AE22:AH22"/>
    <mergeCell ref="T23:V23"/>
    <mergeCell ref="W23:Z23"/>
    <mergeCell ref="AB23:AD23"/>
    <mergeCell ref="AE23:AH23"/>
    <mergeCell ref="W20:Z20"/>
    <mergeCell ref="AE20:AH20"/>
    <mergeCell ref="T21:V21"/>
    <mergeCell ref="W21:Z21"/>
    <mergeCell ref="AB21:AD21"/>
    <mergeCell ref="AE21:AH21"/>
    <mergeCell ref="AB6:AC6"/>
    <mergeCell ref="AD6:AE6"/>
    <mergeCell ref="B7:D7"/>
    <mergeCell ref="T7:U7"/>
    <mergeCell ref="V7:W7"/>
    <mergeCell ref="X7:Y7"/>
    <mergeCell ref="AB7:AC7"/>
    <mergeCell ref="AD7:AE7"/>
    <mergeCell ref="T5:U5"/>
    <mergeCell ref="V5:W5"/>
    <mergeCell ref="X5:Y5"/>
    <mergeCell ref="T6:U6"/>
    <mergeCell ref="V6:W6"/>
    <mergeCell ref="X6:Y6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M504"/>
  <sheetViews>
    <sheetView zoomScale="90" zoomScaleNormal="90" workbookViewId="0">
      <pane xSplit="1" ySplit="1" topLeftCell="E2" activePane="bottomRight" state="frozen"/>
      <selection activeCell="E257" sqref="E257:F260"/>
      <selection pane="topRight" activeCell="E257" sqref="E257:F260"/>
      <selection pane="bottomLeft" activeCell="E257" sqref="E257:F260"/>
      <selection pane="bottomRight" activeCell="A386" sqref="A386:M386"/>
    </sheetView>
  </sheetViews>
  <sheetFormatPr defaultColWidth="26" defaultRowHeight="15"/>
  <cols>
    <col min="1" max="1" width="12.140625" customWidth="1"/>
    <col min="2" max="2" width="15.140625" customWidth="1"/>
    <col min="3" max="3" width="17.42578125" customWidth="1"/>
    <col min="4" max="4" width="59.42578125" customWidth="1"/>
    <col min="5" max="5" width="81.7109375" customWidth="1"/>
    <col min="7" max="7" width="10.85546875" customWidth="1"/>
    <col min="9" max="9" width="17.5703125" customWidth="1"/>
    <col min="10" max="10" width="16.85546875" customWidth="1"/>
    <col min="11" max="11" width="20.5703125" customWidth="1"/>
    <col min="12" max="12" width="17" customWidth="1"/>
  </cols>
  <sheetData>
    <row r="1" spans="1:13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</row>
    <row r="2" spans="1:13" s="187" customFormat="1">
      <c r="A2" s="248" t="s">
        <v>1858</v>
      </c>
      <c r="B2" s="187" t="s">
        <v>1383</v>
      </c>
      <c r="C2" s="248" t="s">
        <v>49</v>
      </c>
      <c r="D2" s="248" t="s">
        <v>1859</v>
      </c>
      <c r="E2" s="249" t="s">
        <v>1860</v>
      </c>
      <c r="F2" s="248" t="s">
        <v>1861</v>
      </c>
      <c r="G2" s="187" t="s">
        <v>617</v>
      </c>
      <c r="H2" s="250">
        <v>139001851923.49738</v>
      </c>
      <c r="I2" s="250">
        <v>3931488367.218874</v>
      </c>
      <c r="J2" s="250">
        <v>6534185817.2541218</v>
      </c>
      <c r="K2" s="250">
        <v>5653317.6100410279</v>
      </c>
      <c r="L2" s="250">
        <v>11078863871.556707</v>
      </c>
      <c r="M2" s="250">
        <v>159262704411.30377</v>
      </c>
    </row>
    <row r="3" spans="1:13">
      <c r="A3" s="187" t="s">
        <v>612</v>
      </c>
      <c r="B3" s="187" t="s">
        <v>613</v>
      </c>
      <c r="C3" s="187" t="s">
        <v>614</v>
      </c>
      <c r="D3" s="187" t="s">
        <v>615</v>
      </c>
      <c r="E3" s="187" t="s">
        <v>48</v>
      </c>
      <c r="F3" s="187" t="s">
        <v>616</v>
      </c>
      <c r="G3" s="187" t="s">
        <v>617</v>
      </c>
      <c r="H3" s="188">
        <v>436000000</v>
      </c>
      <c r="I3" s="188">
        <v>0</v>
      </c>
      <c r="J3" s="188">
        <v>0</v>
      </c>
      <c r="K3" s="188">
        <v>0</v>
      </c>
      <c r="L3" s="188">
        <v>0</v>
      </c>
      <c r="M3" s="188">
        <v>436000000</v>
      </c>
    </row>
    <row r="4" spans="1:13">
      <c r="A4" s="187" t="s">
        <v>839</v>
      </c>
      <c r="B4" s="187" t="s">
        <v>115</v>
      </c>
      <c r="C4" s="187" t="s">
        <v>614</v>
      </c>
      <c r="D4" s="187" t="s">
        <v>840</v>
      </c>
      <c r="E4" s="187" t="s">
        <v>841</v>
      </c>
      <c r="F4" s="187" t="s">
        <v>842</v>
      </c>
      <c r="G4" s="187" t="s">
        <v>617</v>
      </c>
      <c r="H4" s="188">
        <v>113355745.33300026</v>
      </c>
      <c r="I4" s="188">
        <v>0</v>
      </c>
      <c r="J4" s="188">
        <v>0</v>
      </c>
      <c r="K4" s="188">
        <v>0</v>
      </c>
      <c r="L4" s="188">
        <v>0</v>
      </c>
      <c r="M4" s="188">
        <v>113355745.33300026</v>
      </c>
    </row>
    <row r="5" spans="1:13">
      <c r="A5" s="187" t="s">
        <v>860</v>
      </c>
      <c r="B5" s="187" t="s">
        <v>115</v>
      </c>
      <c r="C5" s="187" t="s">
        <v>614</v>
      </c>
      <c r="D5" s="187" t="s">
        <v>861</v>
      </c>
      <c r="E5" s="187" t="s">
        <v>862</v>
      </c>
      <c r="F5" s="187" t="s">
        <v>863</v>
      </c>
      <c r="G5" s="187" t="s">
        <v>617</v>
      </c>
      <c r="H5" s="188">
        <v>7933443.136495024</v>
      </c>
      <c r="I5" s="188">
        <v>0</v>
      </c>
      <c r="J5" s="188">
        <v>0</v>
      </c>
      <c r="K5" s="188">
        <v>0</v>
      </c>
      <c r="L5" s="188">
        <v>0</v>
      </c>
      <c r="M5" s="188">
        <v>7933443.136495024</v>
      </c>
    </row>
    <row r="6" spans="1:13">
      <c r="A6" s="187" t="s">
        <v>876</v>
      </c>
      <c r="B6" s="187" t="s">
        <v>115</v>
      </c>
      <c r="C6" s="187" t="s">
        <v>614</v>
      </c>
      <c r="D6" s="187" t="s">
        <v>877</v>
      </c>
      <c r="E6" s="187" t="s">
        <v>878</v>
      </c>
      <c r="F6" s="187" t="s">
        <v>879</v>
      </c>
      <c r="G6" s="187" t="s">
        <v>617</v>
      </c>
      <c r="H6" s="188">
        <v>55631472.683555461</v>
      </c>
      <c r="I6" s="188">
        <v>0</v>
      </c>
      <c r="J6" s="188">
        <v>0</v>
      </c>
      <c r="K6" s="188">
        <v>0</v>
      </c>
      <c r="L6" s="188">
        <v>0</v>
      </c>
      <c r="M6" s="188">
        <v>55631472.683555461</v>
      </c>
    </row>
    <row r="7" spans="1:13">
      <c r="A7" s="187" t="s">
        <v>899</v>
      </c>
      <c r="B7" s="187" t="s">
        <v>115</v>
      </c>
      <c r="C7" s="187" t="s">
        <v>614</v>
      </c>
      <c r="D7" s="187" t="s">
        <v>900</v>
      </c>
      <c r="E7" s="187" t="s">
        <v>901</v>
      </c>
      <c r="F7" s="187" t="s">
        <v>902</v>
      </c>
      <c r="G7" s="187" t="s">
        <v>617</v>
      </c>
      <c r="H7" s="188">
        <v>93261390.399949685</v>
      </c>
      <c r="I7" s="188">
        <v>0</v>
      </c>
      <c r="J7" s="188">
        <v>0</v>
      </c>
      <c r="K7" s="188">
        <v>0</v>
      </c>
      <c r="L7" s="188">
        <v>0</v>
      </c>
      <c r="M7" s="188">
        <v>93261390.399949685</v>
      </c>
    </row>
    <row r="8" spans="1:13">
      <c r="A8" s="187" t="s">
        <v>935</v>
      </c>
      <c r="B8" s="187" t="s">
        <v>115</v>
      </c>
      <c r="C8" s="187" t="s">
        <v>614</v>
      </c>
      <c r="D8" s="187" t="s">
        <v>936</v>
      </c>
      <c r="E8" s="187" t="s">
        <v>937</v>
      </c>
      <c r="F8" s="187" t="s">
        <v>938</v>
      </c>
      <c r="G8" s="187" t="s">
        <v>617</v>
      </c>
      <c r="H8" s="188">
        <v>0</v>
      </c>
      <c r="I8" s="188">
        <v>0</v>
      </c>
      <c r="J8" s="188">
        <v>0</v>
      </c>
      <c r="K8" s="188">
        <v>5653317.6100410279</v>
      </c>
      <c r="L8" s="188">
        <v>0</v>
      </c>
      <c r="M8" s="188">
        <v>5653317.6100410279</v>
      </c>
    </row>
    <row r="9" spans="1:13">
      <c r="A9" s="187" t="s">
        <v>962</v>
      </c>
      <c r="B9" s="187" t="s">
        <v>115</v>
      </c>
      <c r="C9" s="187" t="s">
        <v>614</v>
      </c>
      <c r="D9" s="187" t="s">
        <v>963</v>
      </c>
      <c r="E9" s="187" t="s">
        <v>964</v>
      </c>
      <c r="F9" s="187" t="s">
        <v>965</v>
      </c>
      <c r="G9" s="187" t="s">
        <v>617</v>
      </c>
      <c r="H9" s="188">
        <v>3612257028.7986517</v>
      </c>
      <c r="I9" s="188">
        <v>0</v>
      </c>
      <c r="J9" s="188">
        <v>0</v>
      </c>
      <c r="K9" s="188">
        <v>0</v>
      </c>
      <c r="L9" s="188">
        <v>0</v>
      </c>
      <c r="M9" s="188">
        <v>3612257028.7986517</v>
      </c>
    </row>
    <row r="10" spans="1:13">
      <c r="A10" s="187" t="s">
        <v>994</v>
      </c>
      <c r="B10" s="187" t="s">
        <v>115</v>
      </c>
      <c r="C10" s="187" t="s">
        <v>614</v>
      </c>
      <c r="D10" s="187" t="s">
        <v>995</v>
      </c>
      <c r="E10" s="187" t="s">
        <v>996</v>
      </c>
      <c r="F10" s="187" t="s">
        <v>997</v>
      </c>
      <c r="G10" s="187" t="s">
        <v>617</v>
      </c>
      <c r="H10" s="188">
        <v>3583598715.1278057</v>
      </c>
      <c r="I10" s="188">
        <v>0</v>
      </c>
      <c r="J10" s="188">
        <v>0</v>
      </c>
      <c r="K10" s="188">
        <v>0</v>
      </c>
      <c r="L10" s="188">
        <v>0</v>
      </c>
      <c r="M10" s="188">
        <v>3583598715.1278057</v>
      </c>
    </row>
    <row r="11" spans="1:13">
      <c r="A11" s="187" t="s">
        <v>1010</v>
      </c>
      <c r="B11" s="187" t="s">
        <v>115</v>
      </c>
      <c r="C11" s="187" t="s">
        <v>614</v>
      </c>
      <c r="D11" s="187" t="s">
        <v>1011</v>
      </c>
      <c r="E11" s="187" t="s">
        <v>1012</v>
      </c>
      <c r="F11" s="187" t="s">
        <v>1013</v>
      </c>
      <c r="G11" s="187" t="s">
        <v>617</v>
      </c>
      <c r="H11" s="188">
        <v>1285098686.4450886</v>
      </c>
      <c r="I11" s="188">
        <v>0</v>
      </c>
      <c r="J11" s="188">
        <v>0</v>
      </c>
      <c r="K11" s="188">
        <v>0</v>
      </c>
      <c r="L11" s="188">
        <v>0</v>
      </c>
      <c r="M11" s="188">
        <v>1285098686.4450886</v>
      </c>
    </row>
    <row r="12" spans="1:13">
      <c r="A12" s="187" t="s">
        <v>1067</v>
      </c>
      <c r="B12" s="187" t="s">
        <v>1023</v>
      </c>
      <c r="C12" s="187" t="s">
        <v>614</v>
      </c>
      <c r="D12" s="187" t="s">
        <v>1068</v>
      </c>
      <c r="E12" s="187" t="s">
        <v>1069</v>
      </c>
      <c r="F12" s="187" t="s">
        <v>1035</v>
      </c>
      <c r="G12" s="187" t="s">
        <v>617</v>
      </c>
      <c r="H12" s="188">
        <v>1898771532.684576</v>
      </c>
      <c r="I12" s="188">
        <v>0</v>
      </c>
      <c r="J12" s="188">
        <v>0</v>
      </c>
      <c r="K12" s="188">
        <v>0</v>
      </c>
      <c r="L12" s="188">
        <v>0</v>
      </c>
      <c r="M12" s="188">
        <v>1898771532.684576</v>
      </c>
    </row>
    <row r="13" spans="1:13">
      <c r="A13" s="187" t="s">
        <v>1079</v>
      </c>
      <c r="B13" s="187" t="s">
        <v>1023</v>
      </c>
      <c r="C13" s="187" t="s">
        <v>614</v>
      </c>
      <c r="D13" s="187" t="s">
        <v>1080</v>
      </c>
      <c r="E13" s="187" t="s">
        <v>1081</v>
      </c>
      <c r="F13" s="187" t="s">
        <v>1061</v>
      </c>
      <c r="G13" s="187" t="s">
        <v>617</v>
      </c>
      <c r="H13" s="188">
        <v>82199493.652678639</v>
      </c>
      <c r="I13" s="188">
        <v>0</v>
      </c>
      <c r="J13" s="188">
        <v>0</v>
      </c>
      <c r="K13" s="188">
        <v>0</v>
      </c>
      <c r="L13" s="188">
        <v>0</v>
      </c>
      <c r="M13" s="188">
        <v>82199493.652678639</v>
      </c>
    </row>
    <row r="14" spans="1:13">
      <c r="A14" s="187" t="s">
        <v>1130</v>
      </c>
      <c r="B14" s="187" t="s">
        <v>1023</v>
      </c>
      <c r="C14" s="187" t="s">
        <v>614</v>
      </c>
      <c r="D14" s="187" t="s">
        <v>1131</v>
      </c>
      <c r="E14" s="187" t="s">
        <v>1132</v>
      </c>
      <c r="F14" s="187" t="s">
        <v>1133</v>
      </c>
      <c r="G14" s="187" t="s">
        <v>617</v>
      </c>
      <c r="H14" s="188">
        <v>723317357.73448706</v>
      </c>
      <c r="I14" s="188">
        <v>0</v>
      </c>
      <c r="J14" s="188">
        <v>0</v>
      </c>
      <c r="K14" s="188">
        <v>0</v>
      </c>
      <c r="L14" s="188">
        <v>0</v>
      </c>
      <c r="M14" s="188">
        <v>723317357.73448706</v>
      </c>
    </row>
    <row r="15" spans="1:13">
      <c r="A15" s="187" t="s">
        <v>1146</v>
      </c>
      <c r="B15" s="187" t="s">
        <v>1023</v>
      </c>
      <c r="C15" s="187" t="s">
        <v>614</v>
      </c>
      <c r="D15" s="187" t="s">
        <v>1147</v>
      </c>
      <c r="E15" s="187" t="s">
        <v>1148</v>
      </c>
      <c r="F15" s="187" t="s">
        <v>1149</v>
      </c>
      <c r="G15" s="187" t="s">
        <v>617</v>
      </c>
      <c r="H15" s="188">
        <v>280274352.52357131</v>
      </c>
      <c r="I15" s="188">
        <v>0</v>
      </c>
      <c r="J15" s="188">
        <v>0</v>
      </c>
      <c r="K15" s="188">
        <v>0</v>
      </c>
      <c r="L15" s="188">
        <v>0</v>
      </c>
      <c r="M15" s="188">
        <v>280274352.52357131</v>
      </c>
    </row>
    <row r="16" spans="1:13">
      <c r="A16" s="187" t="s">
        <v>1170</v>
      </c>
      <c r="B16" s="187" t="s">
        <v>1023</v>
      </c>
      <c r="C16" s="187" t="s">
        <v>614</v>
      </c>
      <c r="D16" s="187" t="s">
        <v>1171</v>
      </c>
      <c r="E16" s="187" t="s">
        <v>1172</v>
      </c>
      <c r="F16" s="187" t="s">
        <v>1173</v>
      </c>
      <c r="G16" s="187" t="s">
        <v>617</v>
      </c>
      <c r="H16" s="188">
        <v>21156037372.199902</v>
      </c>
      <c r="I16" s="188">
        <v>0</v>
      </c>
      <c r="J16" s="188">
        <v>0</v>
      </c>
      <c r="K16" s="188">
        <v>0</v>
      </c>
      <c r="L16" s="188">
        <v>0</v>
      </c>
      <c r="M16" s="188">
        <v>21156037372.199902</v>
      </c>
    </row>
    <row r="17" spans="1:13">
      <c r="A17" s="187" t="s">
        <v>1233</v>
      </c>
      <c r="B17" s="187" t="s">
        <v>1183</v>
      </c>
      <c r="C17" s="187" t="s">
        <v>614</v>
      </c>
      <c r="D17" s="187" t="s">
        <v>1234</v>
      </c>
      <c r="E17" s="187" t="s">
        <v>1235</v>
      </c>
      <c r="F17" s="187" t="s">
        <v>1182</v>
      </c>
      <c r="G17" s="187" t="s">
        <v>617</v>
      </c>
      <c r="H17" s="188">
        <v>158378884223.06155</v>
      </c>
      <c r="I17" s="188">
        <v>0</v>
      </c>
      <c r="J17" s="188">
        <v>0</v>
      </c>
      <c r="K17" s="188">
        <v>0</v>
      </c>
      <c r="L17" s="188">
        <v>0</v>
      </c>
      <c r="M17" s="188">
        <v>158378884223.06155</v>
      </c>
    </row>
    <row r="18" spans="1:13">
      <c r="A18" s="187" t="s">
        <v>1266</v>
      </c>
      <c r="B18" s="187" t="s">
        <v>1183</v>
      </c>
      <c r="C18" s="187" t="s">
        <v>614</v>
      </c>
      <c r="D18" s="187" t="s">
        <v>1267</v>
      </c>
      <c r="E18" s="187" t="s">
        <v>1268</v>
      </c>
      <c r="F18" s="187" t="s">
        <v>1269</v>
      </c>
      <c r="G18" s="187" t="s">
        <v>617</v>
      </c>
      <c r="H18" s="188">
        <v>7239889501.9192114</v>
      </c>
      <c r="I18" s="188">
        <v>0</v>
      </c>
      <c r="J18" s="188">
        <v>0</v>
      </c>
      <c r="K18" s="188">
        <v>0</v>
      </c>
      <c r="L18" s="188">
        <v>0</v>
      </c>
      <c r="M18" s="188">
        <v>7239889501.9192114</v>
      </c>
    </row>
    <row r="19" spans="1:13">
      <c r="A19" s="187" t="s">
        <v>1330</v>
      </c>
      <c r="B19" s="187" t="s">
        <v>1183</v>
      </c>
      <c r="C19" s="187" t="s">
        <v>614</v>
      </c>
      <c r="D19" s="187" t="s">
        <v>1331</v>
      </c>
      <c r="E19" s="187" t="s">
        <v>1332</v>
      </c>
      <c r="F19" s="187" t="s">
        <v>1333</v>
      </c>
      <c r="G19" s="187" t="s">
        <v>617</v>
      </c>
      <c r="H19" s="188">
        <v>37685133240.075737</v>
      </c>
      <c r="I19" s="188">
        <v>0</v>
      </c>
      <c r="J19" s="188">
        <v>0</v>
      </c>
      <c r="K19" s="188">
        <v>0</v>
      </c>
      <c r="L19" s="188">
        <v>0</v>
      </c>
      <c r="M19" s="188">
        <v>37685133240.075737</v>
      </c>
    </row>
    <row r="20" spans="1:13">
      <c r="A20" s="187" t="s">
        <v>1346</v>
      </c>
      <c r="B20" s="187" t="s">
        <v>1183</v>
      </c>
      <c r="C20" s="187" t="s">
        <v>614</v>
      </c>
      <c r="D20" s="187" t="s">
        <v>1347</v>
      </c>
      <c r="E20" s="187" t="s">
        <v>1348</v>
      </c>
      <c r="F20" s="187" t="s">
        <v>1349</v>
      </c>
      <c r="G20" s="187" t="s">
        <v>617</v>
      </c>
      <c r="H20" s="188">
        <v>32901788644.388317</v>
      </c>
      <c r="I20" s="188">
        <v>0</v>
      </c>
      <c r="J20" s="188">
        <v>0</v>
      </c>
      <c r="K20" s="188">
        <v>0</v>
      </c>
      <c r="L20" s="188">
        <v>0</v>
      </c>
      <c r="M20" s="188">
        <v>32901788644.388317</v>
      </c>
    </row>
    <row r="21" spans="1:13">
      <c r="A21" s="187" t="s">
        <v>652</v>
      </c>
      <c r="B21" s="187" t="s">
        <v>613</v>
      </c>
      <c r="C21" s="187" t="s">
        <v>614</v>
      </c>
      <c r="D21" s="187" t="s">
        <v>635</v>
      </c>
      <c r="E21" s="187" t="s">
        <v>103</v>
      </c>
      <c r="F21" s="187" t="s">
        <v>616</v>
      </c>
      <c r="G21" s="187" t="s">
        <v>617</v>
      </c>
      <c r="H21" s="188">
        <v>305000000</v>
      </c>
      <c r="I21" s="188">
        <v>0</v>
      </c>
      <c r="J21" s="188">
        <v>0</v>
      </c>
      <c r="K21" s="188">
        <v>0</v>
      </c>
      <c r="L21" s="188">
        <v>0</v>
      </c>
      <c r="M21" s="188">
        <v>305000000</v>
      </c>
    </row>
    <row r="22" spans="1:13">
      <c r="A22" s="187" t="s">
        <v>669</v>
      </c>
      <c r="B22" s="187" t="s">
        <v>613</v>
      </c>
      <c r="C22" s="187" t="s">
        <v>614</v>
      </c>
      <c r="D22" s="187" t="s">
        <v>637</v>
      </c>
      <c r="E22" s="187" t="s">
        <v>122</v>
      </c>
      <c r="F22" s="187" t="s">
        <v>616</v>
      </c>
      <c r="G22" s="187" t="s">
        <v>617</v>
      </c>
      <c r="H22" s="188">
        <v>21000000</v>
      </c>
      <c r="I22" s="188">
        <v>0</v>
      </c>
      <c r="J22" s="188">
        <v>0</v>
      </c>
      <c r="K22" s="188">
        <v>0</v>
      </c>
      <c r="L22" s="188">
        <v>0</v>
      </c>
      <c r="M22" s="188">
        <v>21000000</v>
      </c>
    </row>
    <row r="23" spans="1:13">
      <c r="A23" s="187" t="s">
        <v>670</v>
      </c>
      <c r="B23" s="187" t="s">
        <v>613</v>
      </c>
      <c r="C23" s="187" t="s">
        <v>614</v>
      </c>
      <c r="D23" s="187" t="s">
        <v>671</v>
      </c>
      <c r="E23" s="187" t="s">
        <v>672</v>
      </c>
      <c r="F23" s="187" t="s">
        <v>673</v>
      </c>
      <c r="G23" s="187" t="s">
        <v>617</v>
      </c>
      <c r="H23" s="188">
        <v>2100000000</v>
      </c>
      <c r="I23" s="188">
        <v>0</v>
      </c>
      <c r="J23" s="188">
        <v>0</v>
      </c>
      <c r="K23" s="188">
        <v>0</v>
      </c>
      <c r="L23" s="188">
        <v>0</v>
      </c>
      <c r="M23" s="188">
        <v>2100000000</v>
      </c>
    </row>
    <row r="24" spans="1:13">
      <c r="A24" s="187" t="s">
        <v>686</v>
      </c>
      <c r="B24" s="187" t="s">
        <v>613</v>
      </c>
      <c r="C24" s="187" t="s">
        <v>614</v>
      </c>
      <c r="D24" s="187" t="s">
        <v>687</v>
      </c>
      <c r="E24" s="187" t="s">
        <v>2035</v>
      </c>
      <c r="F24" s="187" t="s">
        <v>689</v>
      </c>
      <c r="G24" s="187" t="s">
        <v>617</v>
      </c>
      <c r="H24" s="188">
        <v>16740149225.5697</v>
      </c>
      <c r="I24" s="188">
        <v>0</v>
      </c>
      <c r="J24" s="188">
        <v>0</v>
      </c>
      <c r="K24" s="188">
        <v>0</v>
      </c>
      <c r="L24" s="188">
        <v>0</v>
      </c>
      <c r="M24" s="188">
        <v>16740149225.5697</v>
      </c>
    </row>
    <row r="25" spans="1:13">
      <c r="A25" s="187" t="s">
        <v>710</v>
      </c>
      <c r="B25" s="187" t="s">
        <v>613</v>
      </c>
      <c r="C25" s="187" t="s">
        <v>614</v>
      </c>
      <c r="D25" s="187" t="s">
        <v>711</v>
      </c>
      <c r="E25" s="187" t="s">
        <v>712</v>
      </c>
      <c r="F25" s="187" t="s">
        <v>713</v>
      </c>
      <c r="G25" s="187" t="s">
        <v>617</v>
      </c>
      <c r="H25" s="188">
        <v>193487570.66023648</v>
      </c>
      <c r="I25" s="188">
        <v>0</v>
      </c>
      <c r="J25" s="188">
        <v>0</v>
      </c>
      <c r="K25" s="188">
        <v>0</v>
      </c>
      <c r="L25" s="188">
        <v>0</v>
      </c>
      <c r="M25" s="188">
        <v>193487570.66023648</v>
      </c>
    </row>
    <row r="26" spans="1:13">
      <c r="A26" s="187" t="s">
        <v>714</v>
      </c>
      <c r="B26" s="187" t="s">
        <v>613</v>
      </c>
      <c r="C26" s="187" t="s">
        <v>614</v>
      </c>
      <c r="D26" s="187" t="s">
        <v>715</v>
      </c>
      <c r="E26" s="187" t="s">
        <v>716</v>
      </c>
      <c r="F26" s="187" t="s">
        <v>717</v>
      </c>
      <c r="G26" s="187" t="s">
        <v>617</v>
      </c>
      <c r="H26" s="188">
        <v>318865894.69556004</v>
      </c>
      <c r="I26" s="188">
        <v>0</v>
      </c>
      <c r="J26" s="188">
        <v>0</v>
      </c>
      <c r="K26" s="188">
        <v>0</v>
      </c>
      <c r="L26" s="188">
        <v>0</v>
      </c>
      <c r="M26" s="188">
        <v>318865894.69556004</v>
      </c>
    </row>
    <row r="27" spans="1:13">
      <c r="A27" s="187" t="s">
        <v>746</v>
      </c>
      <c r="B27" s="187" t="s">
        <v>613</v>
      </c>
      <c r="C27" s="187" t="s">
        <v>614</v>
      </c>
      <c r="D27" s="187" t="s">
        <v>747</v>
      </c>
      <c r="E27" s="187" t="s">
        <v>748</v>
      </c>
      <c r="F27" s="187" t="s">
        <v>749</v>
      </c>
      <c r="G27" s="187" t="s">
        <v>617</v>
      </c>
      <c r="H27" s="188">
        <v>4199714676.2890887</v>
      </c>
      <c r="I27" s="188">
        <v>0</v>
      </c>
      <c r="J27" s="188">
        <v>0</v>
      </c>
      <c r="K27" s="188">
        <v>0</v>
      </c>
      <c r="L27" s="188">
        <v>0</v>
      </c>
      <c r="M27" s="188">
        <v>4199714676.2890887</v>
      </c>
    </row>
    <row r="28" spans="1:13">
      <c r="A28" s="187" t="s">
        <v>757</v>
      </c>
      <c r="B28" s="187" t="s">
        <v>613</v>
      </c>
      <c r="C28" s="187" t="s">
        <v>614</v>
      </c>
      <c r="D28" s="187" t="s">
        <v>758</v>
      </c>
      <c r="E28" s="187" t="s">
        <v>759</v>
      </c>
      <c r="F28" s="187" t="s">
        <v>616</v>
      </c>
      <c r="G28" s="187" t="s">
        <v>617</v>
      </c>
      <c r="H28" s="188">
        <v>45543851662.353111</v>
      </c>
      <c r="I28" s="188">
        <v>0</v>
      </c>
      <c r="J28" s="188">
        <v>0</v>
      </c>
      <c r="K28" s="188">
        <v>0</v>
      </c>
      <c r="L28" s="188">
        <v>0</v>
      </c>
      <c r="M28" s="188">
        <v>45543851662.353111</v>
      </c>
    </row>
    <row r="29" spans="1:13">
      <c r="A29" s="187" t="s">
        <v>765</v>
      </c>
      <c r="B29" s="187" t="s">
        <v>613</v>
      </c>
      <c r="C29" s="187" t="s">
        <v>614</v>
      </c>
      <c r="D29" s="187" t="s">
        <v>766</v>
      </c>
      <c r="E29" s="187" t="s">
        <v>767</v>
      </c>
      <c r="F29" s="187" t="s">
        <v>616</v>
      </c>
      <c r="G29" s="187" t="s">
        <v>617</v>
      </c>
      <c r="H29" s="188">
        <v>4620572691.777503</v>
      </c>
      <c r="I29" s="188">
        <v>0</v>
      </c>
      <c r="J29" s="188">
        <v>0</v>
      </c>
      <c r="K29" s="188">
        <v>0</v>
      </c>
      <c r="L29" s="188">
        <v>0</v>
      </c>
      <c r="M29" s="188">
        <v>4620572691.777503</v>
      </c>
    </row>
    <row r="30" spans="1:13">
      <c r="A30" s="187" t="s">
        <v>771</v>
      </c>
      <c r="B30" s="187" t="s">
        <v>613</v>
      </c>
      <c r="C30" s="187" t="s">
        <v>614</v>
      </c>
      <c r="D30" s="187" t="s">
        <v>772</v>
      </c>
      <c r="E30" s="187" t="s">
        <v>773</v>
      </c>
      <c r="F30" s="187" t="s">
        <v>616</v>
      </c>
      <c r="G30" s="187" t="s">
        <v>617</v>
      </c>
      <c r="H30" s="188">
        <v>857984896497.7074</v>
      </c>
      <c r="I30" s="188">
        <v>0</v>
      </c>
      <c r="J30" s="188">
        <v>0</v>
      </c>
      <c r="K30" s="188">
        <v>0</v>
      </c>
      <c r="L30" s="188">
        <v>0</v>
      </c>
      <c r="M30" s="188">
        <v>857984896497.7074</v>
      </c>
    </row>
    <row r="31" spans="1:13">
      <c r="A31" s="187" t="s">
        <v>784</v>
      </c>
      <c r="B31" s="187" t="s">
        <v>613</v>
      </c>
      <c r="C31" s="187" t="s">
        <v>614</v>
      </c>
      <c r="D31" s="187" t="s">
        <v>785</v>
      </c>
      <c r="E31" s="187" t="s">
        <v>786</v>
      </c>
      <c r="F31" s="187" t="s">
        <v>787</v>
      </c>
      <c r="G31" s="187" t="s">
        <v>617</v>
      </c>
      <c r="H31" s="188">
        <v>6867662484.4265604</v>
      </c>
      <c r="I31" s="188">
        <v>0</v>
      </c>
      <c r="J31" s="188">
        <v>0</v>
      </c>
      <c r="K31" s="188">
        <v>0</v>
      </c>
      <c r="L31" s="188">
        <v>0</v>
      </c>
      <c r="M31" s="188">
        <v>6867662484.4265604</v>
      </c>
    </row>
    <row r="32" spans="1:13" s="187" customFormat="1">
      <c r="A32" s="187" t="s">
        <v>1391</v>
      </c>
      <c r="B32" s="187" t="s">
        <v>613</v>
      </c>
      <c r="C32" s="187" t="s">
        <v>1392</v>
      </c>
      <c r="D32" s="187" t="s">
        <v>1393</v>
      </c>
      <c r="E32" s="187" t="s">
        <v>357</v>
      </c>
      <c r="F32" s="187" t="s">
        <v>616</v>
      </c>
      <c r="G32" s="187" t="s">
        <v>617</v>
      </c>
      <c r="H32" s="188">
        <v>0</v>
      </c>
      <c r="I32" s="188">
        <v>161000000</v>
      </c>
      <c r="J32" s="188">
        <v>13440654.088402957</v>
      </c>
      <c r="K32" s="188">
        <v>0</v>
      </c>
      <c r="L32" s="188">
        <v>0</v>
      </c>
      <c r="M32" s="188">
        <v>174440654.08840296</v>
      </c>
    </row>
    <row r="33" spans="1:13">
      <c r="A33" s="187" t="s">
        <v>1410</v>
      </c>
      <c r="B33" s="187" t="s">
        <v>613</v>
      </c>
      <c r="C33" s="187" t="s">
        <v>1392</v>
      </c>
      <c r="D33" s="187" t="s">
        <v>1393</v>
      </c>
      <c r="E33" s="187" t="s">
        <v>377</v>
      </c>
      <c r="F33" s="187" t="s">
        <v>616</v>
      </c>
      <c r="G33" s="187" t="s">
        <v>617</v>
      </c>
      <c r="H33" s="188">
        <v>0</v>
      </c>
      <c r="I33" s="188">
        <v>4600000</v>
      </c>
      <c r="J33" s="188">
        <v>576028.03236012661</v>
      </c>
      <c r="K33" s="188">
        <v>0</v>
      </c>
      <c r="L33" s="188">
        <v>0</v>
      </c>
      <c r="M33" s="188">
        <v>5176028.0323601263</v>
      </c>
    </row>
    <row r="34" spans="1:13">
      <c r="A34" s="187" t="s">
        <v>1414</v>
      </c>
      <c r="B34" s="187" t="s">
        <v>613</v>
      </c>
      <c r="C34" s="187" t="s">
        <v>1392</v>
      </c>
      <c r="D34" s="187" t="s">
        <v>683</v>
      </c>
      <c r="E34" s="187" t="s">
        <v>2038</v>
      </c>
      <c r="F34" s="187" t="s">
        <v>1395</v>
      </c>
      <c r="G34" s="187" t="s">
        <v>617</v>
      </c>
      <c r="H34" s="188">
        <v>0</v>
      </c>
      <c r="I34" s="188">
        <v>318952612.82950675</v>
      </c>
      <c r="J34" s="188">
        <v>38401868.82400845</v>
      </c>
      <c r="K34" s="188">
        <v>0</v>
      </c>
      <c r="L34" s="188">
        <v>0</v>
      </c>
      <c r="M34" s="188">
        <v>357354481.65351522</v>
      </c>
    </row>
    <row r="35" spans="1:13">
      <c r="A35" s="187" t="s">
        <v>1428</v>
      </c>
      <c r="B35" s="187" t="s">
        <v>613</v>
      </c>
      <c r="C35" s="187" t="s">
        <v>1392</v>
      </c>
      <c r="D35" s="187" t="s">
        <v>1429</v>
      </c>
      <c r="E35" s="187" t="s">
        <v>1430</v>
      </c>
      <c r="F35" s="187" t="s">
        <v>1431</v>
      </c>
      <c r="G35" s="187" t="s">
        <v>617</v>
      </c>
      <c r="H35" s="188">
        <v>0</v>
      </c>
      <c r="I35" s="188">
        <v>56714877.689644642</v>
      </c>
      <c r="J35" s="188">
        <v>18693225.499969933</v>
      </c>
      <c r="K35" s="188">
        <v>0</v>
      </c>
      <c r="L35" s="188">
        <v>0</v>
      </c>
      <c r="M35" s="188">
        <v>75408103.189614579</v>
      </c>
    </row>
    <row r="36" spans="1:13">
      <c r="A36" s="187" t="s">
        <v>1440</v>
      </c>
      <c r="B36" s="187" t="s">
        <v>613</v>
      </c>
      <c r="C36" s="187" t="s">
        <v>1392</v>
      </c>
      <c r="D36" s="187" t="s">
        <v>1441</v>
      </c>
      <c r="E36" s="187" t="s">
        <v>1442</v>
      </c>
      <c r="F36" s="187" t="s">
        <v>1439</v>
      </c>
      <c r="G36" s="187" t="s">
        <v>617</v>
      </c>
      <c r="H36" s="188">
        <v>0</v>
      </c>
      <c r="I36" s="188">
        <v>12385879.056409359</v>
      </c>
      <c r="J36" s="188">
        <v>7255356.5147449709</v>
      </c>
      <c r="K36" s="188">
        <v>0</v>
      </c>
      <c r="L36" s="188">
        <v>0</v>
      </c>
      <c r="M36" s="188">
        <v>19641235.57115433</v>
      </c>
    </row>
    <row r="37" spans="1:13">
      <c r="A37" s="187" t="s">
        <v>1466</v>
      </c>
      <c r="B37" s="187" t="s">
        <v>613</v>
      </c>
      <c r="C37" s="187" t="s">
        <v>1392</v>
      </c>
      <c r="D37" s="187" t="s">
        <v>1467</v>
      </c>
      <c r="E37" s="187" t="s">
        <v>1468</v>
      </c>
      <c r="F37" s="187" t="s">
        <v>1469</v>
      </c>
      <c r="G37" s="187" t="s">
        <v>617</v>
      </c>
      <c r="H37" s="188">
        <v>0</v>
      </c>
      <c r="I37" s="188">
        <v>209047099.95596686</v>
      </c>
      <c r="J37" s="188">
        <v>20446140.974583276</v>
      </c>
      <c r="K37" s="188">
        <v>0</v>
      </c>
      <c r="L37" s="188">
        <v>0</v>
      </c>
      <c r="M37" s="188">
        <v>229493240.93055013</v>
      </c>
    </row>
    <row r="38" spans="1:13">
      <c r="A38" s="187" t="s">
        <v>1474</v>
      </c>
      <c r="B38" s="187" t="s">
        <v>613</v>
      </c>
      <c r="C38" s="187" t="s">
        <v>1392</v>
      </c>
      <c r="D38" s="187" t="s">
        <v>1475</v>
      </c>
      <c r="E38" s="187" t="s">
        <v>435</v>
      </c>
      <c r="F38" s="187" t="s">
        <v>616</v>
      </c>
      <c r="G38" s="187" t="s">
        <v>617</v>
      </c>
      <c r="H38" s="188">
        <v>0</v>
      </c>
      <c r="I38" s="188">
        <v>106651461.38803373</v>
      </c>
      <c r="J38" s="188">
        <v>198403826.4280169</v>
      </c>
      <c r="K38" s="188">
        <v>0</v>
      </c>
      <c r="L38" s="188">
        <v>0</v>
      </c>
      <c r="M38" s="188">
        <v>305055287.81605065</v>
      </c>
    </row>
    <row r="39" spans="1:13">
      <c r="A39" s="187" t="s">
        <v>1494</v>
      </c>
      <c r="B39" s="187" t="s">
        <v>613</v>
      </c>
      <c r="C39" s="187" t="s">
        <v>1392</v>
      </c>
      <c r="D39" s="187" t="s">
        <v>1495</v>
      </c>
      <c r="E39" s="187" t="s">
        <v>1496</v>
      </c>
      <c r="F39" s="187" t="s">
        <v>1480</v>
      </c>
      <c r="G39" s="187" t="s">
        <v>617</v>
      </c>
      <c r="H39" s="188">
        <v>0</v>
      </c>
      <c r="I39" s="188">
        <v>1089301123.6161788</v>
      </c>
      <c r="J39" s="188">
        <v>0</v>
      </c>
      <c r="K39" s="188">
        <v>0</v>
      </c>
      <c r="L39" s="188">
        <v>0</v>
      </c>
      <c r="M39" s="188">
        <v>1089301123.6161788</v>
      </c>
    </row>
    <row r="40" spans="1:13">
      <c r="A40" s="187" t="s">
        <v>1507</v>
      </c>
      <c r="B40" s="187" t="s">
        <v>613</v>
      </c>
      <c r="C40" s="187" t="s">
        <v>1392</v>
      </c>
      <c r="D40" s="187" t="s">
        <v>1508</v>
      </c>
      <c r="E40" s="187" t="s">
        <v>1509</v>
      </c>
      <c r="F40" s="187" t="s">
        <v>1510</v>
      </c>
      <c r="G40" s="187" t="s">
        <v>617</v>
      </c>
      <c r="H40" s="188">
        <v>0</v>
      </c>
      <c r="I40" s="188">
        <v>154960980.79045638</v>
      </c>
      <c r="J40" s="188">
        <v>182993006.20709535</v>
      </c>
      <c r="K40" s="188">
        <v>0</v>
      </c>
      <c r="L40" s="188">
        <v>0</v>
      </c>
      <c r="M40" s="188">
        <v>337953986.99755174</v>
      </c>
    </row>
    <row r="41" spans="1:13">
      <c r="A41" s="187" t="s">
        <v>1514</v>
      </c>
      <c r="B41" s="187" t="s">
        <v>613</v>
      </c>
      <c r="C41" s="187" t="s">
        <v>1392</v>
      </c>
      <c r="D41" s="187" t="s">
        <v>1512</v>
      </c>
      <c r="E41" s="187" t="s">
        <v>1515</v>
      </c>
      <c r="F41" s="187" t="s">
        <v>1510</v>
      </c>
      <c r="G41" s="187" t="s">
        <v>617</v>
      </c>
      <c r="H41" s="188">
        <v>0</v>
      </c>
      <c r="I41" s="188">
        <v>0</v>
      </c>
      <c r="J41" s="188">
        <v>148802869.82101268</v>
      </c>
      <c r="K41" s="188">
        <v>0</v>
      </c>
      <c r="L41" s="188">
        <v>0</v>
      </c>
      <c r="M41" s="188">
        <v>148802869.82101268</v>
      </c>
    </row>
    <row r="42" spans="1:13">
      <c r="A42" s="187" t="s">
        <v>1524</v>
      </c>
      <c r="B42" s="187" t="s">
        <v>613</v>
      </c>
      <c r="C42" s="187" t="s">
        <v>1392</v>
      </c>
      <c r="D42" s="187" t="s">
        <v>1525</v>
      </c>
      <c r="E42" s="187" t="s">
        <v>1526</v>
      </c>
      <c r="F42" s="187" t="s">
        <v>1527</v>
      </c>
      <c r="G42" s="187" t="s">
        <v>617</v>
      </c>
      <c r="H42" s="188">
        <v>0</v>
      </c>
      <c r="I42" s="188">
        <v>685015519.73295438</v>
      </c>
      <c r="J42" s="188">
        <v>190108755.10708714</v>
      </c>
      <c r="K42" s="188">
        <v>0</v>
      </c>
      <c r="L42" s="188">
        <v>0</v>
      </c>
      <c r="M42" s="188">
        <v>875124274.84004152</v>
      </c>
    </row>
    <row r="43" spans="1:13">
      <c r="A43" s="187" t="s">
        <v>1528</v>
      </c>
      <c r="B43" s="187" t="s">
        <v>613</v>
      </c>
      <c r="C43" s="187" t="s">
        <v>1392</v>
      </c>
      <c r="D43" s="187" t="s">
        <v>1529</v>
      </c>
      <c r="E43" s="187" t="s">
        <v>1530</v>
      </c>
      <c r="F43" s="187" t="s">
        <v>1531</v>
      </c>
      <c r="G43" s="187" t="s">
        <v>617</v>
      </c>
      <c r="H43" s="188">
        <v>0</v>
      </c>
      <c r="I43" s="188">
        <v>1102719998.9786386</v>
      </c>
      <c r="J43" s="188">
        <v>197446139.89998186</v>
      </c>
      <c r="K43" s="188">
        <v>0</v>
      </c>
      <c r="L43" s="188">
        <v>0</v>
      </c>
      <c r="M43" s="188">
        <v>1300166138.8786206</v>
      </c>
    </row>
    <row r="44" spans="1:13">
      <c r="A44" s="187" t="s">
        <v>1539</v>
      </c>
      <c r="B44" s="187" t="s">
        <v>115</v>
      </c>
      <c r="C44" s="187" t="s">
        <v>1392</v>
      </c>
      <c r="D44" s="187" t="s">
        <v>1540</v>
      </c>
      <c r="E44" s="187" t="s">
        <v>381</v>
      </c>
      <c r="F44" s="187" t="s">
        <v>616</v>
      </c>
      <c r="G44" s="187" t="s">
        <v>617</v>
      </c>
      <c r="H44" s="188">
        <v>0</v>
      </c>
      <c r="I44" s="188">
        <v>91200000</v>
      </c>
      <c r="J44" s="188">
        <v>15269351.081802238</v>
      </c>
      <c r="K44" s="188">
        <v>0</v>
      </c>
      <c r="L44" s="188">
        <v>0</v>
      </c>
      <c r="M44" s="188">
        <v>106469351.08180223</v>
      </c>
    </row>
    <row r="45" spans="1:13">
      <c r="A45" s="187" t="s">
        <v>1548</v>
      </c>
      <c r="B45" s="187" t="s">
        <v>115</v>
      </c>
      <c r="C45" s="187" t="s">
        <v>1392</v>
      </c>
      <c r="D45" s="187" t="s">
        <v>1549</v>
      </c>
      <c r="E45" s="187" t="s">
        <v>1550</v>
      </c>
      <c r="F45" s="187" t="s">
        <v>1539</v>
      </c>
      <c r="G45" s="187" t="s">
        <v>617</v>
      </c>
      <c r="H45" s="188">
        <v>0</v>
      </c>
      <c r="I45" s="188">
        <v>144519950.17989731</v>
      </c>
      <c r="J45" s="188">
        <v>17168961.782941993</v>
      </c>
      <c r="K45" s="188">
        <v>0</v>
      </c>
      <c r="L45" s="188">
        <v>0</v>
      </c>
      <c r="M45" s="188">
        <v>161688911.96283931</v>
      </c>
    </row>
    <row r="46" spans="1:13">
      <c r="A46" s="187" t="s">
        <v>1558</v>
      </c>
      <c r="B46" s="187" t="s">
        <v>115</v>
      </c>
      <c r="C46" s="187" t="s">
        <v>1392</v>
      </c>
      <c r="D46" s="187" t="s">
        <v>1559</v>
      </c>
      <c r="E46" s="187" t="s">
        <v>2041</v>
      </c>
      <c r="F46" s="187" t="s">
        <v>1561</v>
      </c>
      <c r="G46" s="187" t="s">
        <v>617</v>
      </c>
      <c r="H46" s="188">
        <v>0</v>
      </c>
      <c r="I46" s="188">
        <v>662568137.54427469</v>
      </c>
      <c r="J46" s="188">
        <v>92903219.37078467</v>
      </c>
      <c r="K46" s="188">
        <v>0</v>
      </c>
      <c r="L46" s="188">
        <v>0</v>
      </c>
      <c r="M46" s="188">
        <v>755471356.91505933</v>
      </c>
    </row>
    <row r="47" spans="1:13" s="187" customFormat="1">
      <c r="A47" s="187" t="s">
        <v>1577</v>
      </c>
      <c r="B47" s="187" t="s">
        <v>115</v>
      </c>
      <c r="C47" s="187" t="s">
        <v>1392</v>
      </c>
      <c r="D47" s="187" t="s">
        <v>1578</v>
      </c>
      <c r="E47" s="187" t="s">
        <v>1579</v>
      </c>
      <c r="F47" s="187" t="s">
        <v>1580</v>
      </c>
      <c r="G47" s="187" t="s">
        <v>617</v>
      </c>
      <c r="H47" s="188">
        <v>0</v>
      </c>
      <c r="I47" s="188">
        <v>27402189.69352632</v>
      </c>
      <c r="J47" s="188">
        <v>1699188.9009783994</v>
      </c>
      <c r="K47" s="188">
        <v>0</v>
      </c>
      <c r="L47" s="188">
        <v>0</v>
      </c>
      <c r="M47" s="188">
        <v>29101378.594504721</v>
      </c>
    </row>
    <row r="48" spans="1:13" s="187" customFormat="1">
      <c r="A48" s="187" t="s">
        <v>1593</v>
      </c>
      <c r="B48" s="187" t="s">
        <v>115</v>
      </c>
      <c r="C48" s="187" t="s">
        <v>1392</v>
      </c>
      <c r="D48" s="187" t="s">
        <v>1594</v>
      </c>
      <c r="E48" s="187" t="s">
        <v>1595</v>
      </c>
      <c r="F48" s="187" t="s">
        <v>1596</v>
      </c>
      <c r="G48" s="187" t="s">
        <v>617</v>
      </c>
      <c r="H48" s="188">
        <v>0</v>
      </c>
      <c r="I48" s="188">
        <v>92066059.455854818</v>
      </c>
      <c r="J48" s="188">
        <v>16025571.547987971</v>
      </c>
      <c r="K48" s="188">
        <v>0</v>
      </c>
      <c r="L48" s="188">
        <v>0</v>
      </c>
      <c r="M48" s="188">
        <v>108091631.00384279</v>
      </c>
    </row>
    <row r="49" spans="1:13">
      <c r="A49" s="187" t="s">
        <v>1601</v>
      </c>
      <c r="B49" s="187" t="s">
        <v>115</v>
      </c>
      <c r="C49" s="187" t="s">
        <v>1392</v>
      </c>
      <c r="D49" s="187" t="s">
        <v>1602</v>
      </c>
      <c r="E49" s="187" t="s">
        <v>396</v>
      </c>
      <c r="F49" s="187" t="s">
        <v>616</v>
      </c>
      <c r="G49" s="187" t="s">
        <v>617</v>
      </c>
      <c r="H49" s="188">
        <v>0</v>
      </c>
      <c r="I49" s="188">
        <v>64997934.033101618</v>
      </c>
      <c r="J49" s="188">
        <v>10179567.387868159</v>
      </c>
      <c r="K49" s="188">
        <v>0</v>
      </c>
      <c r="L49" s="188">
        <v>0</v>
      </c>
      <c r="M49" s="188">
        <v>75177501.420969784</v>
      </c>
    </row>
    <row r="50" spans="1:13">
      <c r="A50" s="187" t="s">
        <v>1614</v>
      </c>
      <c r="B50" s="187" t="s">
        <v>115</v>
      </c>
      <c r="C50" s="187" t="s">
        <v>1392</v>
      </c>
      <c r="D50" s="187" t="s">
        <v>1615</v>
      </c>
      <c r="E50" s="187" t="s">
        <v>1616</v>
      </c>
      <c r="F50" s="187" t="s">
        <v>1617</v>
      </c>
      <c r="G50" s="187" t="s">
        <v>617</v>
      </c>
      <c r="H50" s="188">
        <v>0</v>
      </c>
      <c r="I50" s="188">
        <v>198779905.85426024</v>
      </c>
      <c r="J50" s="188">
        <v>732619.62222129281</v>
      </c>
      <c r="K50" s="188">
        <v>0</v>
      </c>
      <c r="L50" s="188">
        <v>0</v>
      </c>
      <c r="M50" s="188">
        <v>199512525.47648153</v>
      </c>
    </row>
    <row r="51" spans="1:13">
      <c r="A51" s="187" t="s">
        <v>1634</v>
      </c>
      <c r="B51" s="187" t="s">
        <v>115</v>
      </c>
      <c r="C51" s="187" t="s">
        <v>1392</v>
      </c>
      <c r="D51" s="187" t="s">
        <v>1635</v>
      </c>
      <c r="E51" s="187" t="s">
        <v>1636</v>
      </c>
      <c r="F51" s="187" t="s">
        <v>1637</v>
      </c>
      <c r="G51" s="187" t="s">
        <v>617</v>
      </c>
      <c r="H51" s="188">
        <v>0</v>
      </c>
      <c r="I51" s="188">
        <v>188434464.54555872</v>
      </c>
      <c r="J51" s="188">
        <v>22354620.483594529</v>
      </c>
      <c r="K51" s="188">
        <v>0</v>
      </c>
      <c r="L51" s="188">
        <v>0</v>
      </c>
      <c r="M51" s="188">
        <v>210789085.02915326</v>
      </c>
    </row>
    <row r="52" spans="1:13" s="187" customFormat="1">
      <c r="A52" s="187" t="s">
        <v>1646</v>
      </c>
      <c r="B52" s="187" t="s">
        <v>115</v>
      </c>
      <c r="C52" s="187" t="s">
        <v>1392</v>
      </c>
      <c r="D52" s="187" t="s">
        <v>1647</v>
      </c>
      <c r="E52" s="187" t="s">
        <v>1648</v>
      </c>
      <c r="F52" s="187" t="s">
        <v>1649</v>
      </c>
      <c r="G52" s="187" t="s">
        <v>617</v>
      </c>
      <c r="H52" s="188">
        <v>0</v>
      </c>
      <c r="I52" s="188">
        <v>84436785.708862334</v>
      </c>
      <c r="J52" s="188">
        <v>13816837.983172279</v>
      </c>
      <c r="K52" s="188">
        <v>0</v>
      </c>
      <c r="L52" s="188">
        <v>0</v>
      </c>
      <c r="M52" s="188">
        <v>98253623.692034617</v>
      </c>
    </row>
    <row r="53" spans="1:13">
      <c r="A53" s="187" t="s">
        <v>1654</v>
      </c>
      <c r="B53" s="187" t="s">
        <v>235</v>
      </c>
      <c r="C53" s="187" t="s">
        <v>1392</v>
      </c>
      <c r="D53" s="187" t="s">
        <v>1655</v>
      </c>
      <c r="E53" s="187" t="s">
        <v>411</v>
      </c>
      <c r="F53" s="187" t="s">
        <v>616</v>
      </c>
      <c r="G53" s="187" t="s">
        <v>617</v>
      </c>
      <c r="H53" s="188">
        <v>0</v>
      </c>
      <c r="I53" s="188">
        <v>21334085.003829651</v>
      </c>
      <c r="J53" s="188">
        <v>120650975.53055082</v>
      </c>
      <c r="K53" s="188">
        <v>0</v>
      </c>
      <c r="L53" s="188">
        <v>0</v>
      </c>
      <c r="M53" s="188">
        <v>141985060.53438047</v>
      </c>
    </row>
    <row r="54" spans="1:13">
      <c r="A54" s="187" t="s">
        <v>1665</v>
      </c>
      <c r="B54" s="187" t="s">
        <v>235</v>
      </c>
      <c r="C54" s="187" t="s">
        <v>1392</v>
      </c>
      <c r="D54" s="187" t="s">
        <v>1655</v>
      </c>
      <c r="E54" s="187" t="s">
        <v>428</v>
      </c>
      <c r="F54" s="187" t="s">
        <v>616</v>
      </c>
      <c r="G54" s="187" t="s">
        <v>617</v>
      </c>
      <c r="H54" s="298">
        <v>0</v>
      </c>
      <c r="I54" s="298">
        <v>1201029970.5859656</v>
      </c>
      <c r="J54" s="298">
        <v>0</v>
      </c>
      <c r="K54" s="298">
        <v>0</v>
      </c>
      <c r="L54" s="298">
        <v>0</v>
      </c>
      <c r="M54" s="298">
        <v>1201029970.5859656</v>
      </c>
    </row>
    <row r="55" spans="1:13">
      <c r="A55" s="187" t="s">
        <v>1671</v>
      </c>
      <c r="B55" s="187" t="s">
        <v>235</v>
      </c>
      <c r="C55" s="187" t="s">
        <v>1392</v>
      </c>
      <c r="D55" s="187" t="s">
        <v>1672</v>
      </c>
      <c r="E55" s="187" t="s">
        <v>1673</v>
      </c>
      <c r="F55" s="187" t="s">
        <v>1660</v>
      </c>
      <c r="G55" s="187" t="s">
        <v>617</v>
      </c>
      <c r="H55" s="298">
        <v>0</v>
      </c>
      <c r="I55" s="298">
        <v>12993353424.433735</v>
      </c>
      <c r="J55" s="298">
        <v>726140130.50794494</v>
      </c>
      <c r="K55" s="298">
        <v>0</v>
      </c>
      <c r="L55" s="298">
        <v>0</v>
      </c>
      <c r="M55" s="298">
        <v>13719493554.941679</v>
      </c>
    </row>
    <row r="56" spans="1:13">
      <c r="A56" s="187" t="s">
        <v>1680</v>
      </c>
      <c r="B56" s="187" t="s">
        <v>235</v>
      </c>
      <c r="C56" s="187" t="s">
        <v>1392</v>
      </c>
      <c r="D56" s="187" t="s">
        <v>1681</v>
      </c>
      <c r="E56" s="187" t="s">
        <v>1682</v>
      </c>
      <c r="F56" s="187" t="s">
        <v>1663</v>
      </c>
      <c r="G56" s="187" t="s">
        <v>617</v>
      </c>
      <c r="H56" s="298">
        <v>0</v>
      </c>
      <c r="I56" s="298">
        <v>10347092074.821939</v>
      </c>
      <c r="J56" s="298">
        <v>212256345.84078377</v>
      </c>
      <c r="K56" s="298">
        <v>0</v>
      </c>
      <c r="L56" s="298">
        <v>0</v>
      </c>
      <c r="M56" s="298">
        <v>10559348420.662724</v>
      </c>
    </row>
    <row r="57" spans="1:13">
      <c r="A57" s="187" t="s">
        <v>1690</v>
      </c>
      <c r="B57" s="187" t="s">
        <v>235</v>
      </c>
      <c r="C57" s="187" t="s">
        <v>1392</v>
      </c>
      <c r="D57" s="187" t="s">
        <v>1691</v>
      </c>
      <c r="E57" s="187" t="s">
        <v>1692</v>
      </c>
      <c r="F57" s="187" t="s">
        <v>1693</v>
      </c>
      <c r="G57" s="187" t="s">
        <v>617</v>
      </c>
      <c r="H57" s="298">
        <v>0</v>
      </c>
      <c r="I57" s="298">
        <v>47097673.759695016</v>
      </c>
      <c r="J57" s="298">
        <v>0</v>
      </c>
      <c r="K57" s="298">
        <v>0</v>
      </c>
      <c r="L57" s="298">
        <v>0</v>
      </c>
      <c r="M57" s="298">
        <v>47097673.759695016</v>
      </c>
    </row>
    <row r="58" spans="1:13" s="187" customFormat="1">
      <c r="A58" s="187" t="s">
        <v>1716</v>
      </c>
      <c r="B58" s="187" t="s">
        <v>235</v>
      </c>
      <c r="C58" s="187" t="s">
        <v>1392</v>
      </c>
      <c r="D58" s="187" t="s">
        <v>1717</v>
      </c>
      <c r="E58" s="187" t="s">
        <v>1718</v>
      </c>
      <c r="F58" s="187" t="s">
        <v>1719</v>
      </c>
      <c r="G58" s="187" t="s">
        <v>617</v>
      </c>
      <c r="H58" s="298">
        <v>0</v>
      </c>
      <c r="I58" s="298">
        <v>246122801.40509653</v>
      </c>
      <c r="J58" s="298">
        <v>53453275.212151289</v>
      </c>
      <c r="K58" s="298">
        <v>0</v>
      </c>
      <c r="L58" s="298">
        <v>0</v>
      </c>
      <c r="M58" s="298">
        <v>299576076.61724782</v>
      </c>
    </row>
    <row r="59" spans="1:13" s="187" customFormat="1">
      <c r="A59" s="187" t="s">
        <v>1720</v>
      </c>
      <c r="B59" s="187" t="s">
        <v>235</v>
      </c>
      <c r="C59" s="187" t="s">
        <v>1392</v>
      </c>
      <c r="D59" s="187" t="s">
        <v>1721</v>
      </c>
      <c r="E59" s="187" t="s">
        <v>1722</v>
      </c>
      <c r="F59" s="187" t="s">
        <v>1654</v>
      </c>
      <c r="G59" s="187" t="s">
        <v>617</v>
      </c>
      <c r="H59" s="298">
        <v>0</v>
      </c>
      <c r="I59" s="298">
        <v>20985747.567563705</v>
      </c>
      <c r="J59" s="298">
        <v>120041721.58244345</v>
      </c>
      <c r="K59" s="298">
        <v>0</v>
      </c>
      <c r="L59" s="298">
        <v>0</v>
      </c>
      <c r="M59" s="298">
        <v>141027469.15000716</v>
      </c>
    </row>
    <row r="60" spans="1:13">
      <c r="A60" s="187" t="s">
        <v>1729</v>
      </c>
      <c r="B60" s="187" t="s">
        <v>1183</v>
      </c>
      <c r="C60" s="187" t="s">
        <v>1392</v>
      </c>
      <c r="D60" s="187" t="s">
        <v>1730</v>
      </c>
      <c r="E60" s="187" t="s">
        <v>453</v>
      </c>
      <c r="F60" s="187" t="s">
        <v>616</v>
      </c>
      <c r="G60" s="187" t="s">
        <v>617</v>
      </c>
      <c r="H60" s="298">
        <v>0</v>
      </c>
      <c r="I60" s="298">
        <v>171515508.08017123</v>
      </c>
      <c r="J60" s="298">
        <v>1398019240.2746365</v>
      </c>
      <c r="K60" s="298">
        <v>0</v>
      </c>
      <c r="L60" s="298">
        <v>0</v>
      </c>
      <c r="M60" s="298">
        <v>1569534748.3548079</v>
      </c>
    </row>
    <row r="61" spans="1:13">
      <c r="A61" s="187" t="s">
        <v>1746</v>
      </c>
      <c r="B61" s="187" t="s">
        <v>1183</v>
      </c>
      <c r="C61" s="187" t="s">
        <v>1392</v>
      </c>
      <c r="D61" s="187" t="s">
        <v>1747</v>
      </c>
      <c r="E61" s="187" t="s">
        <v>1748</v>
      </c>
      <c r="F61" s="187" t="s">
        <v>1729</v>
      </c>
      <c r="G61" s="187" t="s">
        <v>617</v>
      </c>
      <c r="H61" s="298">
        <v>0</v>
      </c>
      <c r="I61" s="298">
        <v>4849996698.7873878</v>
      </c>
      <c r="J61" s="298">
        <v>13980192402.746365</v>
      </c>
      <c r="K61" s="298">
        <v>0</v>
      </c>
      <c r="L61" s="298">
        <v>0</v>
      </c>
      <c r="M61" s="298">
        <v>18830189101.533752</v>
      </c>
    </row>
    <row r="62" spans="1:13">
      <c r="A62" s="187" t="s">
        <v>1779</v>
      </c>
      <c r="B62" s="187" t="s">
        <v>1183</v>
      </c>
      <c r="C62" s="187" t="s">
        <v>1392</v>
      </c>
      <c r="D62" s="187" t="s">
        <v>1780</v>
      </c>
      <c r="E62" s="187" t="s">
        <v>1781</v>
      </c>
      <c r="F62" s="187" t="s">
        <v>1733</v>
      </c>
      <c r="G62" s="187" t="s">
        <v>617</v>
      </c>
      <c r="H62" s="298">
        <v>0</v>
      </c>
      <c r="I62" s="298">
        <v>830979471.97664571</v>
      </c>
      <c r="J62" s="298">
        <v>30330288.907200135</v>
      </c>
      <c r="K62" s="298">
        <v>0</v>
      </c>
      <c r="L62" s="298">
        <v>0</v>
      </c>
      <c r="M62" s="298">
        <v>861309760.88384581</v>
      </c>
    </row>
    <row r="63" spans="1:13">
      <c r="A63" s="187" t="s">
        <v>1785</v>
      </c>
      <c r="B63" s="187" t="s">
        <v>1183</v>
      </c>
      <c r="C63" s="187" t="s">
        <v>1392</v>
      </c>
      <c r="D63" s="187" t="s">
        <v>1786</v>
      </c>
      <c r="E63" s="187" t="s">
        <v>1787</v>
      </c>
      <c r="F63" s="187"/>
      <c r="G63" s="187" t="s">
        <v>617</v>
      </c>
      <c r="H63" s="298">
        <v>0</v>
      </c>
      <c r="I63" s="298">
        <v>0</v>
      </c>
      <c r="J63" s="298">
        <v>0</v>
      </c>
      <c r="K63" s="298">
        <v>0</v>
      </c>
      <c r="L63" s="298">
        <v>0</v>
      </c>
      <c r="M63" s="298">
        <v>0</v>
      </c>
    </row>
    <row r="64" spans="1:13">
      <c r="A64" s="187" t="s">
        <v>1800</v>
      </c>
      <c r="B64" s="187" t="s">
        <v>1183</v>
      </c>
      <c r="C64" s="187" t="s">
        <v>1392</v>
      </c>
      <c r="D64" s="187" t="s">
        <v>1801</v>
      </c>
      <c r="E64" s="187" t="s">
        <v>1802</v>
      </c>
      <c r="F64" s="187" t="s">
        <v>1803</v>
      </c>
      <c r="G64" s="187" t="s">
        <v>617</v>
      </c>
      <c r="H64" s="298">
        <v>0</v>
      </c>
      <c r="I64" s="298">
        <v>4813809990.088378</v>
      </c>
      <c r="J64" s="298">
        <v>13862243905.107006</v>
      </c>
      <c r="K64" s="298">
        <v>0</v>
      </c>
      <c r="L64" s="298">
        <v>0</v>
      </c>
      <c r="M64" s="298">
        <v>18676053895.195385</v>
      </c>
    </row>
    <row r="65" spans="1:13">
      <c r="A65" s="187" t="s">
        <v>1812</v>
      </c>
      <c r="B65" s="187" t="s">
        <v>1183</v>
      </c>
      <c r="C65" s="187" t="s">
        <v>1392</v>
      </c>
      <c r="D65" s="187" t="s">
        <v>1813</v>
      </c>
      <c r="E65" s="303" t="s">
        <v>1814</v>
      </c>
      <c r="F65" s="187" t="s">
        <v>1815</v>
      </c>
      <c r="G65" s="187" t="s">
        <v>617</v>
      </c>
      <c r="H65" s="250">
        <v>0</v>
      </c>
      <c r="I65" s="250">
        <v>151888435.60880616</v>
      </c>
      <c r="J65" s="250">
        <v>483249151.81985056</v>
      </c>
      <c r="K65" s="250">
        <v>0</v>
      </c>
      <c r="L65" s="250">
        <v>0</v>
      </c>
      <c r="M65" s="250">
        <v>635137587.4286567</v>
      </c>
    </row>
    <row r="66" spans="1:13">
      <c r="A66" s="187" t="s">
        <v>1451</v>
      </c>
      <c r="B66" s="187" t="s">
        <v>613</v>
      </c>
      <c r="C66" s="187" t="s">
        <v>1392</v>
      </c>
      <c r="D66" s="187" t="s">
        <v>1452</v>
      </c>
      <c r="E66" s="187" t="s">
        <v>1453</v>
      </c>
      <c r="F66" s="187" t="s">
        <v>1454</v>
      </c>
      <c r="G66" s="187" t="s">
        <v>617</v>
      </c>
      <c r="H66" s="188">
        <v>0</v>
      </c>
      <c r="I66" s="188">
        <v>0</v>
      </c>
      <c r="J66" s="188">
        <v>0</v>
      </c>
      <c r="K66" s="188">
        <v>0</v>
      </c>
      <c r="L66" s="188">
        <v>0</v>
      </c>
      <c r="M66" s="188">
        <v>0</v>
      </c>
    </row>
    <row r="67" spans="1:13" s="187" customFormat="1">
      <c r="A67" s="187" t="s">
        <v>1455</v>
      </c>
      <c r="B67" s="187" t="s">
        <v>613</v>
      </c>
      <c r="C67" s="187" t="s">
        <v>1392</v>
      </c>
      <c r="D67" s="187" t="s">
        <v>1456</v>
      </c>
      <c r="E67" s="187" t="s">
        <v>1457</v>
      </c>
      <c r="F67" s="187" t="s">
        <v>1454</v>
      </c>
      <c r="G67" s="187" t="s">
        <v>617</v>
      </c>
      <c r="H67" s="188">
        <v>0</v>
      </c>
      <c r="I67" s="188">
        <v>0</v>
      </c>
      <c r="J67" s="188">
        <v>384018.68824008433</v>
      </c>
      <c r="K67" s="188">
        <v>0</v>
      </c>
      <c r="L67" s="188">
        <v>0</v>
      </c>
      <c r="M67" s="188">
        <v>384018.68824008433</v>
      </c>
    </row>
    <row r="68" spans="1:13">
      <c r="A68" s="138" t="s">
        <v>1842</v>
      </c>
      <c r="B68" t="s">
        <v>1383</v>
      </c>
      <c r="C68" s="138" t="s">
        <v>49</v>
      </c>
      <c r="D68" s="138" t="s">
        <v>1843</v>
      </c>
      <c r="E68" s="141" t="s">
        <v>1844</v>
      </c>
      <c r="F68" s="138" t="s">
        <v>1845</v>
      </c>
      <c r="G68" t="s">
        <v>617</v>
      </c>
      <c r="H68" s="184">
        <v>2481191960.9396229</v>
      </c>
      <c r="I68" s="184">
        <v>0</v>
      </c>
      <c r="J68" s="184">
        <v>0</v>
      </c>
      <c r="K68" s="184">
        <v>0</v>
      </c>
      <c r="L68" s="184">
        <v>0</v>
      </c>
      <c r="M68" s="184">
        <v>2481191960.9396229</v>
      </c>
    </row>
    <row r="69" spans="1:13">
      <c r="A69" s="138" t="s">
        <v>1846</v>
      </c>
      <c r="B69" t="s">
        <v>1383</v>
      </c>
      <c r="C69" s="138" t="s">
        <v>49</v>
      </c>
      <c r="D69" s="138" t="s">
        <v>1847</v>
      </c>
      <c r="E69" s="141" t="s">
        <v>1848</v>
      </c>
      <c r="F69" s="138" t="s">
        <v>1849</v>
      </c>
      <c r="G69" t="s">
        <v>617</v>
      </c>
      <c r="H69" s="184">
        <v>139001851923.49738</v>
      </c>
      <c r="I69" s="184">
        <v>3931488367.218874</v>
      </c>
      <c r="J69" s="184">
        <v>6534185817.2541218</v>
      </c>
      <c r="K69" s="184">
        <v>5653317.6100410279</v>
      </c>
      <c r="L69" s="184">
        <v>0</v>
      </c>
      <c r="M69" s="184">
        <v>148183840539.74704</v>
      </c>
    </row>
    <row r="70" spans="1:13" s="187" customFormat="1" ht="30">
      <c r="A70" s="138" t="s">
        <v>1850</v>
      </c>
      <c r="B70" t="s">
        <v>1383</v>
      </c>
      <c r="C70" s="138" t="s">
        <v>49</v>
      </c>
      <c r="D70" s="138" t="s">
        <v>1851</v>
      </c>
      <c r="E70" s="141" t="s">
        <v>1852</v>
      </c>
      <c r="F70" s="138" t="s">
        <v>1853</v>
      </c>
      <c r="G70" t="s">
        <v>617</v>
      </c>
      <c r="H70" s="184">
        <v>139001851923.49738</v>
      </c>
      <c r="I70" s="184">
        <v>3931488367.218874</v>
      </c>
      <c r="J70" s="184">
        <v>6534185817.2541218</v>
      </c>
      <c r="K70" s="184">
        <v>5653317.6100410279</v>
      </c>
      <c r="L70" s="184">
        <v>10998863871.556707</v>
      </c>
      <c r="M70" s="184">
        <v>159182704411.30377</v>
      </c>
    </row>
    <row r="71" spans="1:13">
      <c r="A71" s="138" t="s">
        <v>1854</v>
      </c>
      <c r="B71" t="s">
        <v>1383</v>
      </c>
      <c r="C71" s="138" t="s">
        <v>49</v>
      </c>
      <c r="D71" s="138" t="s">
        <v>1855</v>
      </c>
      <c r="E71" s="141" t="s">
        <v>1856</v>
      </c>
      <c r="F71" s="138" t="s">
        <v>1857</v>
      </c>
      <c r="G71" t="s">
        <v>617</v>
      </c>
      <c r="H71" s="184">
        <v>139001851923.49738</v>
      </c>
      <c r="I71" s="184">
        <v>3931488367.218874</v>
      </c>
      <c r="J71" s="184">
        <v>6534185817.2541218</v>
      </c>
      <c r="K71" s="184">
        <v>5653317.6100410279</v>
      </c>
      <c r="L71" s="184">
        <v>80000000</v>
      </c>
      <c r="M71" s="184">
        <v>148263840539.74704</v>
      </c>
    </row>
    <row r="72" spans="1:13">
      <c r="A72" t="s">
        <v>627</v>
      </c>
      <c r="B72" t="s">
        <v>613</v>
      </c>
      <c r="C72" t="s">
        <v>614</v>
      </c>
      <c r="D72" t="s">
        <v>619</v>
      </c>
      <c r="E72" t="s">
        <v>71</v>
      </c>
      <c r="F72" t="s">
        <v>616</v>
      </c>
      <c r="G72" t="s">
        <v>617</v>
      </c>
      <c r="H72" s="182">
        <v>2100000000</v>
      </c>
      <c r="I72" s="182">
        <v>0</v>
      </c>
      <c r="J72" s="182">
        <v>0</v>
      </c>
      <c r="K72" s="182">
        <v>0</v>
      </c>
      <c r="L72" s="182">
        <v>0</v>
      </c>
      <c r="M72" s="182">
        <v>2100000000</v>
      </c>
    </row>
    <row r="73" spans="1:13" s="187" customFormat="1">
      <c r="A73" t="s">
        <v>831</v>
      </c>
      <c r="B73" t="s">
        <v>115</v>
      </c>
      <c r="C73" t="s">
        <v>614</v>
      </c>
      <c r="D73" t="s">
        <v>830</v>
      </c>
      <c r="E73" t="s">
        <v>202</v>
      </c>
      <c r="F73" t="s">
        <v>616</v>
      </c>
      <c r="G73" t="s">
        <v>617</v>
      </c>
      <c r="H73" s="182">
        <v>34300000</v>
      </c>
      <c r="I73" s="182">
        <v>0</v>
      </c>
      <c r="J73" s="182">
        <v>0</v>
      </c>
      <c r="K73" s="182">
        <v>0</v>
      </c>
      <c r="L73" s="182">
        <v>0</v>
      </c>
      <c r="M73" s="182">
        <v>34300000</v>
      </c>
    </row>
    <row r="74" spans="1:13">
      <c r="A74" t="s">
        <v>832</v>
      </c>
      <c r="B74" t="s">
        <v>115</v>
      </c>
      <c r="C74" t="s">
        <v>614</v>
      </c>
      <c r="D74" t="s">
        <v>830</v>
      </c>
      <c r="E74" t="s">
        <v>203</v>
      </c>
      <c r="F74" t="s">
        <v>616</v>
      </c>
      <c r="G74" t="s">
        <v>617</v>
      </c>
      <c r="H74" s="182">
        <v>63529935.880190983</v>
      </c>
      <c r="I74" s="182">
        <v>0</v>
      </c>
      <c r="J74" s="182">
        <v>0</v>
      </c>
      <c r="K74" s="182">
        <v>0</v>
      </c>
      <c r="L74" s="182">
        <v>0</v>
      </c>
      <c r="M74" s="182">
        <v>63529935.880190983</v>
      </c>
    </row>
    <row r="75" spans="1:13" s="187" customFormat="1">
      <c r="A75" t="s">
        <v>833</v>
      </c>
      <c r="B75" t="s">
        <v>115</v>
      </c>
      <c r="C75" t="s">
        <v>614</v>
      </c>
      <c r="D75" t="s">
        <v>830</v>
      </c>
      <c r="E75" t="s">
        <v>205</v>
      </c>
      <c r="F75" t="s">
        <v>616</v>
      </c>
      <c r="G75" t="s">
        <v>617</v>
      </c>
      <c r="H75" s="182">
        <v>63529935.880190983</v>
      </c>
      <c r="I75" s="182">
        <v>0</v>
      </c>
      <c r="J75" s="182">
        <v>0</v>
      </c>
      <c r="K75" s="182">
        <v>0</v>
      </c>
      <c r="L75" s="182">
        <v>0</v>
      </c>
      <c r="M75" s="182">
        <v>63529935.880190983</v>
      </c>
    </row>
    <row r="76" spans="1:13">
      <c r="A76" t="s">
        <v>834</v>
      </c>
      <c r="B76" t="s">
        <v>115</v>
      </c>
      <c r="C76" t="s">
        <v>614</v>
      </c>
      <c r="D76" t="s">
        <v>830</v>
      </c>
      <c r="E76" t="s">
        <v>207</v>
      </c>
      <c r="F76" t="s">
        <v>616</v>
      </c>
      <c r="G76" t="s">
        <v>617</v>
      </c>
      <c r="H76" s="182">
        <v>34300000</v>
      </c>
      <c r="I76" s="182">
        <v>0</v>
      </c>
      <c r="J76" s="182">
        <v>0</v>
      </c>
      <c r="K76" s="182">
        <v>0</v>
      </c>
      <c r="L76" s="182">
        <v>0</v>
      </c>
      <c r="M76" s="182">
        <v>34300000</v>
      </c>
    </row>
    <row r="77" spans="1:13">
      <c r="A77" t="s">
        <v>835</v>
      </c>
      <c r="B77" t="s">
        <v>115</v>
      </c>
      <c r="C77" t="s">
        <v>614</v>
      </c>
      <c r="D77" t="s">
        <v>836</v>
      </c>
      <c r="E77" t="s">
        <v>208</v>
      </c>
      <c r="F77" t="s">
        <v>616</v>
      </c>
      <c r="G77" t="s">
        <v>617</v>
      </c>
      <c r="H77" s="182">
        <v>0</v>
      </c>
      <c r="I77" s="182">
        <v>0</v>
      </c>
      <c r="J77" s="182">
        <v>0</v>
      </c>
      <c r="K77" s="182">
        <v>5000000</v>
      </c>
      <c r="L77" s="182">
        <v>0</v>
      </c>
      <c r="M77" s="182">
        <v>5000000</v>
      </c>
    </row>
    <row r="78" spans="1:13">
      <c r="A78" t="s">
        <v>837</v>
      </c>
      <c r="B78" t="s">
        <v>115</v>
      </c>
      <c r="C78" t="s">
        <v>614</v>
      </c>
      <c r="D78" t="s">
        <v>836</v>
      </c>
      <c r="E78" t="s">
        <v>210</v>
      </c>
      <c r="F78" t="s">
        <v>616</v>
      </c>
      <c r="G78" t="s">
        <v>617</v>
      </c>
      <c r="H78" s="182">
        <v>0</v>
      </c>
      <c r="I78" s="182">
        <v>0</v>
      </c>
      <c r="J78" s="182">
        <v>0</v>
      </c>
      <c r="K78" s="182">
        <v>2000000</v>
      </c>
      <c r="L78" s="182">
        <v>0</v>
      </c>
      <c r="M78" s="182">
        <v>2000000</v>
      </c>
    </row>
    <row r="79" spans="1:13" s="187" customFormat="1">
      <c r="A79" t="s">
        <v>838</v>
      </c>
      <c r="B79" t="s">
        <v>115</v>
      </c>
      <c r="C79" t="s">
        <v>614</v>
      </c>
      <c r="D79" t="s">
        <v>836</v>
      </c>
      <c r="E79" t="s">
        <v>211</v>
      </c>
      <c r="F79" t="s">
        <v>616</v>
      </c>
      <c r="G79" t="s">
        <v>617</v>
      </c>
      <c r="H79" s="182">
        <v>0</v>
      </c>
      <c r="I79" s="182">
        <v>0</v>
      </c>
      <c r="J79" s="182">
        <v>0</v>
      </c>
      <c r="K79" s="182">
        <v>4000000</v>
      </c>
      <c r="L79" s="182">
        <v>0</v>
      </c>
      <c r="M79" s="182">
        <v>4000000</v>
      </c>
    </row>
    <row r="80" spans="1:13">
      <c r="A80" t="s">
        <v>843</v>
      </c>
      <c r="B80" t="s">
        <v>115</v>
      </c>
      <c r="C80" t="s">
        <v>614</v>
      </c>
      <c r="D80" t="s">
        <v>844</v>
      </c>
      <c r="E80" t="s">
        <v>845</v>
      </c>
      <c r="F80" t="s">
        <v>805</v>
      </c>
      <c r="G80" t="s">
        <v>617</v>
      </c>
      <c r="H80" s="182">
        <v>47148925.507063128</v>
      </c>
      <c r="I80" s="182">
        <v>0</v>
      </c>
      <c r="J80" s="182">
        <v>0</v>
      </c>
      <c r="K80" s="182">
        <v>0</v>
      </c>
      <c r="L80" s="182">
        <v>0</v>
      </c>
      <c r="M80" s="182">
        <v>47148925.507063128</v>
      </c>
    </row>
    <row r="81" spans="1:13">
      <c r="A81" t="s">
        <v>846</v>
      </c>
      <c r="B81" t="s">
        <v>115</v>
      </c>
      <c r="C81" t="s">
        <v>614</v>
      </c>
      <c r="D81" t="s">
        <v>847</v>
      </c>
      <c r="E81" t="s">
        <v>2036</v>
      </c>
      <c r="F81" t="s">
        <v>817</v>
      </c>
      <c r="G81" t="s">
        <v>617</v>
      </c>
      <c r="H81" s="182">
        <v>523259018.07804519</v>
      </c>
      <c r="I81" s="182">
        <v>0</v>
      </c>
      <c r="J81" s="182">
        <v>0</v>
      </c>
      <c r="K81" s="182">
        <v>0</v>
      </c>
      <c r="L81" s="182">
        <v>0</v>
      </c>
      <c r="M81" s="182">
        <v>523259018.07804519</v>
      </c>
    </row>
    <row r="82" spans="1:13">
      <c r="A82" t="s">
        <v>628</v>
      </c>
      <c r="B82" t="s">
        <v>613</v>
      </c>
      <c r="C82" t="s">
        <v>614</v>
      </c>
      <c r="D82" t="s">
        <v>619</v>
      </c>
      <c r="E82" t="s">
        <v>73</v>
      </c>
      <c r="F82" t="s">
        <v>616</v>
      </c>
      <c r="G82" t="s">
        <v>617</v>
      </c>
      <c r="H82" s="182">
        <v>210000000</v>
      </c>
      <c r="I82" s="182">
        <v>0</v>
      </c>
      <c r="J82" s="182">
        <v>0</v>
      </c>
      <c r="K82" s="182">
        <v>0</v>
      </c>
      <c r="L82" s="182">
        <v>0</v>
      </c>
      <c r="M82" s="182">
        <v>210000000</v>
      </c>
    </row>
    <row r="83" spans="1:13">
      <c r="A83" t="s">
        <v>849</v>
      </c>
      <c r="B83" t="s">
        <v>115</v>
      </c>
      <c r="C83" t="s">
        <v>614</v>
      </c>
      <c r="D83" t="s">
        <v>850</v>
      </c>
      <c r="E83" t="s">
        <v>851</v>
      </c>
      <c r="F83" t="s">
        <v>821</v>
      </c>
      <c r="G83" t="s">
        <v>617</v>
      </c>
      <c r="H83" s="182">
        <v>133588622.2700122</v>
      </c>
      <c r="I83" s="182">
        <v>0</v>
      </c>
      <c r="J83" s="182">
        <v>0</v>
      </c>
      <c r="K83" s="182">
        <v>0</v>
      </c>
      <c r="L83" s="182">
        <v>0</v>
      </c>
      <c r="M83" s="182">
        <v>133588622.2700122</v>
      </c>
    </row>
    <row r="84" spans="1:13">
      <c r="A84" t="s">
        <v>852</v>
      </c>
      <c r="B84" t="s">
        <v>115</v>
      </c>
      <c r="C84" t="s">
        <v>614</v>
      </c>
      <c r="D84" t="s">
        <v>853</v>
      </c>
      <c r="E84" t="s">
        <v>854</v>
      </c>
      <c r="F84" t="s">
        <v>855</v>
      </c>
      <c r="G84" t="s">
        <v>617</v>
      </c>
      <c r="H84" s="182">
        <v>39940580.867083043</v>
      </c>
      <c r="I84" s="182">
        <v>0</v>
      </c>
      <c r="J84" s="182">
        <v>0</v>
      </c>
      <c r="K84" s="182">
        <v>0</v>
      </c>
      <c r="L84" s="182">
        <v>0</v>
      </c>
      <c r="M84" s="182">
        <v>39940580.867083043</v>
      </c>
    </row>
    <row r="85" spans="1:13">
      <c r="A85" t="s">
        <v>856</v>
      </c>
      <c r="B85" t="s">
        <v>115</v>
      </c>
      <c r="C85" t="s">
        <v>614</v>
      </c>
      <c r="D85" t="s">
        <v>857</v>
      </c>
      <c r="E85" t="s">
        <v>858</v>
      </c>
      <c r="F85" t="s">
        <v>859</v>
      </c>
      <c r="G85" t="s">
        <v>617</v>
      </c>
      <c r="H85" s="182">
        <v>6061484.9665737851</v>
      </c>
      <c r="I85" s="182">
        <v>0</v>
      </c>
      <c r="J85" s="182">
        <v>0</v>
      </c>
      <c r="K85" s="182">
        <v>0</v>
      </c>
      <c r="L85" s="182">
        <v>0</v>
      </c>
      <c r="M85" s="182">
        <v>6061484.9665737851</v>
      </c>
    </row>
    <row r="86" spans="1:13">
      <c r="A86" t="s">
        <v>864</v>
      </c>
      <c r="B86" t="s">
        <v>115</v>
      </c>
      <c r="C86" t="s">
        <v>614</v>
      </c>
      <c r="D86" t="s">
        <v>865</v>
      </c>
      <c r="E86" t="s">
        <v>866</v>
      </c>
      <c r="F86" t="s">
        <v>867</v>
      </c>
      <c r="G86" t="s">
        <v>617</v>
      </c>
      <c r="H86" s="182">
        <v>4320000</v>
      </c>
      <c r="I86" s="182">
        <v>0</v>
      </c>
      <c r="J86" s="182">
        <v>0</v>
      </c>
      <c r="K86" s="182">
        <v>0</v>
      </c>
      <c r="L86" s="182">
        <v>0</v>
      </c>
      <c r="M86" s="182">
        <v>4320000</v>
      </c>
    </row>
    <row r="87" spans="1:13">
      <c r="A87" t="s">
        <v>868</v>
      </c>
      <c r="B87" t="s">
        <v>115</v>
      </c>
      <c r="C87" t="s">
        <v>614</v>
      </c>
      <c r="D87" t="s">
        <v>869</v>
      </c>
      <c r="E87" t="s">
        <v>870</v>
      </c>
      <c r="F87" t="s">
        <v>871</v>
      </c>
      <c r="G87" t="s">
        <v>617</v>
      </c>
      <c r="H87" s="182">
        <v>10327399.080344766</v>
      </c>
      <c r="I87" s="182">
        <v>0</v>
      </c>
      <c r="J87" s="182">
        <v>0</v>
      </c>
      <c r="K87" s="182">
        <v>0</v>
      </c>
      <c r="L87" s="182">
        <v>0</v>
      </c>
      <c r="M87" s="182">
        <v>10327399.080344766</v>
      </c>
    </row>
    <row r="88" spans="1:13">
      <c r="A88" t="s">
        <v>872</v>
      </c>
      <c r="B88" t="s">
        <v>115</v>
      </c>
      <c r="C88" t="s">
        <v>614</v>
      </c>
      <c r="D88" t="s">
        <v>873</v>
      </c>
      <c r="E88" t="s">
        <v>874</v>
      </c>
      <c r="F88" t="s">
        <v>875</v>
      </c>
      <c r="G88" t="s">
        <v>617</v>
      </c>
      <c r="H88" s="182">
        <v>53578312.776719652</v>
      </c>
      <c r="I88" s="182">
        <v>0</v>
      </c>
      <c r="J88" s="182">
        <v>0</v>
      </c>
      <c r="K88" s="182">
        <v>0</v>
      </c>
      <c r="L88" s="182">
        <v>0</v>
      </c>
      <c r="M88" s="182">
        <v>53578312.776719652</v>
      </c>
    </row>
    <row r="89" spans="1:13">
      <c r="A89" t="s">
        <v>880</v>
      </c>
      <c r="B89" t="s">
        <v>115</v>
      </c>
      <c r="C89" t="s">
        <v>614</v>
      </c>
      <c r="D89" t="s">
        <v>881</v>
      </c>
      <c r="E89" t="s">
        <v>882</v>
      </c>
      <c r="F89" t="s">
        <v>883</v>
      </c>
      <c r="G89" t="s">
        <v>617</v>
      </c>
      <c r="H89" s="182">
        <v>56296542.189795069</v>
      </c>
      <c r="I89" s="182">
        <v>0</v>
      </c>
      <c r="J89" s="182">
        <v>0</v>
      </c>
      <c r="K89" s="182">
        <v>0</v>
      </c>
      <c r="L89" s="182">
        <v>0</v>
      </c>
      <c r="M89" s="182">
        <v>56296542.189795069</v>
      </c>
    </row>
    <row r="90" spans="1:13">
      <c r="A90" t="s">
        <v>884</v>
      </c>
      <c r="B90" t="s">
        <v>115</v>
      </c>
      <c r="C90" t="s">
        <v>614</v>
      </c>
      <c r="D90" t="s">
        <v>885</v>
      </c>
      <c r="E90" t="s">
        <v>886</v>
      </c>
      <c r="F90" t="s">
        <v>887</v>
      </c>
      <c r="G90" t="s">
        <v>617</v>
      </c>
      <c r="H90" s="182">
        <v>68102968.040737167</v>
      </c>
      <c r="I90" s="182">
        <v>0</v>
      </c>
      <c r="J90" s="182">
        <v>0</v>
      </c>
      <c r="K90" s="182">
        <v>0</v>
      </c>
      <c r="L90" s="182">
        <v>0</v>
      </c>
      <c r="M90" s="182">
        <v>68102968.040737167</v>
      </c>
    </row>
    <row r="91" spans="1:13">
      <c r="A91" t="s">
        <v>629</v>
      </c>
      <c r="B91" t="s">
        <v>613</v>
      </c>
      <c r="C91" t="s">
        <v>614</v>
      </c>
      <c r="D91" t="s">
        <v>619</v>
      </c>
      <c r="E91" t="s">
        <v>76</v>
      </c>
      <c r="F91" t="s">
        <v>616</v>
      </c>
      <c r="G91" t="s">
        <v>617</v>
      </c>
      <c r="H91" s="182">
        <v>213000000</v>
      </c>
      <c r="I91" s="182">
        <v>0</v>
      </c>
      <c r="J91" s="182">
        <v>0</v>
      </c>
      <c r="K91" s="182">
        <v>0</v>
      </c>
      <c r="L91" s="182">
        <v>0</v>
      </c>
      <c r="M91" s="182">
        <v>213000000</v>
      </c>
    </row>
    <row r="92" spans="1:13">
      <c r="A92" t="s">
        <v>888</v>
      </c>
      <c r="B92" t="s">
        <v>115</v>
      </c>
      <c r="C92" t="s">
        <v>614</v>
      </c>
      <c r="D92" t="s">
        <v>889</v>
      </c>
      <c r="E92" t="s">
        <v>890</v>
      </c>
      <c r="F92" t="s">
        <v>891</v>
      </c>
      <c r="G92" t="s">
        <v>617</v>
      </c>
      <c r="H92" s="182">
        <v>32698300.802884091</v>
      </c>
      <c r="I92" s="182">
        <v>0</v>
      </c>
      <c r="J92" s="182">
        <v>0</v>
      </c>
      <c r="K92" s="182">
        <v>0</v>
      </c>
      <c r="L92" s="182">
        <v>0</v>
      </c>
      <c r="M92" s="182">
        <v>32698300.802884091</v>
      </c>
    </row>
    <row r="93" spans="1:13">
      <c r="A93" t="s">
        <v>892</v>
      </c>
      <c r="B93" t="s">
        <v>115</v>
      </c>
      <c r="C93" t="s">
        <v>614</v>
      </c>
      <c r="D93" t="s">
        <v>893</v>
      </c>
      <c r="E93" t="s">
        <v>894</v>
      </c>
      <c r="F93" t="s">
        <v>895</v>
      </c>
      <c r="G93" t="s">
        <v>617</v>
      </c>
      <c r="H93" s="182">
        <v>55836735.561456122</v>
      </c>
      <c r="I93" s="182">
        <v>0</v>
      </c>
      <c r="J93" s="182">
        <v>0</v>
      </c>
      <c r="K93" s="182">
        <v>0</v>
      </c>
      <c r="L93" s="182">
        <v>0</v>
      </c>
      <c r="M93" s="182">
        <v>55836735.561456122</v>
      </c>
    </row>
    <row r="94" spans="1:13">
      <c r="A94" t="s">
        <v>896</v>
      </c>
      <c r="B94" t="s">
        <v>115</v>
      </c>
      <c r="C94" t="s">
        <v>614</v>
      </c>
      <c r="D94" t="s">
        <v>893</v>
      </c>
      <c r="E94" t="s">
        <v>897</v>
      </c>
      <c r="F94" t="s">
        <v>898</v>
      </c>
      <c r="G94" t="s">
        <v>617</v>
      </c>
      <c r="H94" s="182">
        <v>119366671.44164711</v>
      </c>
      <c r="I94" s="182">
        <v>0</v>
      </c>
      <c r="J94" s="182">
        <v>0</v>
      </c>
      <c r="K94" s="182">
        <v>0</v>
      </c>
      <c r="L94" s="182">
        <v>0</v>
      </c>
      <c r="M94" s="182">
        <v>119366671.44164711</v>
      </c>
    </row>
    <row r="95" spans="1:13">
      <c r="A95" t="s">
        <v>903</v>
      </c>
      <c r="B95" t="s">
        <v>115</v>
      </c>
      <c r="C95" t="s">
        <v>614</v>
      </c>
      <c r="D95" t="s">
        <v>904</v>
      </c>
      <c r="E95" t="s">
        <v>905</v>
      </c>
      <c r="F95" t="s">
        <v>906</v>
      </c>
      <c r="G95" t="s">
        <v>617</v>
      </c>
      <c r="H95" s="182">
        <v>97589985.947150588</v>
      </c>
      <c r="I95" s="182">
        <v>0</v>
      </c>
      <c r="J95" s="182">
        <v>0</v>
      </c>
      <c r="K95" s="182">
        <v>0</v>
      </c>
      <c r="L95" s="182">
        <v>0</v>
      </c>
      <c r="M95" s="182">
        <v>97589985.947150588</v>
      </c>
    </row>
    <row r="96" spans="1:13">
      <c r="A96" t="s">
        <v>907</v>
      </c>
      <c r="B96" t="s">
        <v>115</v>
      </c>
      <c r="C96" t="s">
        <v>614</v>
      </c>
      <c r="D96" t="s">
        <v>908</v>
      </c>
      <c r="E96" t="s">
        <v>909</v>
      </c>
      <c r="F96" t="s">
        <v>910</v>
      </c>
      <c r="G96" t="s">
        <v>617</v>
      </c>
      <c r="H96" s="182">
        <v>85201513.90170978</v>
      </c>
      <c r="I96" s="182">
        <v>0</v>
      </c>
      <c r="J96" s="182">
        <v>0</v>
      </c>
      <c r="K96" s="182">
        <v>0</v>
      </c>
      <c r="L96" s="182">
        <v>0</v>
      </c>
      <c r="M96" s="182">
        <v>85201513.90170978</v>
      </c>
    </row>
    <row r="97" spans="1:13">
      <c r="A97" t="s">
        <v>911</v>
      </c>
      <c r="B97" t="s">
        <v>115</v>
      </c>
      <c r="C97" t="s">
        <v>614</v>
      </c>
      <c r="D97" t="s">
        <v>912</v>
      </c>
      <c r="E97" t="s">
        <v>913</v>
      </c>
      <c r="F97" t="s">
        <v>914</v>
      </c>
      <c r="G97" t="s">
        <v>617</v>
      </c>
      <c r="H97" s="182">
        <v>92562946.325619444</v>
      </c>
      <c r="I97" s="182">
        <v>0</v>
      </c>
      <c r="J97" s="182">
        <v>0</v>
      </c>
      <c r="K97" s="182">
        <v>0</v>
      </c>
      <c r="L97" s="182">
        <v>0</v>
      </c>
      <c r="M97" s="182">
        <v>92562946.325619444</v>
      </c>
    </row>
    <row r="98" spans="1:13">
      <c r="A98" t="s">
        <v>915</v>
      </c>
      <c r="B98" t="s">
        <v>115</v>
      </c>
      <c r="C98" t="s">
        <v>614</v>
      </c>
      <c r="D98" t="s">
        <v>916</v>
      </c>
      <c r="E98" t="s">
        <v>917</v>
      </c>
      <c r="F98" t="s">
        <v>918</v>
      </c>
      <c r="G98" t="s">
        <v>617</v>
      </c>
      <c r="H98" s="182">
        <v>45808806.355852254</v>
      </c>
      <c r="I98" s="182">
        <v>0</v>
      </c>
      <c r="J98" s="182">
        <v>0</v>
      </c>
      <c r="K98" s="182">
        <v>0</v>
      </c>
      <c r="L98" s="182">
        <v>0</v>
      </c>
      <c r="M98" s="182">
        <v>45808806.355852254</v>
      </c>
    </row>
    <row r="99" spans="1:13">
      <c r="A99" t="s">
        <v>919</v>
      </c>
      <c r="B99" t="s">
        <v>115</v>
      </c>
      <c r="C99" t="s">
        <v>614</v>
      </c>
      <c r="D99" t="s">
        <v>920</v>
      </c>
      <c r="E99" t="s">
        <v>921</v>
      </c>
      <c r="F99" t="s">
        <v>922</v>
      </c>
      <c r="G99" t="s">
        <v>617</v>
      </c>
      <c r="H99" s="182">
        <v>106577877.54105262</v>
      </c>
      <c r="I99" s="182">
        <v>0</v>
      </c>
      <c r="J99" s="182">
        <v>0</v>
      </c>
      <c r="K99" s="182">
        <v>0</v>
      </c>
      <c r="L99" s="182">
        <v>0</v>
      </c>
      <c r="M99" s="182">
        <v>106577877.54105262</v>
      </c>
    </row>
    <row r="100" spans="1:13">
      <c r="A100" t="s">
        <v>923</v>
      </c>
      <c r="B100" t="s">
        <v>115</v>
      </c>
      <c r="C100" t="s">
        <v>614</v>
      </c>
      <c r="D100" t="s">
        <v>924</v>
      </c>
      <c r="E100" t="s">
        <v>925</v>
      </c>
      <c r="F100" t="s">
        <v>926</v>
      </c>
      <c r="G100" t="s">
        <v>617</v>
      </c>
      <c r="H100" s="182">
        <v>111066872.94641246</v>
      </c>
      <c r="I100" s="182">
        <v>0</v>
      </c>
      <c r="J100" s="182">
        <v>0</v>
      </c>
      <c r="K100" s="182">
        <v>0</v>
      </c>
      <c r="L100" s="182">
        <v>0</v>
      </c>
      <c r="M100" s="182">
        <v>111066872.94641246</v>
      </c>
    </row>
    <row r="101" spans="1:13">
      <c r="A101" t="s">
        <v>630</v>
      </c>
      <c r="B101" t="s">
        <v>613</v>
      </c>
      <c r="C101" t="s">
        <v>614</v>
      </c>
      <c r="D101" t="s">
        <v>619</v>
      </c>
      <c r="E101" t="s">
        <v>78</v>
      </c>
      <c r="F101" t="s">
        <v>616</v>
      </c>
      <c r="G101" t="s">
        <v>617</v>
      </c>
      <c r="H101" s="182">
        <v>132000000</v>
      </c>
      <c r="I101" s="182">
        <v>0</v>
      </c>
      <c r="J101" s="182">
        <v>0</v>
      </c>
      <c r="K101" s="182">
        <v>0</v>
      </c>
      <c r="L101" s="182">
        <v>0</v>
      </c>
      <c r="M101" s="182">
        <v>132000000</v>
      </c>
    </row>
    <row r="102" spans="1:13">
      <c r="A102" t="s">
        <v>927</v>
      </c>
      <c r="B102" t="s">
        <v>115</v>
      </c>
      <c r="C102" t="s">
        <v>614</v>
      </c>
      <c r="D102" t="s">
        <v>928</v>
      </c>
      <c r="E102" t="s">
        <v>929</v>
      </c>
      <c r="F102" t="s">
        <v>930</v>
      </c>
      <c r="G102" t="s">
        <v>617</v>
      </c>
      <c r="H102" s="182">
        <v>174596808.82660344</v>
      </c>
      <c r="I102" s="182">
        <v>0</v>
      </c>
      <c r="J102" s="182">
        <v>0</v>
      </c>
      <c r="K102" s="182">
        <v>0</v>
      </c>
      <c r="L102" s="182">
        <v>0</v>
      </c>
      <c r="M102" s="182">
        <v>174596808.82660344</v>
      </c>
    </row>
    <row r="103" spans="1:13">
      <c r="A103" t="s">
        <v>931</v>
      </c>
      <c r="B103" t="s">
        <v>115</v>
      </c>
      <c r="C103" t="s">
        <v>614</v>
      </c>
      <c r="D103" t="s">
        <v>932</v>
      </c>
      <c r="E103" t="s">
        <v>933</v>
      </c>
      <c r="F103" t="s">
        <v>934</v>
      </c>
      <c r="G103" t="s">
        <v>617</v>
      </c>
      <c r="H103" s="182">
        <v>0</v>
      </c>
      <c r="I103" s="182">
        <v>0</v>
      </c>
      <c r="J103" s="182">
        <v>0</v>
      </c>
      <c r="K103" s="182">
        <v>3000000</v>
      </c>
      <c r="L103" s="182">
        <v>0</v>
      </c>
      <c r="M103" s="182">
        <v>3000000</v>
      </c>
    </row>
    <row r="104" spans="1:13">
      <c r="A104" t="s">
        <v>939</v>
      </c>
      <c r="B104" t="s">
        <v>115</v>
      </c>
      <c r="C104" t="s">
        <v>614</v>
      </c>
      <c r="D104" t="s">
        <v>940</v>
      </c>
      <c r="E104" t="s">
        <v>941</v>
      </c>
      <c r="F104" t="s">
        <v>942</v>
      </c>
      <c r="G104" t="s">
        <v>617</v>
      </c>
      <c r="H104" s="182">
        <v>218887249.97965851</v>
      </c>
      <c r="I104" s="182">
        <v>0</v>
      </c>
      <c r="J104" s="182">
        <v>0</v>
      </c>
      <c r="K104" s="182">
        <v>5653317.6100410279</v>
      </c>
      <c r="L104" s="182">
        <v>0</v>
      </c>
      <c r="M104" s="182">
        <v>224540567.58969954</v>
      </c>
    </row>
    <row r="105" spans="1:13">
      <c r="A105" t="s">
        <v>943</v>
      </c>
      <c r="B105" t="s">
        <v>115</v>
      </c>
      <c r="C105" t="s">
        <v>614</v>
      </c>
      <c r="D105" t="s">
        <v>944</v>
      </c>
      <c r="E105" t="s">
        <v>213</v>
      </c>
      <c r="F105" t="s">
        <v>616</v>
      </c>
      <c r="G105" t="s">
        <v>617</v>
      </c>
      <c r="H105" s="182">
        <v>1680000000</v>
      </c>
      <c r="I105" s="182">
        <v>0</v>
      </c>
      <c r="J105" s="182">
        <v>0</v>
      </c>
      <c r="K105" s="182">
        <v>0</v>
      </c>
      <c r="L105" s="182">
        <v>0</v>
      </c>
      <c r="M105" s="182">
        <v>1680000000</v>
      </c>
    </row>
    <row r="106" spans="1:13">
      <c r="A106" t="s">
        <v>945</v>
      </c>
      <c r="B106" t="s">
        <v>115</v>
      </c>
      <c r="C106" t="s">
        <v>614</v>
      </c>
      <c r="D106" t="s">
        <v>944</v>
      </c>
      <c r="E106" t="s">
        <v>216</v>
      </c>
      <c r="F106" t="s">
        <v>616</v>
      </c>
      <c r="G106" t="s">
        <v>617</v>
      </c>
      <c r="H106" s="182">
        <v>840000000</v>
      </c>
      <c r="I106" s="182">
        <v>0</v>
      </c>
      <c r="J106" s="182">
        <v>0</v>
      </c>
      <c r="K106" s="182">
        <v>0</v>
      </c>
      <c r="L106" s="182">
        <v>0</v>
      </c>
      <c r="M106" s="182">
        <v>840000000</v>
      </c>
    </row>
    <row r="107" spans="1:13">
      <c r="A107" t="s">
        <v>946</v>
      </c>
      <c r="B107" t="s">
        <v>115</v>
      </c>
      <c r="C107" t="s">
        <v>614</v>
      </c>
      <c r="D107" t="s">
        <v>944</v>
      </c>
      <c r="E107" t="s">
        <v>217</v>
      </c>
      <c r="F107" t="s">
        <v>616</v>
      </c>
      <c r="G107" t="s">
        <v>617</v>
      </c>
      <c r="H107" s="182">
        <v>840000000</v>
      </c>
      <c r="I107" s="182">
        <v>0</v>
      </c>
      <c r="J107" s="182">
        <v>0</v>
      </c>
      <c r="K107" s="182">
        <v>0</v>
      </c>
      <c r="L107" s="182">
        <v>0</v>
      </c>
      <c r="M107" s="182">
        <v>840000000</v>
      </c>
    </row>
    <row r="108" spans="1:13" s="187" customFormat="1">
      <c r="A108" t="s">
        <v>947</v>
      </c>
      <c r="B108" t="s">
        <v>115</v>
      </c>
      <c r="C108" t="s">
        <v>614</v>
      </c>
      <c r="D108" t="s">
        <v>944</v>
      </c>
      <c r="E108" t="s">
        <v>218</v>
      </c>
      <c r="F108" t="s">
        <v>616</v>
      </c>
      <c r="G108" t="s">
        <v>617</v>
      </c>
      <c r="H108" s="182">
        <v>560000000</v>
      </c>
      <c r="I108" s="182">
        <v>0</v>
      </c>
      <c r="J108" s="182">
        <v>0</v>
      </c>
      <c r="K108" s="182">
        <v>0</v>
      </c>
      <c r="L108" s="182">
        <v>0</v>
      </c>
      <c r="M108" s="182">
        <v>560000000</v>
      </c>
    </row>
    <row r="109" spans="1:13">
      <c r="A109" t="s">
        <v>948</v>
      </c>
      <c r="B109" t="s">
        <v>115</v>
      </c>
      <c r="C109" t="s">
        <v>614</v>
      </c>
      <c r="D109" t="s">
        <v>944</v>
      </c>
      <c r="E109" t="s">
        <v>221</v>
      </c>
      <c r="F109" t="s">
        <v>616</v>
      </c>
      <c r="G109" t="s">
        <v>617</v>
      </c>
      <c r="H109" s="182">
        <v>840000000</v>
      </c>
      <c r="I109" s="182">
        <v>0</v>
      </c>
      <c r="J109" s="182">
        <v>0</v>
      </c>
      <c r="K109" s="182">
        <v>0</v>
      </c>
      <c r="L109" s="182">
        <v>0</v>
      </c>
      <c r="M109" s="182">
        <v>840000000</v>
      </c>
    </row>
    <row r="110" spans="1:13">
      <c r="A110" t="s">
        <v>949</v>
      </c>
      <c r="B110" t="s">
        <v>115</v>
      </c>
      <c r="C110" t="s">
        <v>614</v>
      </c>
      <c r="D110" t="s">
        <v>944</v>
      </c>
      <c r="E110" t="s">
        <v>222</v>
      </c>
      <c r="F110" t="s">
        <v>616</v>
      </c>
      <c r="G110" t="s">
        <v>617</v>
      </c>
      <c r="H110" s="182">
        <v>1120000000</v>
      </c>
      <c r="I110" s="182">
        <v>0</v>
      </c>
      <c r="J110" s="182">
        <v>0</v>
      </c>
      <c r="K110" s="182">
        <v>0</v>
      </c>
      <c r="L110" s="182">
        <v>0</v>
      </c>
      <c r="M110" s="182">
        <v>1120000000</v>
      </c>
    </row>
    <row r="111" spans="1:13">
      <c r="A111" t="s">
        <v>631</v>
      </c>
      <c r="B111" t="s">
        <v>613</v>
      </c>
      <c r="C111" t="s">
        <v>614</v>
      </c>
      <c r="D111" t="s">
        <v>619</v>
      </c>
      <c r="E111" t="s">
        <v>80</v>
      </c>
      <c r="F111" t="s">
        <v>616</v>
      </c>
      <c r="G111" t="s">
        <v>617</v>
      </c>
      <c r="H111" s="182">
        <v>244000000</v>
      </c>
      <c r="I111" s="182">
        <v>0</v>
      </c>
      <c r="J111" s="182">
        <v>0</v>
      </c>
      <c r="K111" s="182">
        <v>0</v>
      </c>
      <c r="L111" s="182">
        <v>0</v>
      </c>
      <c r="M111" s="182">
        <v>244000000</v>
      </c>
    </row>
    <row r="112" spans="1:13">
      <c r="A112" t="s">
        <v>950</v>
      </c>
      <c r="B112" t="s">
        <v>115</v>
      </c>
      <c r="C112" t="s">
        <v>614</v>
      </c>
      <c r="D112" t="s">
        <v>951</v>
      </c>
      <c r="E112" t="s">
        <v>223</v>
      </c>
      <c r="F112" t="s">
        <v>616</v>
      </c>
      <c r="G112" t="s">
        <v>617</v>
      </c>
      <c r="H112" s="182">
        <v>520000000</v>
      </c>
      <c r="I112" s="182">
        <v>0</v>
      </c>
      <c r="J112" s="182">
        <v>0</v>
      </c>
      <c r="K112" s="182">
        <v>0</v>
      </c>
      <c r="L112" s="182">
        <v>0</v>
      </c>
      <c r="M112" s="182">
        <v>520000000</v>
      </c>
    </row>
    <row r="113" spans="1:13">
      <c r="A113" t="s">
        <v>952</v>
      </c>
      <c r="B113" t="s">
        <v>115</v>
      </c>
      <c r="C113" t="s">
        <v>614</v>
      </c>
      <c r="D113" t="s">
        <v>951</v>
      </c>
      <c r="E113" t="s">
        <v>225</v>
      </c>
      <c r="F113" t="s">
        <v>616</v>
      </c>
      <c r="G113" t="s">
        <v>617</v>
      </c>
      <c r="H113" s="182">
        <v>260000000</v>
      </c>
      <c r="I113" s="182">
        <v>0</v>
      </c>
      <c r="J113" s="182">
        <v>0</v>
      </c>
      <c r="K113" s="182">
        <v>0</v>
      </c>
      <c r="L113" s="182">
        <v>0</v>
      </c>
      <c r="M113" s="182">
        <v>260000000</v>
      </c>
    </row>
    <row r="114" spans="1:13" s="187" customFormat="1">
      <c r="A114" t="s">
        <v>953</v>
      </c>
      <c r="B114" t="s">
        <v>115</v>
      </c>
      <c r="C114" t="s">
        <v>614</v>
      </c>
      <c r="D114" t="s">
        <v>951</v>
      </c>
      <c r="E114" t="s">
        <v>226</v>
      </c>
      <c r="F114" t="s">
        <v>616</v>
      </c>
      <c r="G114" t="s">
        <v>617</v>
      </c>
      <c r="H114" s="182">
        <v>260000000</v>
      </c>
      <c r="I114" s="182">
        <v>0</v>
      </c>
      <c r="J114" s="182">
        <v>0</v>
      </c>
      <c r="K114" s="182">
        <v>0</v>
      </c>
      <c r="L114" s="182">
        <v>0</v>
      </c>
      <c r="M114" s="182">
        <v>260000000</v>
      </c>
    </row>
    <row r="115" spans="1:13">
      <c r="A115" t="s">
        <v>954</v>
      </c>
      <c r="B115" t="s">
        <v>115</v>
      </c>
      <c r="C115" t="s">
        <v>614</v>
      </c>
      <c r="D115" t="s">
        <v>951</v>
      </c>
      <c r="E115" t="s">
        <v>227</v>
      </c>
      <c r="F115" t="s">
        <v>616</v>
      </c>
      <c r="G115" t="s">
        <v>617</v>
      </c>
      <c r="H115" s="182">
        <v>260000000</v>
      </c>
      <c r="I115" s="182">
        <v>0</v>
      </c>
      <c r="J115" s="182">
        <v>0</v>
      </c>
      <c r="K115" s="182">
        <v>0</v>
      </c>
      <c r="L115" s="182">
        <v>0</v>
      </c>
      <c r="M115" s="182">
        <v>260000000</v>
      </c>
    </row>
    <row r="116" spans="1:13">
      <c r="A116" t="s">
        <v>955</v>
      </c>
      <c r="B116" t="s">
        <v>115</v>
      </c>
      <c r="C116" t="s">
        <v>614</v>
      </c>
      <c r="D116" t="s">
        <v>951</v>
      </c>
      <c r="E116" t="s">
        <v>229</v>
      </c>
      <c r="F116" t="s">
        <v>616</v>
      </c>
      <c r="G116" t="s">
        <v>617</v>
      </c>
      <c r="H116" s="182">
        <v>260000000</v>
      </c>
      <c r="I116" s="182">
        <v>0</v>
      </c>
      <c r="J116" s="182">
        <v>0</v>
      </c>
      <c r="K116" s="182">
        <v>0</v>
      </c>
      <c r="L116" s="182">
        <v>0</v>
      </c>
      <c r="M116" s="182">
        <v>260000000</v>
      </c>
    </row>
    <row r="117" spans="1:13">
      <c r="A117" t="s">
        <v>956</v>
      </c>
      <c r="B117" t="s">
        <v>115</v>
      </c>
      <c r="C117" t="s">
        <v>614</v>
      </c>
      <c r="D117" t="s">
        <v>951</v>
      </c>
      <c r="E117" t="s">
        <v>230</v>
      </c>
      <c r="F117" t="s">
        <v>616</v>
      </c>
      <c r="G117" t="s">
        <v>617</v>
      </c>
      <c r="H117" s="182">
        <v>390000000</v>
      </c>
      <c r="I117" s="182">
        <v>0</v>
      </c>
      <c r="J117" s="182">
        <v>0</v>
      </c>
      <c r="K117" s="182">
        <v>0</v>
      </c>
      <c r="L117" s="182">
        <v>0</v>
      </c>
      <c r="M117" s="182">
        <v>390000000</v>
      </c>
    </row>
    <row r="118" spans="1:13" s="187" customFormat="1">
      <c r="A118" t="s">
        <v>957</v>
      </c>
      <c r="B118" t="s">
        <v>115</v>
      </c>
      <c r="C118" t="s">
        <v>614</v>
      </c>
      <c r="D118" t="s">
        <v>958</v>
      </c>
      <c r="E118" t="s">
        <v>231</v>
      </c>
      <c r="F118" t="s">
        <v>616</v>
      </c>
      <c r="G118" t="s">
        <v>617</v>
      </c>
      <c r="H118" s="182">
        <v>520000000</v>
      </c>
      <c r="I118" s="182">
        <v>0</v>
      </c>
      <c r="J118" s="182">
        <v>0</v>
      </c>
      <c r="K118" s="182">
        <v>0</v>
      </c>
      <c r="L118" s="182">
        <v>0</v>
      </c>
      <c r="M118" s="182">
        <v>520000000</v>
      </c>
    </row>
    <row r="119" spans="1:13">
      <c r="A119" t="s">
        <v>959</v>
      </c>
      <c r="B119" t="s">
        <v>115</v>
      </c>
      <c r="C119" t="s">
        <v>614</v>
      </c>
      <c r="D119" t="s">
        <v>958</v>
      </c>
      <c r="E119" t="s">
        <v>232</v>
      </c>
      <c r="F119" t="s">
        <v>616</v>
      </c>
      <c r="G119" t="s">
        <v>617</v>
      </c>
      <c r="H119" s="182">
        <v>260000000</v>
      </c>
      <c r="I119" s="182">
        <v>0</v>
      </c>
      <c r="J119" s="182">
        <v>0</v>
      </c>
      <c r="K119" s="182">
        <v>0</v>
      </c>
      <c r="L119" s="182">
        <v>0</v>
      </c>
      <c r="M119" s="182">
        <v>260000000</v>
      </c>
    </row>
    <row r="120" spans="1:13">
      <c r="A120" t="s">
        <v>960</v>
      </c>
      <c r="B120" t="s">
        <v>115</v>
      </c>
      <c r="C120" t="s">
        <v>614</v>
      </c>
      <c r="D120" t="s">
        <v>958</v>
      </c>
      <c r="E120" t="s">
        <v>233</v>
      </c>
      <c r="F120" t="s">
        <v>616</v>
      </c>
      <c r="G120" t="s">
        <v>617</v>
      </c>
      <c r="H120" s="182">
        <v>390000000</v>
      </c>
      <c r="I120" s="182">
        <v>0</v>
      </c>
      <c r="J120" s="182">
        <v>0</v>
      </c>
      <c r="K120" s="182">
        <v>0</v>
      </c>
      <c r="L120" s="182">
        <v>0</v>
      </c>
      <c r="M120" s="182">
        <v>390000000</v>
      </c>
    </row>
    <row r="121" spans="1:13">
      <c r="A121" t="s">
        <v>961</v>
      </c>
      <c r="B121" t="s">
        <v>115</v>
      </c>
      <c r="C121" t="s">
        <v>614</v>
      </c>
      <c r="D121" t="s">
        <v>958</v>
      </c>
      <c r="E121" t="s">
        <v>234</v>
      </c>
      <c r="F121" t="s">
        <v>616</v>
      </c>
      <c r="G121" t="s">
        <v>617</v>
      </c>
      <c r="H121" s="182">
        <v>130000000</v>
      </c>
      <c r="I121" s="182">
        <v>0</v>
      </c>
      <c r="J121" s="182">
        <v>0</v>
      </c>
      <c r="K121" s="182">
        <v>0</v>
      </c>
      <c r="L121" s="182">
        <v>0</v>
      </c>
      <c r="M121" s="182">
        <v>130000000</v>
      </c>
    </row>
    <row r="122" spans="1:13">
      <c r="A122" t="s">
        <v>632</v>
      </c>
      <c r="B122" t="s">
        <v>613</v>
      </c>
      <c r="C122" t="s">
        <v>614</v>
      </c>
      <c r="D122" t="s">
        <v>619</v>
      </c>
      <c r="E122" t="s">
        <v>83</v>
      </c>
      <c r="F122" t="s">
        <v>616</v>
      </c>
      <c r="G122" t="s">
        <v>617</v>
      </c>
      <c r="H122" s="182">
        <v>610000000</v>
      </c>
      <c r="I122" s="182">
        <v>0</v>
      </c>
      <c r="J122" s="182">
        <v>0</v>
      </c>
      <c r="K122" s="182">
        <v>0</v>
      </c>
      <c r="L122" s="182">
        <v>0</v>
      </c>
      <c r="M122" s="182">
        <v>610000000</v>
      </c>
    </row>
    <row r="123" spans="1:13">
      <c r="A123" t="s">
        <v>966</v>
      </c>
      <c r="B123" t="s">
        <v>115</v>
      </c>
      <c r="C123" t="s">
        <v>614</v>
      </c>
      <c r="D123" t="s">
        <v>967</v>
      </c>
      <c r="E123" t="s">
        <v>968</v>
      </c>
      <c r="F123" t="s">
        <v>969</v>
      </c>
      <c r="G123" t="s">
        <v>617</v>
      </c>
      <c r="H123" s="182">
        <v>1161592010.9918113</v>
      </c>
      <c r="I123" s="182">
        <v>0</v>
      </c>
      <c r="J123" s="182">
        <v>0</v>
      </c>
      <c r="K123" s="182">
        <v>0</v>
      </c>
      <c r="L123" s="182">
        <v>0</v>
      </c>
      <c r="M123" s="182">
        <v>1161592010.9918113</v>
      </c>
    </row>
    <row r="124" spans="1:13" s="187" customFormat="1">
      <c r="A124" t="s">
        <v>970</v>
      </c>
      <c r="B124" t="s">
        <v>115</v>
      </c>
      <c r="C124" t="s">
        <v>614</v>
      </c>
      <c r="D124" t="s">
        <v>971</v>
      </c>
      <c r="E124" t="s">
        <v>972</v>
      </c>
      <c r="F124" t="s">
        <v>973</v>
      </c>
      <c r="G124" t="s">
        <v>617</v>
      </c>
      <c r="H124" s="182">
        <v>935638819.20322227</v>
      </c>
      <c r="I124" s="182">
        <v>0</v>
      </c>
      <c r="J124" s="182">
        <v>0</v>
      </c>
      <c r="K124" s="182">
        <v>0</v>
      </c>
      <c r="L124" s="182">
        <v>0</v>
      </c>
      <c r="M124" s="182">
        <v>935638819.20322227</v>
      </c>
    </row>
    <row r="125" spans="1:13">
      <c r="A125" t="s">
        <v>974</v>
      </c>
      <c r="B125" t="s">
        <v>115</v>
      </c>
      <c r="C125" t="s">
        <v>614</v>
      </c>
      <c r="D125" t="s">
        <v>975</v>
      </c>
      <c r="E125" t="s">
        <v>976</v>
      </c>
      <c r="F125" t="s">
        <v>977</v>
      </c>
      <c r="G125" t="s">
        <v>617</v>
      </c>
      <c r="H125" s="182">
        <v>2422930457.1118007</v>
      </c>
      <c r="I125" s="182">
        <v>0</v>
      </c>
      <c r="J125" s="182">
        <v>0</v>
      </c>
      <c r="K125" s="182">
        <v>0</v>
      </c>
      <c r="L125" s="182">
        <v>0</v>
      </c>
      <c r="M125" s="182">
        <v>2422930457.1118007</v>
      </c>
    </row>
    <row r="126" spans="1:13">
      <c r="A126" t="s">
        <v>978</v>
      </c>
      <c r="B126" t="s">
        <v>115</v>
      </c>
      <c r="C126" t="s">
        <v>614</v>
      </c>
      <c r="D126" t="s">
        <v>979</v>
      </c>
      <c r="E126" t="s">
        <v>980</v>
      </c>
      <c r="F126" t="s">
        <v>981</v>
      </c>
      <c r="G126" t="s">
        <v>617</v>
      </c>
      <c r="H126" s="182">
        <v>489799959.16700524</v>
      </c>
      <c r="I126" s="182">
        <v>0</v>
      </c>
      <c r="J126" s="182">
        <v>0</v>
      </c>
      <c r="K126" s="182">
        <v>0</v>
      </c>
      <c r="L126" s="182">
        <v>0</v>
      </c>
      <c r="M126" s="182">
        <v>489799959.16700524</v>
      </c>
    </row>
    <row r="127" spans="1:13">
      <c r="A127" t="s">
        <v>982</v>
      </c>
      <c r="B127" t="s">
        <v>115</v>
      </c>
      <c r="C127" t="s">
        <v>614</v>
      </c>
      <c r="D127" t="s">
        <v>983</v>
      </c>
      <c r="E127" t="s">
        <v>984</v>
      </c>
      <c r="F127" t="s">
        <v>985</v>
      </c>
      <c r="G127" t="s">
        <v>617</v>
      </c>
      <c r="H127" s="182">
        <v>1149023933.6062586</v>
      </c>
      <c r="I127" s="182">
        <v>0</v>
      </c>
      <c r="J127" s="182">
        <v>0</v>
      </c>
      <c r="K127" s="182">
        <v>0</v>
      </c>
      <c r="L127" s="182">
        <v>0</v>
      </c>
      <c r="M127" s="182">
        <v>1149023933.6062586</v>
      </c>
    </row>
    <row r="128" spans="1:13">
      <c r="A128" t="s">
        <v>986</v>
      </c>
      <c r="B128" t="s">
        <v>115</v>
      </c>
      <c r="C128" t="s">
        <v>614</v>
      </c>
      <c r="D128" t="s">
        <v>987</v>
      </c>
      <c r="E128" t="s">
        <v>988</v>
      </c>
      <c r="F128" t="s">
        <v>989</v>
      </c>
      <c r="G128" t="s">
        <v>617</v>
      </c>
      <c r="H128" s="182">
        <v>1600659863.9311225</v>
      </c>
      <c r="I128" s="182">
        <v>0</v>
      </c>
      <c r="J128" s="182">
        <v>0</v>
      </c>
      <c r="K128" s="182">
        <v>0</v>
      </c>
      <c r="L128" s="182">
        <v>0</v>
      </c>
      <c r="M128" s="182">
        <v>1600659863.9311225</v>
      </c>
    </row>
    <row r="129" spans="1:13">
      <c r="A129" t="s">
        <v>990</v>
      </c>
      <c r="B129" t="s">
        <v>115</v>
      </c>
      <c r="C129" t="s">
        <v>614</v>
      </c>
      <c r="D129" t="s">
        <v>991</v>
      </c>
      <c r="E129" t="s">
        <v>992</v>
      </c>
      <c r="F129" t="s">
        <v>993</v>
      </c>
      <c r="G129" t="s">
        <v>617</v>
      </c>
      <c r="H129" s="182">
        <v>450333209.96790808</v>
      </c>
      <c r="I129" s="182">
        <v>0</v>
      </c>
      <c r="J129" s="182">
        <v>0</v>
      </c>
      <c r="K129" s="182">
        <v>0</v>
      </c>
      <c r="L129" s="182">
        <v>0</v>
      </c>
      <c r="M129" s="182">
        <v>450333209.96790808</v>
      </c>
    </row>
    <row r="130" spans="1:13">
      <c r="A130" t="s">
        <v>998</v>
      </c>
      <c r="B130" t="s">
        <v>115</v>
      </c>
      <c r="C130" t="s">
        <v>614</v>
      </c>
      <c r="D130" t="s">
        <v>999</v>
      </c>
      <c r="E130" t="s">
        <v>1000</v>
      </c>
      <c r="F130" t="s">
        <v>1001</v>
      </c>
      <c r="G130" t="s">
        <v>617</v>
      </c>
      <c r="H130" s="182">
        <v>1530197372.8901772</v>
      </c>
      <c r="I130" s="182">
        <v>0</v>
      </c>
      <c r="J130" s="182">
        <v>0</v>
      </c>
      <c r="K130" s="182">
        <v>0</v>
      </c>
      <c r="L130" s="182">
        <v>0</v>
      </c>
      <c r="M130" s="182">
        <v>1530197372.8901772</v>
      </c>
    </row>
    <row r="131" spans="1:13">
      <c r="A131" t="s">
        <v>633</v>
      </c>
      <c r="B131" t="s">
        <v>613</v>
      </c>
      <c r="C131" t="s">
        <v>614</v>
      </c>
      <c r="D131" t="s">
        <v>619</v>
      </c>
      <c r="E131" t="s">
        <v>85</v>
      </c>
      <c r="F131" t="s">
        <v>616</v>
      </c>
      <c r="G131" t="s">
        <v>617</v>
      </c>
      <c r="H131" s="182">
        <v>1206000000</v>
      </c>
      <c r="I131" s="182">
        <v>0</v>
      </c>
      <c r="J131" s="182">
        <v>0</v>
      </c>
      <c r="K131" s="182">
        <v>0</v>
      </c>
      <c r="L131" s="182">
        <v>0</v>
      </c>
      <c r="M131" s="182">
        <v>1206000000</v>
      </c>
    </row>
    <row r="132" spans="1:13">
      <c r="A132" t="s">
        <v>1002</v>
      </c>
      <c r="B132" t="s">
        <v>115</v>
      </c>
      <c r="C132" t="s">
        <v>614</v>
      </c>
      <c r="D132" t="s">
        <v>1003</v>
      </c>
      <c r="E132" t="s">
        <v>1004</v>
      </c>
      <c r="F132" t="s">
        <v>1005</v>
      </c>
      <c r="G132" t="s">
        <v>617</v>
      </c>
      <c r="H132" s="182">
        <v>980318315.65058506</v>
      </c>
      <c r="I132" s="182">
        <v>0</v>
      </c>
      <c r="J132" s="182">
        <v>0</v>
      </c>
      <c r="K132" s="182">
        <v>0</v>
      </c>
      <c r="L132" s="182">
        <v>0</v>
      </c>
      <c r="M132" s="182">
        <v>980318315.65058506</v>
      </c>
    </row>
    <row r="133" spans="1:13" s="187" customFormat="1">
      <c r="A133" t="s">
        <v>1006</v>
      </c>
      <c r="B133" t="s">
        <v>115</v>
      </c>
      <c r="C133" t="s">
        <v>614</v>
      </c>
      <c r="D133" t="s">
        <v>1007</v>
      </c>
      <c r="E133" t="s">
        <v>1008</v>
      </c>
      <c r="F133" t="s">
        <v>1009</v>
      </c>
      <c r="G133" t="s">
        <v>617</v>
      </c>
      <c r="H133" s="182">
        <v>765098686.44508862</v>
      </c>
      <c r="I133" s="182">
        <v>0</v>
      </c>
      <c r="J133" s="182">
        <v>0</v>
      </c>
      <c r="K133" s="182">
        <v>0</v>
      </c>
      <c r="L133" s="182">
        <v>0</v>
      </c>
      <c r="M133" s="182">
        <v>765098686.44508862</v>
      </c>
    </row>
    <row r="134" spans="1:13">
      <c r="A134" t="s">
        <v>1014</v>
      </c>
      <c r="B134" t="s">
        <v>115</v>
      </c>
      <c r="C134" t="s">
        <v>614</v>
      </c>
      <c r="D134" t="s">
        <v>1015</v>
      </c>
      <c r="E134" t="s">
        <v>1016</v>
      </c>
      <c r="F134" t="s">
        <v>1017</v>
      </c>
      <c r="G134" t="s">
        <v>617</v>
      </c>
      <c r="H134" s="182">
        <v>2558124291.9200797</v>
      </c>
      <c r="I134" s="182">
        <v>0</v>
      </c>
      <c r="J134" s="182">
        <v>0</v>
      </c>
      <c r="K134" s="182">
        <v>0</v>
      </c>
      <c r="L134" s="182">
        <v>0</v>
      </c>
      <c r="M134" s="182">
        <v>2558124291.9200797</v>
      </c>
    </row>
    <row r="135" spans="1:13">
      <c r="A135" t="s">
        <v>1018</v>
      </c>
      <c r="B135" t="s">
        <v>115</v>
      </c>
      <c r="C135" t="s">
        <v>614</v>
      </c>
      <c r="D135" t="s">
        <v>1019</v>
      </c>
      <c r="E135" t="s">
        <v>1020</v>
      </c>
      <c r="F135" t="s">
        <v>1021</v>
      </c>
      <c r="G135" t="s">
        <v>617</v>
      </c>
      <c r="H135" s="182">
        <v>2682656812.8981719</v>
      </c>
      <c r="I135" s="182">
        <v>0</v>
      </c>
      <c r="J135" s="182">
        <v>0</v>
      </c>
      <c r="K135" s="182">
        <v>5653317.6100410279</v>
      </c>
      <c r="L135" s="182">
        <v>0</v>
      </c>
      <c r="M135" s="182">
        <v>2686032995.7607865</v>
      </c>
    </row>
    <row r="136" spans="1:13">
      <c r="A136" t="s">
        <v>1022</v>
      </c>
      <c r="B136" t="s">
        <v>1023</v>
      </c>
      <c r="C136" t="s">
        <v>614</v>
      </c>
      <c r="D136" t="s">
        <v>1024</v>
      </c>
      <c r="E136" t="s">
        <v>236</v>
      </c>
      <c r="F136" t="s">
        <v>616</v>
      </c>
      <c r="G136" t="s">
        <v>617</v>
      </c>
      <c r="H136" s="182">
        <v>254558441.22715712</v>
      </c>
      <c r="I136" s="182">
        <v>0</v>
      </c>
      <c r="J136" s="182">
        <v>0</v>
      </c>
      <c r="K136" s="182">
        <v>0</v>
      </c>
      <c r="L136" s="182">
        <v>0</v>
      </c>
      <c r="M136" s="182">
        <v>254558441.22715712</v>
      </c>
    </row>
    <row r="137" spans="1:13">
      <c r="A137" t="s">
        <v>1025</v>
      </c>
      <c r="B137" t="s">
        <v>1023</v>
      </c>
      <c r="C137" t="s">
        <v>614</v>
      </c>
      <c r="D137" t="s">
        <v>1024</v>
      </c>
      <c r="E137" t="s">
        <v>238</v>
      </c>
      <c r="F137" t="s">
        <v>616</v>
      </c>
      <c r="G137" t="s">
        <v>617</v>
      </c>
      <c r="H137" s="182">
        <v>30000000</v>
      </c>
      <c r="I137" s="182">
        <v>0</v>
      </c>
      <c r="J137" s="182">
        <v>0</v>
      </c>
      <c r="K137" s="182">
        <v>0</v>
      </c>
      <c r="L137" s="182">
        <v>0</v>
      </c>
      <c r="M137" s="182">
        <v>30000000</v>
      </c>
    </row>
    <row r="138" spans="1:13">
      <c r="A138" t="s">
        <v>1026</v>
      </c>
      <c r="B138" t="s">
        <v>1023</v>
      </c>
      <c r="C138" t="s">
        <v>614</v>
      </c>
      <c r="D138" t="s">
        <v>1027</v>
      </c>
      <c r="E138" t="s">
        <v>240</v>
      </c>
      <c r="F138" t="s">
        <v>616</v>
      </c>
      <c r="G138" t="s">
        <v>617</v>
      </c>
      <c r="H138" s="182">
        <v>66000000</v>
      </c>
      <c r="I138" s="182">
        <v>0</v>
      </c>
      <c r="J138" s="182">
        <v>0</v>
      </c>
      <c r="K138" s="182">
        <v>0</v>
      </c>
      <c r="L138" s="182">
        <v>0</v>
      </c>
      <c r="M138" s="182">
        <v>66000000</v>
      </c>
    </row>
    <row r="139" spans="1:13">
      <c r="A139" t="s">
        <v>1028</v>
      </c>
      <c r="B139" t="s">
        <v>1023</v>
      </c>
      <c r="C139" t="s">
        <v>614</v>
      </c>
      <c r="D139" t="s">
        <v>1027</v>
      </c>
      <c r="E139" t="s">
        <v>242</v>
      </c>
      <c r="F139" t="s">
        <v>616</v>
      </c>
      <c r="G139" t="s">
        <v>617</v>
      </c>
      <c r="H139" s="182">
        <v>33000000</v>
      </c>
      <c r="I139" s="182">
        <v>0</v>
      </c>
      <c r="J139" s="182">
        <v>0</v>
      </c>
      <c r="K139" s="182">
        <v>0</v>
      </c>
      <c r="L139" s="182">
        <v>0</v>
      </c>
      <c r="M139" s="182">
        <v>33000000</v>
      </c>
    </row>
    <row r="140" spans="1:13">
      <c r="A140" t="s">
        <v>1029</v>
      </c>
      <c r="B140" t="s">
        <v>1023</v>
      </c>
      <c r="C140" t="s">
        <v>614</v>
      </c>
      <c r="D140" t="s">
        <v>1030</v>
      </c>
      <c r="E140" t="s">
        <v>244</v>
      </c>
      <c r="F140" t="s">
        <v>616</v>
      </c>
      <c r="G140" t="s">
        <v>617</v>
      </c>
      <c r="H140" s="182">
        <v>72000000</v>
      </c>
      <c r="I140" s="182">
        <v>0</v>
      </c>
      <c r="J140" s="182">
        <v>0</v>
      </c>
      <c r="K140" s="182">
        <v>0</v>
      </c>
      <c r="L140" s="182">
        <v>0</v>
      </c>
      <c r="M140" s="182">
        <v>72000000</v>
      </c>
    </row>
    <row r="141" spans="1:13">
      <c r="A141" t="s">
        <v>634</v>
      </c>
      <c r="B141" t="s">
        <v>613</v>
      </c>
      <c r="C141" t="s">
        <v>614</v>
      </c>
      <c r="D141" t="s">
        <v>635</v>
      </c>
      <c r="E141" t="s">
        <v>87</v>
      </c>
      <c r="F141" t="s">
        <v>616</v>
      </c>
      <c r="G141" t="s">
        <v>617</v>
      </c>
      <c r="H141" s="182">
        <v>610000000</v>
      </c>
      <c r="I141" s="182">
        <v>0</v>
      </c>
      <c r="J141" s="182">
        <v>0</v>
      </c>
      <c r="K141" s="182">
        <v>0</v>
      </c>
      <c r="L141" s="182">
        <v>0</v>
      </c>
      <c r="M141" s="182">
        <v>610000000</v>
      </c>
    </row>
    <row r="142" spans="1:13">
      <c r="A142" t="s">
        <v>1031</v>
      </c>
      <c r="B142" t="s">
        <v>1023</v>
      </c>
      <c r="C142" t="s">
        <v>614</v>
      </c>
      <c r="D142" t="s">
        <v>1030</v>
      </c>
      <c r="E142" t="s">
        <v>246</v>
      </c>
      <c r="F142" t="s">
        <v>616</v>
      </c>
      <c r="G142" t="s">
        <v>617</v>
      </c>
      <c r="H142" s="182">
        <v>36000000</v>
      </c>
      <c r="I142" s="182">
        <v>0</v>
      </c>
      <c r="J142" s="182">
        <v>0</v>
      </c>
      <c r="K142" s="182">
        <v>0</v>
      </c>
      <c r="L142" s="182">
        <v>0</v>
      </c>
      <c r="M142" s="182">
        <v>36000000</v>
      </c>
    </row>
    <row r="143" spans="1:13">
      <c r="A143" t="s">
        <v>1032</v>
      </c>
      <c r="B143" t="s">
        <v>1023</v>
      </c>
      <c r="C143" t="s">
        <v>614</v>
      </c>
      <c r="D143" t="s">
        <v>1033</v>
      </c>
      <c r="E143" t="s">
        <v>248</v>
      </c>
      <c r="F143" t="s">
        <v>616</v>
      </c>
      <c r="G143" t="s">
        <v>617</v>
      </c>
      <c r="H143" s="182">
        <v>58000000</v>
      </c>
      <c r="I143" s="182">
        <v>0</v>
      </c>
      <c r="J143" s="182">
        <v>0</v>
      </c>
      <c r="K143" s="182">
        <v>0</v>
      </c>
      <c r="L143" s="182">
        <v>0</v>
      </c>
      <c r="M143" s="182">
        <v>58000000</v>
      </c>
    </row>
    <row r="144" spans="1:13">
      <c r="A144" t="s">
        <v>1034</v>
      </c>
      <c r="B144" t="s">
        <v>1023</v>
      </c>
      <c r="C144" t="s">
        <v>614</v>
      </c>
      <c r="D144" t="s">
        <v>1033</v>
      </c>
      <c r="E144" t="s">
        <v>250</v>
      </c>
      <c r="F144" t="s">
        <v>616</v>
      </c>
      <c r="G144" t="s">
        <v>617</v>
      </c>
      <c r="H144" s="182">
        <v>29000000</v>
      </c>
      <c r="I144" s="182">
        <v>0</v>
      </c>
      <c r="J144" s="182">
        <v>0</v>
      </c>
      <c r="K144" s="182">
        <v>0</v>
      </c>
      <c r="L144" s="182">
        <v>0</v>
      </c>
      <c r="M144" s="182">
        <v>29000000</v>
      </c>
    </row>
    <row r="145" spans="1:13">
      <c r="A145" t="s">
        <v>1035</v>
      </c>
      <c r="B145" t="s">
        <v>1023</v>
      </c>
      <c r="C145" t="s">
        <v>614</v>
      </c>
      <c r="D145" t="s">
        <v>1036</v>
      </c>
      <c r="E145" t="s">
        <v>252</v>
      </c>
      <c r="F145" t="s">
        <v>616</v>
      </c>
      <c r="G145" t="s">
        <v>617</v>
      </c>
      <c r="H145" s="182">
        <v>260000000</v>
      </c>
      <c r="I145" s="182">
        <v>0</v>
      </c>
      <c r="J145" s="182">
        <v>0</v>
      </c>
      <c r="K145" s="182">
        <v>0</v>
      </c>
      <c r="L145" s="182">
        <v>0</v>
      </c>
      <c r="M145" s="182">
        <v>260000000</v>
      </c>
    </row>
    <row r="146" spans="1:13">
      <c r="A146" t="s">
        <v>1037</v>
      </c>
      <c r="B146" t="s">
        <v>1023</v>
      </c>
      <c r="C146" t="s">
        <v>614</v>
      </c>
      <c r="D146" t="s">
        <v>1036</v>
      </c>
      <c r="E146" t="s">
        <v>254</v>
      </c>
      <c r="F146" t="s">
        <v>616</v>
      </c>
      <c r="G146" t="s">
        <v>617</v>
      </c>
      <c r="H146" s="182">
        <v>52000000</v>
      </c>
      <c r="I146" s="182">
        <v>0</v>
      </c>
      <c r="J146" s="182">
        <v>0</v>
      </c>
      <c r="K146" s="182">
        <v>0</v>
      </c>
      <c r="L146" s="182">
        <v>0</v>
      </c>
      <c r="M146" s="182">
        <v>52000000</v>
      </c>
    </row>
    <row r="147" spans="1:13">
      <c r="A147" t="s">
        <v>1038</v>
      </c>
      <c r="B147" t="s">
        <v>1023</v>
      </c>
      <c r="C147" t="s">
        <v>614</v>
      </c>
      <c r="D147" t="s">
        <v>1039</v>
      </c>
      <c r="E147" t="s">
        <v>256</v>
      </c>
      <c r="F147" t="s">
        <v>616</v>
      </c>
      <c r="G147" t="s">
        <v>617</v>
      </c>
      <c r="H147" s="182">
        <v>100000000</v>
      </c>
      <c r="I147" s="182">
        <v>0</v>
      </c>
      <c r="J147" s="182">
        <v>0</v>
      </c>
      <c r="K147" s="182">
        <v>0</v>
      </c>
      <c r="L147" s="182">
        <v>0</v>
      </c>
      <c r="M147" s="182">
        <v>100000000</v>
      </c>
    </row>
    <row r="148" spans="1:13">
      <c r="A148" t="s">
        <v>1040</v>
      </c>
      <c r="B148" t="s">
        <v>1023</v>
      </c>
      <c r="C148" t="s">
        <v>614</v>
      </c>
      <c r="D148" t="s">
        <v>1039</v>
      </c>
      <c r="E148" t="s">
        <v>258</v>
      </c>
      <c r="F148" t="s">
        <v>616</v>
      </c>
      <c r="G148" t="s">
        <v>617</v>
      </c>
      <c r="H148" s="182">
        <v>50000000</v>
      </c>
      <c r="I148" s="182">
        <v>0</v>
      </c>
      <c r="J148" s="182">
        <v>0</v>
      </c>
      <c r="K148" s="182">
        <v>0</v>
      </c>
      <c r="L148" s="182">
        <v>0</v>
      </c>
      <c r="M148" s="182">
        <v>50000000</v>
      </c>
    </row>
    <row r="149" spans="1:13">
      <c r="A149" t="s">
        <v>1041</v>
      </c>
      <c r="B149" t="s">
        <v>1023</v>
      </c>
      <c r="C149" t="s">
        <v>614</v>
      </c>
      <c r="D149" t="s">
        <v>1042</v>
      </c>
      <c r="E149" t="s">
        <v>260</v>
      </c>
      <c r="F149" t="s">
        <v>616</v>
      </c>
      <c r="G149" t="s">
        <v>617</v>
      </c>
      <c r="H149" s="182">
        <v>136000000</v>
      </c>
      <c r="I149" s="182">
        <v>0</v>
      </c>
      <c r="J149" s="182">
        <v>0</v>
      </c>
      <c r="K149" s="182">
        <v>0</v>
      </c>
      <c r="L149" s="182">
        <v>0</v>
      </c>
      <c r="M149" s="182">
        <v>136000000</v>
      </c>
    </row>
    <row r="150" spans="1:13">
      <c r="A150" t="s">
        <v>1043</v>
      </c>
      <c r="B150" t="s">
        <v>1023</v>
      </c>
      <c r="C150" t="s">
        <v>614</v>
      </c>
      <c r="D150" t="s">
        <v>1042</v>
      </c>
      <c r="E150" t="s">
        <v>262</v>
      </c>
      <c r="F150" t="s">
        <v>616</v>
      </c>
      <c r="G150" t="s">
        <v>617</v>
      </c>
      <c r="H150" s="182">
        <v>68000000</v>
      </c>
      <c r="I150" s="182">
        <v>0</v>
      </c>
      <c r="J150" s="182">
        <v>0</v>
      </c>
      <c r="K150" s="182">
        <v>0</v>
      </c>
      <c r="L150" s="182">
        <v>0</v>
      </c>
      <c r="M150" s="182">
        <v>68000000</v>
      </c>
    </row>
    <row r="151" spans="1:13" s="187" customFormat="1">
      <c r="A151" t="s">
        <v>1044</v>
      </c>
      <c r="B151" t="s">
        <v>1023</v>
      </c>
      <c r="C151" t="s">
        <v>614</v>
      </c>
      <c r="D151" t="s">
        <v>1045</v>
      </c>
      <c r="E151" t="s">
        <v>264</v>
      </c>
      <c r="F151" t="s">
        <v>616</v>
      </c>
      <c r="G151" t="s">
        <v>617</v>
      </c>
      <c r="H151" s="182">
        <v>112000000</v>
      </c>
      <c r="I151" s="182">
        <v>0</v>
      </c>
      <c r="J151" s="182">
        <v>0</v>
      </c>
      <c r="K151" s="182">
        <v>0</v>
      </c>
      <c r="L151" s="182">
        <v>0</v>
      </c>
      <c r="M151" s="182">
        <v>112000000</v>
      </c>
    </row>
    <row r="152" spans="1:13">
      <c r="A152" t="s">
        <v>636</v>
      </c>
      <c r="B152" t="s">
        <v>613</v>
      </c>
      <c r="C152" t="s">
        <v>614</v>
      </c>
      <c r="D152" t="s">
        <v>637</v>
      </c>
      <c r="E152" t="s">
        <v>88</v>
      </c>
      <c r="F152" t="s">
        <v>616</v>
      </c>
      <c r="G152" t="s">
        <v>617</v>
      </c>
      <c r="H152" s="182">
        <v>630000000</v>
      </c>
      <c r="I152" s="182">
        <v>0</v>
      </c>
      <c r="J152" s="182">
        <v>0</v>
      </c>
      <c r="K152" s="182">
        <v>0</v>
      </c>
      <c r="L152" s="182">
        <v>0</v>
      </c>
      <c r="M152" s="182">
        <v>630000000</v>
      </c>
    </row>
    <row r="153" spans="1:13">
      <c r="A153" t="s">
        <v>1046</v>
      </c>
      <c r="B153" t="s">
        <v>1023</v>
      </c>
      <c r="C153" t="s">
        <v>614</v>
      </c>
      <c r="D153" t="s">
        <v>1045</v>
      </c>
      <c r="E153" t="s">
        <v>266</v>
      </c>
      <c r="F153" t="s">
        <v>616</v>
      </c>
      <c r="G153" t="s">
        <v>617</v>
      </c>
      <c r="H153" s="182">
        <v>56000000</v>
      </c>
      <c r="I153" s="182">
        <v>0</v>
      </c>
      <c r="J153" s="182">
        <v>0</v>
      </c>
      <c r="K153" s="182">
        <v>0</v>
      </c>
      <c r="L153" s="182">
        <v>0</v>
      </c>
      <c r="M153" s="182">
        <v>56000000</v>
      </c>
    </row>
    <row r="154" spans="1:13">
      <c r="A154" t="s">
        <v>1047</v>
      </c>
      <c r="B154" t="s">
        <v>1023</v>
      </c>
      <c r="C154" t="s">
        <v>614</v>
      </c>
      <c r="D154" t="s">
        <v>1048</v>
      </c>
      <c r="E154" t="s">
        <v>268</v>
      </c>
      <c r="F154" t="s">
        <v>616</v>
      </c>
      <c r="G154" t="s">
        <v>617</v>
      </c>
      <c r="H154" s="182">
        <v>14400000</v>
      </c>
      <c r="I154" s="182">
        <v>0</v>
      </c>
      <c r="J154" s="182">
        <v>0</v>
      </c>
      <c r="K154" s="182">
        <v>0</v>
      </c>
      <c r="L154" s="182">
        <v>0</v>
      </c>
      <c r="M154" s="182">
        <v>14400000</v>
      </c>
    </row>
    <row r="155" spans="1:13">
      <c r="A155" t="s">
        <v>1049</v>
      </c>
      <c r="B155" t="s">
        <v>1023</v>
      </c>
      <c r="C155" t="s">
        <v>614</v>
      </c>
      <c r="D155" t="s">
        <v>1048</v>
      </c>
      <c r="E155" t="s">
        <v>270</v>
      </c>
      <c r="F155" t="s">
        <v>616</v>
      </c>
      <c r="G155" t="s">
        <v>617</v>
      </c>
      <c r="H155" s="182">
        <v>45000000</v>
      </c>
      <c r="I155" s="182">
        <v>0</v>
      </c>
      <c r="J155" s="182">
        <v>0</v>
      </c>
      <c r="K155" s="182">
        <v>0</v>
      </c>
      <c r="L155" s="182">
        <v>0</v>
      </c>
      <c r="M155" s="182">
        <v>45000000</v>
      </c>
    </row>
    <row r="156" spans="1:13">
      <c r="A156" t="s">
        <v>1050</v>
      </c>
      <c r="B156" t="s">
        <v>1023</v>
      </c>
      <c r="C156" t="s">
        <v>614</v>
      </c>
      <c r="D156" t="s">
        <v>1051</v>
      </c>
      <c r="E156" t="s">
        <v>272</v>
      </c>
      <c r="F156" t="s">
        <v>616</v>
      </c>
      <c r="G156" t="s">
        <v>617</v>
      </c>
      <c r="H156" s="182">
        <v>38202872.398020796</v>
      </c>
      <c r="I156" s="182">
        <v>0</v>
      </c>
      <c r="J156" s="182">
        <v>0</v>
      </c>
      <c r="K156" s="182">
        <v>0</v>
      </c>
      <c r="L156" s="182">
        <v>0</v>
      </c>
      <c r="M156" s="182">
        <v>38202872.398020796</v>
      </c>
    </row>
    <row r="157" spans="1:13">
      <c r="A157" t="s">
        <v>1052</v>
      </c>
      <c r="B157" t="s">
        <v>1023</v>
      </c>
      <c r="C157" t="s">
        <v>614</v>
      </c>
      <c r="D157" t="s">
        <v>1051</v>
      </c>
      <c r="E157" t="s">
        <v>274</v>
      </c>
      <c r="F157" t="s">
        <v>616</v>
      </c>
      <c r="G157" t="s">
        <v>617</v>
      </c>
      <c r="H157" s="182">
        <v>29061909.685954817</v>
      </c>
      <c r="I157" s="182">
        <v>0</v>
      </c>
      <c r="J157" s="182">
        <v>0</v>
      </c>
      <c r="K157" s="182">
        <v>0</v>
      </c>
      <c r="L157" s="182">
        <v>0</v>
      </c>
      <c r="M157" s="182">
        <v>29061909.685954817</v>
      </c>
    </row>
    <row r="158" spans="1:13">
      <c r="A158" t="s">
        <v>1053</v>
      </c>
      <c r="B158" t="s">
        <v>1023</v>
      </c>
      <c r="C158" t="s">
        <v>614</v>
      </c>
      <c r="D158" t="s">
        <v>1054</v>
      </c>
      <c r="E158" t="s">
        <v>276</v>
      </c>
      <c r="F158" t="s">
        <v>616</v>
      </c>
      <c r="G158" t="s">
        <v>617</v>
      </c>
      <c r="H158" s="182">
        <v>21111111111.111111</v>
      </c>
      <c r="I158" s="182">
        <v>0</v>
      </c>
      <c r="J158" s="182">
        <v>0</v>
      </c>
      <c r="K158" s="182">
        <v>0</v>
      </c>
      <c r="L158" s="182">
        <v>0</v>
      </c>
      <c r="M158" s="182">
        <v>21111111111.111111</v>
      </c>
    </row>
    <row r="159" spans="1:13" s="187" customFormat="1">
      <c r="A159" t="s">
        <v>1055</v>
      </c>
      <c r="B159" t="s">
        <v>1023</v>
      </c>
      <c r="C159" t="s">
        <v>614</v>
      </c>
      <c r="D159" t="s">
        <v>1054</v>
      </c>
      <c r="E159" t="s">
        <v>278</v>
      </c>
      <c r="F159" t="s">
        <v>616</v>
      </c>
      <c r="G159" t="s">
        <v>617</v>
      </c>
      <c r="H159" s="182">
        <v>38000000</v>
      </c>
      <c r="I159" s="182">
        <v>0</v>
      </c>
      <c r="J159" s="182">
        <v>0</v>
      </c>
      <c r="K159" s="182">
        <v>0</v>
      </c>
      <c r="L159" s="182">
        <v>0</v>
      </c>
      <c r="M159" s="182">
        <v>38000000</v>
      </c>
    </row>
    <row r="160" spans="1:13">
      <c r="A160" t="s">
        <v>1056</v>
      </c>
      <c r="B160" t="s">
        <v>1023</v>
      </c>
      <c r="C160" t="s">
        <v>614</v>
      </c>
      <c r="D160" t="s">
        <v>1054</v>
      </c>
      <c r="E160" t="s">
        <v>280</v>
      </c>
      <c r="F160" t="s">
        <v>616</v>
      </c>
      <c r="G160" t="s">
        <v>617</v>
      </c>
      <c r="H160" s="182">
        <v>19000000</v>
      </c>
      <c r="I160" s="182">
        <v>0</v>
      </c>
      <c r="J160" s="182">
        <v>0</v>
      </c>
      <c r="K160" s="182">
        <v>0</v>
      </c>
      <c r="L160" s="182">
        <v>0</v>
      </c>
      <c r="M160" s="182">
        <v>19000000</v>
      </c>
    </row>
    <row r="161" spans="1:13">
      <c r="A161" t="s">
        <v>1057</v>
      </c>
      <c r="B161" t="s">
        <v>1023</v>
      </c>
      <c r="C161" t="s">
        <v>614</v>
      </c>
      <c r="D161" t="s">
        <v>1058</v>
      </c>
      <c r="E161" t="s">
        <v>282</v>
      </c>
      <c r="F161" t="s">
        <v>616</v>
      </c>
      <c r="G161" t="s">
        <v>617</v>
      </c>
      <c r="H161" s="182">
        <v>57000000</v>
      </c>
      <c r="I161" s="182">
        <v>0</v>
      </c>
      <c r="J161" s="182">
        <v>0</v>
      </c>
      <c r="K161" s="182">
        <v>0</v>
      </c>
      <c r="L161" s="182">
        <v>0</v>
      </c>
      <c r="M161" s="182">
        <v>57000000</v>
      </c>
    </row>
    <row r="162" spans="1:13">
      <c r="A162" t="s">
        <v>1059</v>
      </c>
      <c r="B162" t="s">
        <v>1023</v>
      </c>
      <c r="C162" t="s">
        <v>614</v>
      </c>
      <c r="D162" t="s">
        <v>1058</v>
      </c>
      <c r="E162" t="s">
        <v>284</v>
      </c>
      <c r="F162" t="s">
        <v>616</v>
      </c>
      <c r="G162" t="s">
        <v>617</v>
      </c>
      <c r="H162" s="182">
        <v>38000000</v>
      </c>
      <c r="I162" s="182">
        <v>0</v>
      </c>
      <c r="J162" s="182">
        <v>0</v>
      </c>
      <c r="K162" s="182">
        <v>0</v>
      </c>
      <c r="L162" s="182">
        <v>0</v>
      </c>
      <c r="M162" s="182">
        <v>38000000</v>
      </c>
    </row>
    <row r="163" spans="1:13" s="187" customFormat="1">
      <c r="A163" t="s">
        <v>638</v>
      </c>
      <c r="B163" t="s">
        <v>613</v>
      </c>
      <c r="C163" t="s">
        <v>614</v>
      </c>
      <c r="D163" t="s">
        <v>639</v>
      </c>
      <c r="E163" t="s">
        <v>89</v>
      </c>
      <c r="F163" t="s">
        <v>616</v>
      </c>
      <c r="G163" t="s">
        <v>617</v>
      </c>
      <c r="H163" s="182">
        <v>15000000</v>
      </c>
      <c r="I163" s="182">
        <v>0</v>
      </c>
      <c r="J163" s="182">
        <v>0</v>
      </c>
      <c r="K163" s="182">
        <v>0</v>
      </c>
      <c r="L163" s="182">
        <v>0</v>
      </c>
      <c r="M163" s="182">
        <v>15000000</v>
      </c>
    </row>
    <row r="164" spans="1:13">
      <c r="A164" t="s">
        <v>1060</v>
      </c>
      <c r="B164" t="s">
        <v>1023</v>
      </c>
      <c r="C164" t="s">
        <v>614</v>
      </c>
      <c r="D164" t="s">
        <v>1058</v>
      </c>
      <c r="E164" t="s">
        <v>286</v>
      </c>
      <c r="F164" t="s">
        <v>616</v>
      </c>
      <c r="G164" t="s">
        <v>617</v>
      </c>
      <c r="H164" s="182">
        <v>19000000</v>
      </c>
      <c r="I164" s="182">
        <v>0</v>
      </c>
      <c r="J164" s="182">
        <v>0</v>
      </c>
      <c r="K164" s="182">
        <v>0</v>
      </c>
      <c r="L164" s="182">
        <v>0</v>
      </c>
      <c r="M164" s="182">
        <v>19000000</v>
      </c>
    </row>
    <row r="165" spans="1:13">
      <c r="A165" t="s">
        <v>1061</v>
      </c>
      <c r="B165" t="s">
        <v>1023</v>
      </c>
      <c r="C165" t="s">
        <v>614</v>
      </c>
      <c r="D165" t="s">
        <v>1062</v>
      </c>
      <c r="E165" t="s">
        <v>288</v>
      </c>
      <c r="F165" t="s">
        <v>616</v>
      </c>
      <c r="G165" t="s">
        <v>617</v>
      </c>
      <c r="H165" s="182">
        <v>29061909.685954817</v>
      </c>
      <c r="I165" s="182">
        <v>0</v>
      </c>
      <c r="J165" s="182">
        <v>0</v>
      </c>
      <c r="K165" s="182">
        <v>0</v>
      </c>
      <c r="L165" s="182">
        <v>0</v>
      </c>
      <c r="M165" s="182">
        <v>29061909.685954817</v>
      </c>
    </row>
    <row r="166" spans="1:13">
      <c r="A166" t="s">
        <v>1063</v>
      </c>
      <c r="B166" t="s">
        <v>1023</v>
      </c>
      <c r="C166" t="s">
        <v>614</v>
      </c>
      <c r="D166" t="s">
        <v>1062</v>
      </c>
      <c r="E166" t="s">
        <v>289</v>
      </c>
      <c r="F166" t="s">
        <v>616</v>
      </c>
      <c r="G166" t="s">
        <v>617</v>
      </c>
      <c r="H166" s="182">
        <v>15000000</v>
      </c>
      <c r="I166" s="182">
        <v>0</v>
      </c>
      <c r="J166" s="182">
        <v>0</v>
      </c>
      <c r="K166" s="182">
        <v>0</v>
      </c>
      <c r="L166" s="182">
        <v>0</v>
      </c>
      <c r="M166" s="182">
        <v>15000000</v>
      </c>
    </row>
    <row r="167" spans="1:13">
      <c r="A167" t="s">
        <v>1064</v>
      </c>
      <c r="B167" t="s">
        <v>1023</v>
      </c>
      <c r="C167" t="s">
        <v>614</v>
      </c>
      <c r="D167" t="s">
        <v>1065</v>
      </c>
      <c r="E167" t="s">
        <v>1066</v>
      </c>
      <c r="F167" t="s">
        <v>1022</v>
      </c>
      <c r="G167" t="s">
        <v>617</v>
      </c>
      <c r="H167" s="182">
        <v>720000000</v>
      </c>
      <c r="I167" s="182">
        <v>0</v>
      </c>
      <c r="J167" s="182">
        <v>0</v>
      </c>
      <c r="K167" s="182">
        <v>0</v>
      </c>
      <c r="L167" s="182">
        <v>0</v>
      </c>
      <c r="M167" s="182">
        <v>720000000</v>
      </c>
    </row>
    <row r="168" spans="1:13">
      <c r="A168" t="s">
        <v>1070</v>
      </c>
      <c r="B168" t="s">
        <v>1023</v>
      </c>
      <c r="C168" t="s">
        <v>614</v>
      </c>
      <c r="D168" t="s">
        <v>1071</v>
      </c>
      <c r="E168" t="s">
        <v>1072</v>
      </c>
      <c r="F168" t="s">
        <v>1049</v>
      </c>
      <c r="G168" t="s">
        <v>617</v>
      </c>
      <c r="H168" s="182">
        <v>127279220.61357856</v>
      </c>
      <c r="I168" s="182">
        <v>0</v>
      </c>
      <c r="J168" s="182">
        <v>0</v>
      </c>
      <c r="K168" s="182">
        <v>0</v>
      </c>
      <c r="L168" s="182">
        <v>0</v>
      </c>
      <c r="M168" s="182">
        <v>127279220.61357856</v>
      </c>
    </row>
    <row r="169" spans="1:13">
      <c r="A169" t="s">
        <v>1073</v>
      </c>
      <c r="B169" t="s">
        <v>1023</v>
      </c>
      <c r="C169" t="s">
        <v>614</v>
      </c>
      <c r="D169" t="s">
        <v>1074</v>
      </c>
      <c r="E169" t="s">
        <v>1075</v>
      </c>
      <c r="F169" t="s">
        <v>1050</v>
      </c>
      <c r="G169" t="s">
        <v>617</v>
      </c>
      <c r="H169" s="182">
        <v>108054040.53377956</v>
      </c>
      <c r="I169" s="182">
        <v>0</v>
      </c>
      <c r="J169" s="182">
        <v>0</v>
      </c>
      <c r="K169" s="182">
        <v>0</v>
      </c>
      <c r="L169" s="182">
        <v>0</v>
      </c>
      <c r="M169" s="182">
        <v>108054040.53377956</v>
      </c>
    </row>
    <row r="170" spans="1:13">
      <c r="A170" t="s">
        <v>1076</v>
      </c>
      <c r="B170" t="s">
        <v>1023</v>
      </c>
      <c r="C170" t="s">
        <v>614</v>
      </c>
      <c r="D170" t="s">
        <v>1077</v>
      </c>
      <c r="E170" t="s">
        <v>1078</v>
      </c>
      <c r="F170" t="s">
        <v>1053</v>
      </c>
      <c r="G170" t="s">
        <v>617</v>
      </c>
      <c r="H170" s="182">
        <v>667591950479.99121</v>
      </c>
      <c r="I170" s="182">
        <v>0</v>
      </c>
      <c r="J170" s="182">
        <v>0</v>
      </c>
      <c r="K170" s="182">
        <v>0</v>
      </c>
      <c r="L170" s="182">
        <v>0</v>
      </c>
      <c r="M170" s="182">
        <v>667591950479.99121</v>
      </c>
    </row>
    <row r="171" spans="1:13">
      <c r="A171" t="s">
        <v>1082</v>
      </c>
      <c r="B171" t="s">
        <v>1023</v>
      </c>
      <c r="C171" t="s">
        <v>614</v>
      </c>
      <c r="D171" t="s">
        <v>1083</v>
      </c>
      <c r="E171" t="s">
        <v>1084</v>
      </c>
      <c r="F171" t="s">
        <v>1085</v>
      </c>
      <c r="G171" t="s">
        <v>617</v>
      </c>
      <c r="H171" s="182">
        <v>260084601.62031892</v>
      </c>
      <c r="I171" s="182">
        <v>0</v>
      </c>
      <c r="J171" s="182">
        <v>0</v>
      </c>
      <c r="K171" s="182">
        <v>0</v>
      </c>
      <c r="L171" s="182">
        <v>0</v>
      </c>
      <c r="M171" s="182">
        <v>260084601.62031892</v>
      </c>
    </row>
    <row r="172" spans="1:13">
      <c r="A172" t="s">
        <v>618</v>
      </c>
      <c r="B172" t="s">
        <v>613</v>
      </c>
      <c r="C172" t="s">
        <v>614</v>
      </c>
      <c r="D172" t="s">
        <v>619</v>
      </c>
      <c r="E172" t="s">
        <v>53</v>
      </c>
      <c r="F172" t="s">
        <v>616</v>
      </c>
      <c r="G172" t="s">
        <v>617</v>
      </c>
      <c r="H172" s="182">
        <v>270000000</v>
      </c>
      <c r="I172" s="182">
        <v>0</v>
      </c>
      <c r="J172" s="182">
        <v>0</v>
      </c>
      <c r="K172" s="182">
        <v>0</v>
      </c>
      <c r="L172" s="182">
        <v>0</v>
      </c>
      <c r="M172" s="182">
        <v>270000000</v>
      </c>
    </row>
    <row r="173" spans="1:13">
      <c r="A173" t="s">
        <v>640</v>
      </c>
      <c r="B173" t="s">
        <v>613</v>
      </c>
      <c r="C173" t="s">
        <v>614</v>
      </c>
      <c r="D173" t="s">
        <v>641</v>
      </c>
      <c r="E173" t="s">
        <v>92</v>
      </c>
      <c r="F173" t="s">
        <v>616</v>
      </c>
      <c r="G173" t="s">
        <v>617</v>
      </c>
      <c r="H173" s="182">
        <v>27000000</v>
      </c>
      <c r="I173" s="182">
        <v>0</v>
      </c>
      <c r="J173" s="182">
        <v>0</v>
      </c>
      <c r="K173" s="182">
        <v>0</v>
      </c>
      <c r="L173" s="182">
        <v>0</v>
      </c>
      <c r="M173" s="182">
        <v>27000000</v>
      </c>
    </row>
    <row r="174" spans="1:13">
      <c r="A174" t="s">
        <v>1086</v>
      </c>
      <c r="B174" t="s">
        <v>1023</v>
      </c>
      <c r="C174" t="s">
        <v>614</v>
      </c>
      <c r="D174" t="s">
        <v>1087</v>
      </c>
      <c r="E174" t="s">
        <v>1088</v>
      </c>
      <c r="F174" t="s">
        <v>1089</v>
      </c>
      <c r="G174" t="s">
        <v>617</v>
      </c>
      <c r="H174" s="182">
        <v>67629875.055333346</v>
      </c>
      <c r="I174" s="182">
        <v>0</v>
      </c>
      <c r="J174" s="182">
        <v>0</v>
      </c>
      <c r="K174" s="182">
        <v>0</v>
      </c>
      <c r="L174" s="182">
        <v>0</v>
      </c>
      <c r="M174" s="182">
        <v>67629875.055333346</v>
      </c>
    </row>
    <row r="175" spans="1:13">
      <c r="A175" t="s">
        <v>1090</v>
      </c>
      <c r="B175" t="s">
        <v>1023</v>
      </c>
      <c r="C175" t="s">
        <v>614</v>
      </c>
      <c r="D175" t="s">
        <v>1091</v>
      </c>
      <c r="E175" t="s">
        <v>1092</v>
      </c>
      <c r="F175" t="s">
        <v>1093</v>
      </c>
      <c r="G175" t="s">
        <v>617</v>
      </c>
      <c r="H175" s="182">
        <v>70911776.172931954</v>
      </c>
      <c r="I175" s="182">
        <v>0</v>
      </c>
      <c r="J175" s="182">
        <v>0</v>
      </c>
      <c r="K175" s="182">
        <v>0</v>
      </c>
      <c r="L175" s="182">
        <v>0</v>
      </c>
      <c r="M175" s="182">
        <v>70911776.172931954</v>
      </c>
    </row>
    <row r="176" spans="1:13">
      <c r="A176" t="s">
        <v>1094</v>
      </c>
      <c r="B176" t="s">
        <v>1023</v>
      </c>
      <c r="C176" t="s">
        <v>614</v>
      </c>
      <c r="D176" t="s">
        <v>1095</v>
      </c>
      <c r="E176" t="s">
        <v>1096</v>
      </c>
      <c r="F176" t="s">
        <v>1097</v>
      </c>
      <c r="G176" t="s">
        <v>617</v>
      </c>
      <c r="H176" s="182">
        <v>70798022.571255475</v>
      </c>
      <c r="I176" s="182">
        <v>0</v>
      </c>
      <c r="J176" s="182">
        <v>0</v>
      </c>
      <c r="K176" s="182">
        <v>0</v>
      </c>
      <c r="L176" s="182">
        <v>0</v>
      </c>
      <c r="M176" s="182">
        <v>70798022.571255475</v>
      </c>
    </row>
    <row r="177" spans="1:13">
      <c r="A177" t="s">
        <v>1098</v>
      </c>
      <c r="B177" t="s">
        <v>1023</v>
      </c>
      <c r="C177" t="s">
        <v>614</v>
      </c>
      <c r="D177" t="s">
        <v>1099</v>
      </c>
      <c r="E177" t="s">
        <v>1100</v>
      </c>
      <c r="F177" t="s">
        <v>1101</v>
      </c>
      <c r="G177" t="s">
        <v>617</v>
      </c>
      <c r="H177" s="182">
        <v>277604034.55281407</v>
      </c>
      <c r="I177" s="182">
        <v>0</v>
      </c>
      <c r="J177" s="182">
        <v>0</v>
      </c>
      <c r="K177" s="182">
        <v>0</v>
      </c>
      <c r="L177" s="182">
        <v>0</v>
      </c>
      <c r="M177" s="182">
        <v>277604034.55281407</v>
      </c>
    </row>
    <row r="178" spans="1:13">
      <c r="A178" t="s">
        <v>1102</v>
      </c>
      <c r="B178" t="s">
        <v>1023</v>
      </c>
      <c r="C178" t="s">
        <v>614</v>
      </c>
      <c r="D178" t="s">
        <v>1103</v>
      </c>
      <c r="E178" t="s">
        <v>1104</v>
      </c>
      <c r="F178" t="s">
        <v>1105</v>
      </c>
      <c r="G178" t="s">
        <v>617</v>
      </c>
      <c r="H178" s="182">
        <v>94339811.320566043</v>
      </c>
      <c r="I178" s="182">
        <v>0</v>
      </c>
      <c r="J178" s="182">
        <v>0</v>
      </c>
      <c r="K178" s="182">
        <v>0</v>
      </c>
      <c r="L178" s="182">
        <v>0</v>
      </c>
      <c r="M178" s="182">
        <v>94339811.320566043</v>
      </c>
    </row>
    <row r="179" spans="1:13">
      <c r="A179" t="s">
        <v>1106</v>
      </c>
      <c r="B179" t="s">
        <v>1023</v>
      </c>
      <c r="C179" t="s">
        <v>614</v>
      </c>
      <c r="D179" t="s">
        <v>1107</v>
      </c>
      <c r="E179" t="s">
        <v>1108</v>
      </c>
      <c r="F179" t="s">
        <v>1109</v>
      </c>
      <c r="G179" t="s">
        <v>617</v>
      </c>
      <c r="H179" s="182">
        <v>129020928.53486988</v>
      </c>
      <c r="I179" s="182">
        <v>0</v>
      </c>
      <c r="J179" s="182">
        <v>0</v>
      </c>
      <c r="K179" s="182">
        <v>0</v>
      </c>
      <c r="L179" s="182">
        <v>0</v>
      </c>
      <c r="M179" s="182">
        <v>129020928.53486988</v>
      </c>
    </row>
    <row r="180" spans="1:13">
      <c r="A180" t="s">
        <v>1110</v>
      </c>
      <c r="B180" t="s">
        <v>1023</v>
      </c>
      <c r="C180" t="s">
        <v>614</v>
      </c>
      <c r="D180" t="s">
        <v>1111</v>
      </c>
      <c r="E180" t="s">
        <v>1112</v>
      </c>
      <c r="F180" t="s">
        <v>1113</v>
      </c>
      <c r="G180" t="s">
        <v>617</v>
      </c>
      <c r="H180" s="182">
        <v>142552727.08720797</v>
      </c>
      <c r="I180" s="182">
        <v>0</v>
      </c>
      <c r="J180" s="182">
        <v>0</v>
      </c>
      <c r="K180" s="182">
        <v>0</v>
      </c>
      <c r="L180" s="182">
        <v>0</v>
      </c>
      <c r="M180" s="182">
        <v>142552727.08720797</v>
      </c>
    </row>
    <row r="181" spans="1:13">
      <c r="A181" t="s">
        <v>1114</v>
      </c>
      <c r="B181" t="s">
        <v>1023</v>
      </c>
      <c r="C181" t="s">
        <v>614</v>
      </c>
      <c r="D181" t="s">
        <v>1115</v>
      </c>
      <c r="E181" t="s">
        <v>1116</v>
      </c>
      <c r="F181" t="s">
        <v>1117</v>
      </c>
      <c r="G181" t="s">
        <v>617</v>
      </c>
      <c r="H181" s="182">
        <v>44653062.604932263</v>
      </c>
      <c r="I181" s="182">
        <v>0</v>
      </c>
      <c r="J181" s="182">
        <v>0</v>
      </c>
      <c r="K181" s="182">
        <v>0</v>
      </c>
      <c r="L181" s="182">
        <v>0</v>
      </c>
      <c r="M181" s="182">
        <v>44653062.604932263</v>
      </c>
    </row>
    <row r="182" spans="1:13">
      <c r="A182" t="s">
        <v>1118</v>
      </c>
      <c r="B182" t="s">
        <v>1023</v>
      </c>
      <c r="C182" t="s">
        <v>614</v>
      </c>
      <c r="D182" t="s">
        <v>1119</v>
      </c>
      <c r="E182" t="s">
        <v>1120</v>
      </c>
      <c r="F182" t="s">
        <v>1121</v>
      </c>
      <c r="G182" t="s">
        <v>617</v>
      </c>
      <c r="H182" s="182">
        <v>41913682.214245468</v>
      </c>
      <c r="I182" s="182">
        <v>0</v>
      </c>
      <c r="J182" s="182">
        <v>0</v>
      </c>
      <c r="K182" s="182">
        <v>0</v>
      </c>
      <c r="L182" s="182">
        <v>0</v>
      </c>
      <c r="M182" s="182">
        <v>41913682.214245468</v>
      </c>
    </row>
    <row r="183" spans="1:13">
      <c r="A183" t="s">
        <v>1122</v>
      </c>
      <c r="B183" t="s">
        <v>1023</v>
      </c>
      <c r="C183" t="s">
        <v>614</v>
      </c>
      <c r="D183" t="s">
        <v>1123</v>
      </c>
      <c r="E183" t="s">
        <v>1124</v>
      </c>
      <c r="F183" t="s">
        <v>1125</v>
      </c>
      <c r="G183" t="s">
        <v>617</v>
      </c>
      <c r="H183" s="182">
        <v>33988233.257996805</v>
      </c>
      <c r="I183" s="182">
        <v>0</v>
      </c>
      <c r="J183" s="182">
        <v>0</v>
      </c>
      <c r="K183" s="182">
        <v>0</v>
      </c>
      <c r="L183" s="182">
        <v>0</v>
      </c>
      <c r="M183" s="182">
        <v>33988233.257996805</v>
      </c>
    </row>
    <row r="184" spans="1:13">
      <c r="A184" t="s">
        <v>642</v>
      </c>
      <c r="B184" t="s">
        <v>613</v>
      </c>
      <c r="C184" t="s">
        <v>614</v>
      </c>
      <c r="D184" t="s">
        <v>641</v>
      </c>
      <c r="E184" t="s">
        <v>93</v>
      </c>
      <c r="F184" t="s">
        <v>616</v>
      </c>
      <c r="G184" t="s">
        <v>617</v>
      </c>
      <c r="H184" s="182">
        <v>13500000</v>
      </c>
      <c r="I184" s="182">
        <v>0</v>
      </c>
      <c r="J184" s="182">
        <v>0</v>
      </c>
      <c r="K184" s="182">
        <v>0</v>
      </c>
      <c r="L184" s="182">
        <v>0</v>
      </c>
      <c r="M184" s="182">
        <v>13500000</v>
      </c>
    </row>
    <row r="185" spans="1:13">
      <c r="A185" t="s">
        <v>1126</v>
      </c>
      <c r="B185" t="s">
        <v>1023</v>
      </c>
      <c r="C185" t="s">
        <v>614</v>
      </c>
      <c r="D185" t="s">
        <v>1127</v>
      </c>
      <c r="E185" t="s">
        <v>1128</v>
      </c>
      <c r="F185" t="s">
        <v>1129</v>
      </c>
      <c r="G185" t="s">
        <v>617</v>
      </c>
      <c r="H185" s="182">
        <v>33988233.257996805</v>
      </c>
      <c r="I185" s="182">
        <v>0</v>
      </c>
      <c r="J185" s="182">
        <v>0</v>
      </c>
      <c r="K185" s="182">
        <v>0</v>
      </c>
      <c r="L185" s="182">
        <v>0</v>
      </c>
      <c r="M185" s="182">
        <v>33988233.257996805</v>
      </c>
    </row>
    <row r="186" spans="1:13">
      <c r="A186" t="s">
        <v>1134</v>
      </c>
      <c r="B186" t="s">
        <v>1023</v>
      </c>
      <c r="C186" t="s">
        <v>614</v>
      </c>
      <c r="D186" t="s">
        <v>1135</v>
      </c>
      <c r="E186" t="s">
        <v>1136</v>
      </c>
      <c r="F186" t="s">
        <v>1137</v>
      </c>
      <c r="G186" t="s">
        <v>617</v>
      </c>
      <c r="H186" s="182">
        <v>262513150.68350124</v>
      </c>
      <c r="I186" s="182">
        <v>0</v>
      </c>
      <c r="J186" s="182">
        <v>0</v>
      </c>
      <c r="K186" s="182">
        <v>0</v>
      </c>
      <c r="L186" s="182">
        <v>0</v>
      </c>
      <c r="M186" s="182">
        <v>262513150.68350124</v>
      </c>
    </row>
    <row r="187" spans="1:13">
      <c r="A187" t="s">
        <v>1138</v>
      </c>
      <c r="B187" t="s">
        <v>1023</v>
      </c>
      <c r="C187" t="s">
        <v>614</v>
      </c>
      <c r="D187" t="s">
        <v>1139</v>
      </c>
      <c r="E187" t="s">
        <v>1140</v>
      </c>
      <c r="F187" t="s">
        <v>1141</v>
      </c>
      <c r="G187" t="s">
        <v>617</v>
      </c>
      <c r="H187" s="182">
        <v>81837888.535812065</v>
      </c>
      <c r="I187" s="182">
        <v>0</v>
      </c>
      <c r="J187" s="182">
        <v>0</v>
      </c>
      <c r="K187" s="182">
        <v>0</v>
      </c>
      <c r="L187" s="182">
        <v>0</v>
      </c>
      <c r="M187" s="182">
        <v>81837888.535812065</v>
      </c>
    </row>
    <row r="188" spans="1:13">
      <c r="A188" t="s">
        <v>1142</v>
      </c>
      <c r="B188" t="s">
        <v>1023</v>
      </c>
      <c r="C188" t="s">
        <v>614</v>
      </c>
      <c r="D188" t="s">
        <v>1143</v>
      </c>
      <c r="E188" t="s">
        <v>1144</v>
      </c>
      <c r="F188" t="s">
        <v>1145</v>
      </c>
      <c r="G188" t="s">
        <v>617</v>
      </c>
      <c r="H188" s="182">
        <v>251212442.8376165</v>
      </c>
      <c r="I188" s="182">
        <v>0</v>
      </c>
      <c r="J188" s="182">
        <v>0</v>
      </c>
      <c r="K188" s="182">
        <v>0</v>
      </c>
      <c r="L188" s="182">
        <v>0</v>
      </c>
      <c r="M188" s="182">
        <v>251212442.8376165</v>
      </c>
    </row>
    <row r="189" spans="1:13">
      <c r="A189" t="s">
        <v>1150</v>
      </c>
      <c r="B189" t="s">
        <v>1023</v>
      </c>
      <c r="C189" t="s">
        <v>614</v>
      </c>
      <c r="D189" t="s">
        <v>1151</v>
      </c>
      <c r="E189" t="s">
        <v>1152</v>
      </c>
      <c r="F189" t="s">
        <v>1153</v>
      </c>
      <c r="G189" t="s">
        <v>617</v>
      </c>
      <c r="H189" s="182">
        <v>375248406.71992099</v>
      </c>
      <c r="I189" s="182">
        <v>0</v>
      </c>
      <c r="J189" s="182">
        <v>0</v>
      </c>
      <c r="K189" s="182">
        <v>0</v>
      </c>
      <c r="L189" s="182">
        <v>0</v>
      </c>
      <c r="M189" s="182">
        <v>375248406.71992099</v>
      </c>
    </row>
    <row r="190" spans="1:13">
      <c r="A190" t="s">
        <v>1154</v>
      </c>
      <c r="B190" t="s">
        <v>1023</v>
      </c>
      <c r="C190" t="s">
        <v>614</v>
      </c>
      <c r="D190" t="s">
        <v>1155</v>
      </c>
      <c r="E190" t="s">
        <v>1156</v>
      </c>
      <c r="F190" t="s">
        <v>1157</v>
      </c>
      <c r="G190" t="s">
        <v>617</v>
      </c>
      <c r="H190" s="182">
        <v>312468973.20570254</v>
      </c>
      <c r="I190" s="182">
        <v>0</v>
      </c>
      <c r="J190" s="182">
        <v>0</v>
      </c>
      <c r="K190" s="182">
        <v>0</v>
      </c>
      <c r="L190" s="182">
        <v>0</v>
      </c>
      <c r="M190" s="182">
        <v>312468973.20570254</v>
      </c>
    </row>
    <row r="191" spans="1:13">
      <c r="A191" t="s">
        <v>1158</v>
      </c>
      <c r="B191" t="s">
        <v>1023</v>
      </c>
      <c r="C191" t="s">
        <v>614</v>
      </c>
      <c r="D191" t="s">
        <v>1159</v>
      </c>
      <c r="E191" t="s">
        <v>1160</v>
      </c>
      <c r="F191" t="s">
        <v>1161</v>
      </c>
      <c r="G191" t="s">
        <v>617</v>
      </c>
      <c r="H191" s="182">
        <v>21199007965.940445</v>
      </c>
      <c r="I191" s="182">
        <v>0</v>
      </c>
      <c r="J191" s="182">
        <v>0</v>
      </c>
      <c r="K191" s="182">
        <v>0</v>
      </c>
      <c r="L191" s="182">
        <v>0</v>
      </c>
      <c r="M191" s="182">
        <v>21199007965.940445</v>
      </c>
    </row>
    <row r="192" spans="1:13">
      <c r="A192" t="s">
        <v>1162</v>
      </c>
      <c r="B192" t="s">
        <v>1023</v>
      </c>
      <c r="C192" t="s">
        <v>614</v>
      </c>
      <c r="D192" t="s">
        <v>1163</v>
      </c>
      <c r="E192" t="s">
        <v>1164</v>
      </c>
      <c r="F192" t="s">
        <v>1165</v>
      </c>
      <c r="G192" t="s">
        <v>617</v>
      </c>
      <c r="H192" s="182">
        <v>290867062.41855574</v>
      </c>
      <c r="I192" s="182">
        <v>0</v>
      </c>
      <c r="J192" s="182">
        <v>0</v>
      </c>
      <c r="K192" s="182">
        <v>0</v>
      </c>
      <c r="L192" s="182">
        <v>0</v>
      </c>
      <c r="M192" s="182">
        <v>290867062.41855574</v>
      </c>
    </row>
    <row r="193" spans="1:13">
      <c r="A193" t="s">
        <v>643</v>
      </c>
      <c r="B193" t="s">
        <v>613</v>
      </c>
      <c r="C193" t="s">
        <v>614</v>
      </c>
      <c r="D193" t="s">
        <v>641</v>
      </c>
      <c r="E193" t="s">
        <v>94</v>
      </c>
      <c r="F193" t="s">
        <v>616</v>
      </c>
      <c r="G193" t="s">
        <v>617</v>
      </c>
      <c r="H193" s="182">
        <v>22000000</v>
      </c>
      <c r="I193" s="182">
        <v>0</v>
      </c>
      <c r="J193" s="182">
        <v>0</v>
      </c>
      <c r="K193" s="182">
        <v>0</v>
      </c>
      <c r="L193" s="182">
        <v>0</v>
      </c>
      <c r="M193" s="182">
        <v>22000000</v>
      </c>
    </row>
    <row r="194" spans="1:13">
      <c r="A194" t="s">
        <v>1166</v>
      </c>
      <c r="B194" t="s">
        <v>1023</v>
      </c>
      <c r="C194" t="s">
        <v>614</v>
      </c>
      <c r="D194" t="s">
        <v>1167</v>
      </c>
      <c r="E194" t="s">
        <v>1168</v>
      </c>
      <c r="F194" t="s">
        <v>1169</v>
      </c>
      <c r="G194" t="s">
        <v>617</v>
      </c>
      <c r="H194" s="182">
        <v>21178994125.556301</v>
      </c>
      <c r="I194" s="182">
        <v>0</v>
      </c>
      <c r="J194" s="182">
        <v>0</v>
      </c>
      <c r="K194" s="182">
        <v>0</v>
      </c>
      <c r="L194" s="182">
        <v>0</v>
      </c>
      <c r="M194" s="182">
        <v>21178994125.556301</v>
      </c>
    </row>
    <row r="195" spans="1:13" s="187" customFormat="1">
      <c r="A195" t="s">
        <v>1174</v>
      </c>
      <c r="B195" t="s">
        <v>1023</v>
      </c>
      <c r="C195" t="s">
        <v>614</v>
      </c>
      <c r="D195" t="s">
        <v>1175</v>
      </c>
      <c r="E195" t="s">
        <v>1176</v>
      </c>
      <c r="F195" t="s">
        <v>1177</v>
      </c>
      <c r="G195" t="s">
        <v>617</v>
      </c>
      <c r="H195" s="182">
        <v>21237451482.651115</v>
      </c>
      <c r="I195" s="182">
        <v>0</v>
      </c>
      <c r="J195" s="182">
        <v>0</v>
      </c>
      <c r="K195" s="182">
        <v>0</v>
      </c>
      <c r="L195" s="182">
        <v>0</v>
      </c>
      <c r="M195" s="182">
        <v>21237451482.651115</v>
      </c>
    </row>
    <row r="196" spans="1:13">
      <c r="A196" t="s">
        <v>1178</v>
      </c>
      <c r="B196" t="s">
        <v>1023</v>
      </c>
      <c r="C196" t="s">
        <v>614</v>
      </c>
      <c r="D196" t="s">
        <v>1179</v>
      </c>
      <c r="E196" t="s">
        <v>1180</v>
      </c>
      <c r="F196" t="s">
        <v>1181</v>
      </c>
      <c r="G196" t="s">
        <v>617</v>
      </c>
      <c r="H196" s="182">
        <v>21264691721.032322</v>
      </c>
      <c r="I196" s="182">
        <v>0</v>
      </c>
      <c r="J196" s="182">
        <v>0</v>
      </c>
      <c r="K196" s="182">
        <v>0</v>
      </c>
      <c r="L196" s="182">
        <v>0</v>
      </c>
      <c r="M196" s="182">
        <v>21264691721.032322</v>
      </c>
    </row>
    <row r="197" spans="1:13">
      <c r="A197" t="s">
        <v>1182</v>
      </c>
      <c r="B197" t="s">
        <v>1183</v>
      </c>
      <c r="C197" t="s">
        <v>614</v>
      </c>
      <c r="D197" t="s">
        <v>1184</v>
      </c>
      <c r="E197" t="s">
        <v>291</v>
      </c>
      <c r="F197" t="s">
        <v>616</v>
      </c>
      <c r="G197" t="s">
        <v>617</v>
      </c>
      <c r="H197" s="182">
        <v>7200000000</v>
      </c>
      <c r="I197" s="182">
        <v>0</v>
      </c>
      <c r="J197" s="182">
        <v>0</v>
      </c>
      <c r="K197" s="182">
        <v>0</v>
      </c>
      <c r="L197" s="182">
        <v>0</v>
      </c>
      <c r="M197" s="182">
        <v>7200000000</v>
      </c>
    </row>
    <row r="198" spans="1:13">
      <c r="A198" t="s">
        <v>1185</v>
      </c>
      <c r="B198" t="s">
        <v>1183</v>
      </c>
      <c r="C198" t="s">
        <v>614</v>
      </c>
      <c r="D198" t="s">
        <v>1184</v>
      </c>
      <c r="E198" t="s">
        <v>293</v>
      </c>
      <c r="F198" t="s">
        <v>616</v>
      </c>
      <c r="G198" t="s">
        <v>617</v>
      </c>
      <c r="H198" s="182">
        <v>48000000</v>
      </c>
      <c r="I198" s="182">
        <v>0</v>
      </c>
      <c r="J198" s="182">
        <v>0</v>
      </c>
      <c r="K198" s="182">
        <v>0</v>
      </c>
      <c r="L198" s="182">
        <v>0</v>
      </c>
      <c r="M198" s="182">
        <v>48000000</v>
      </c>
    </row>
    <row r="199" spans="1:13" s="187" customFormat="1">
      <c r="A199" t="s">
        <v>1186</v>
      </c>
      <c r="B199" t="s">
        <v>1183</v>
      </c>
      <c r="C199" t="s">
        <v>614</v>
      </c>
      <c r="D199" t="s">
        <v>1187</v>
      </c>
      <c r="E199" t="s">
        <v>295</v>
      </c>
      <c r="F199" t="s">
        <v>616</v>
      </c>
      <c r="G199" t="s">
        <v>617</v>
      </c>
      <c r="H199" s="182">
        <v>43500000000</v>
      </c>
      <c r="I199" s="182">
        <v>0</v>
      </c>
      <c r="J199" s="182">
        <v>0</v>
      </c>
      <c r="K199" s="182">
        <v>0</v>
      </c>
      <c r="L199" s="182">
        <v>0</v>
      </c>
      <c r="M199" s="182">
        <v>43500000000</v>
      </c>
    </row>
    <row r="200" spans="1:13">
      <c r="A200" t="s">
        <v>1188</v>
      </c>
      <c r="B200" t="s">
        <v>1183</v>
      </c>
      <c r="C200" t="s">
        <v>614</v>
      </c>
      <c r="D200" t="s">
        <v>1187</v>
      </c>
      <c r="E200" t="s">
        <v>297</v>
      </c>
      <c r="F200" t="s">
        <v>616</v>
      </c>
      <c r="G200" t="s">
        <v>617</v>
      </c>
      <c r="H200" s="182">
        <v>29000000</v>
      </c>
      <c r="I200" s="182">
        <v>0</v>
      </c>
      <c r="J200" s="182">
        <v>0</v>
      </c>
      <c r="K200" s="182">
        <v>0</v>
      </c>
      <c r="L200" s="182">
        <v>0</v>
      </c>
      <c r="M200" s="182">
        <v>29000000</v>
      </c>
    </row>
    <row r="201" spans="1:13">
      <c r="A201" t="s">
        <v>1189</v>
      </c>
      <c r="B201" t="s">
        <v>1183</v>
      </c>
      <c r="C201" t="s">
        <v>614</v>
      </c>
      <c r="D201" t="s">
        <v>1190</v>
      </c>
      <c r="E201" t="s">
        <v>299</v>
      </c>
      <c r="F201" t="s">
        <v>616</v>
      </c>
      <c r="G201" t="s">
        <v>617</v>
      </c>
      <c r="H201" s="182">
        <v>11880000000</v>
      </c>
      <c r="I201" s="182">
        <v>0</v>
      </c>
      <c r="J201" s="182">
        <v>0</v>
      </c>
      <c r="K201" s="182">
        <v>0</v>
      </c>
      <c r="L201" s="182">
        <v>0</v>
      </c>
      <c r="M201" s="182">
        <v>11880000000</v>
      </c>
    </row>
    <row r="202" spans="1:13">
      <c r="A202" t="s">
        <v>1191</v>
      </c>
      <c r="B202" t="s">
        <v>1183</v>
      </c>
      <c r="C202" t="s">
        <v>614</v>
      </c>
      <c r="D202" t="s">
        <v>1190</v>
      </c>
      <c r="E202" t="s">
        <v>301</v>
      </c>
      <c r="F202" t="s">
        <v>616</v>
      </c>
      <c r="G202" t="s">
        <v>617</v>
      </c>
      <c r="H202" s="182">
        <v>33000000</v>
      </c>
      <c r="I202" s="182">
        <v>0</v>
      </c>
      <c r="J202" s="182">
        <v>0</v>
      </c>
      <c r="K202" s="182">
        <v>0</v>
      </c>
      <c r="L202" s="182">
        <v>0</v>
      </c>
      <c r="M202" s="182">
        <v>33000000</v>
      </c>
    </row>
    <row r="203" spans="1:13">
      <c r="A203" t="s">
        <v>644</v>
      </c>
      <c r="B203" t="s">
        <v>613</v>
      </c>
      <c r="C203" t="s">
        <v>614</v>
      </c>
      <c r="D203" t="s">
        <v>641</v>
      </c>
      <c r="E203" t="s">
        <v>95</v>
      </c>
      <c r="F203" t="s">
        <v>616</v>
      </c>
      <c r="G203" t="s">
        <v>617</v>
      </c>
      <c r="H203" s="182">
        <v>39000000</v>
      </c>
      <c r="I203" s="182">
        <v>0</v>
      </c>
      <c r="J203" s="182">
        <v>0</v>
      </c>
      <c r="K203" s="182">
        <v>0</v>
      </c>
      <c r="L203" s="182">
        <v>0</v>
      </c>
      <c r="M203" s="182">
        <v>39000000</v>
      </c>
    </row>
    <row r="204" spans="1:13">
      <c r="A204" t="s">
        <v>1192</v>
      </c>
      <c r="B204" t="s">
        <v>1183</v>
      </c>
      <c r="C204" t="s">
        <v>614</v>
      </c>
      <c r="D204" t="s">
        <v>1193</v>
      </c>
      <c r="E204" t="s">
        <v>303</v>
      </c>
      <c r="F204" t="s">
        <v>616</v>
      </c>
      <c r="G204" t="s">
        <v>617</v>
      </c>
      <c r="H204" s="182">
        <v>250000000</v>
      </c>
      <c r="I204" s="182">
        <v>0</v>
      </c>
      <c r="J204" s="182">
        <v>0</v>
      </c>
      <c r="K204" s="182">
        <v>0</v>
      </c>
      <c r="L204" s="182">
        <v>0</v>
      </c>
      <c r="M204" s="182">
        <v>250000000</v>
      </c>
    </row>
    <row r="205" spans="1:13">
      <c r="A205" t="s">
        <v>1194</v>
      </c>
      <c r="B205" t="s">
        <v>1183</v>
      </c>
      <c r="C205" t="s">
        <v>614</v>
      </c>
      <c r="D205" t="s">
        <v>1193</v>
      </c>
      <c r="E205" t="s">
        <v>305</v>
      </c>
      <c r="F205" t="s">
        <v>616</v>
      </c>
      <c r="G205" t="s">
        <v>617</v>
      </c>
      <c r="H205" s="182">
        <v>25000000</v>
      </c>
      <c r="I205" s="182">
        <v>0</v>
      </c>
      <c r="J205" s="182">
        <v>0</v>
      </c>
      <c r="K205" s="182">
        <v>0</v>
      </c>
      <c r="L205" s="182">
        <v>0</v>
      </c>
      <c r="M205" s="182">
        <v>25000000</v>
      </c>
    </row>
    <row r="206" spans="1:13">
      <c r="A206" t="s">
        <v>1195</v>
      </c>
      <c r="B206" t="s">
        <v>1183</v>
      </c>
      <c r="C206" t="s">
        <v>614</v>
      </c>
      <c r="D206" t="s">
        <v>1196</v>
      </c>
      <c r="E206" t="s">
        <v>307</v>
      </c>
      <c r="F206" t="s">
        <v>616</v>
      </c>
      <c r="G206" t="s">
        <v>617</v>
      </c>
      <c r="H206" s="182">
        <v>350000000</v>
      </c>
      <c r="I206" s="182">
        <v>0</v>
      </c>
      <c r="J206" s="182">
        <v>0</v>
      </c>
      <c r="K206" s="182">
        <v>0</v>
      </c>
      <c r="L206" s="182">
        <v>0</v>
      </c>
      <c r="M206" s="182">
        <v>350000000</v>
      </c>
    </row>
    <row r="207" spans="1:13">
      <c r="A207" t="s">
        <v>1197</v>
      </c>
      <c r="B207" t="s">
        <v>1183</v>
      </c>
      <c r="C207" t="s">
        <v>614</v>
      </c>
      <c r="D207" t="s">
        <v>1196</v>
      </c>
      <c r="E207" t="s">
        <v>309</v>
      </c>
      <c r="F207" t="s">
        <v>616</v>
      </c>
      <c r="G207" t="s">
        <v>617</v>
      </c>
      <c r="H207" s="182">
        <v>35000000</v>
      </c>
      <c r="I207" s="182">
        <v>0</v>
      </c>
      <c r="J207" s="182">
        <v>0</v>
      </c>
      <c r="K207" s="182">
        <v>0</v>
      </c>
      <c r="L207" s="182">
        <v>0</v>
      </c>
      <c r="M207" s="182">
        <v>35000000</v>
      </c>
    </row>
    <row r="208" spans="1:13">
      <c r="A208" t="s">
        <v>1198</v>
      </c>
      <c r="B208" t="s">
        <v>1183</v>
      </c>
      <c r="C208" t="s">
        <v>614</v>
      </c>
      <c r="D208" t="s">
        <v>1199</v>
      </c>
      <c r="E208" t="s">
        <v>311</v>
      </c>
      <c r="F208" t="s">
        <v>616</v>
      </c>
      <c r="G208" t="s">
        <v>617</v>
      </c>
      <c r="H208" s="182">
        <v>19500000000</v>
      </c>
      <c r="I208" s="182">
        <v>0</v>
      </c>
      <c r="J208" s="182">
        <v>0</v>
      </c>
      <c r="K208" s="182">
        <v>0</v>
      </c>
      <c r="L208" s="182">
        <v>0</v>
      </c>
      <c r="M208" s="182">
        <v>19500000000</v>
      </c>
    </row>
    <row r="209" spans="1:13">
      <c r="A209" t="s">
        <v>1200</v>
      </c>
      <c r="B209" t="s">
        <v>1183</v>
      </c>
      <c r="C209" t="s">
        <v>614</v>
      </c>
      <c r="D209" t="s">
        <v>1199</v>
      </c>
      <c r="E209" t="s">
        <v>313</v>
      </c>
      <c r="F209" t="s">
        <v>616</v>
      </c>
      <c r="G209" t="s">
        <v>617</v>
      </c>
      <c r="H209" s="182">
        <v>30000000</v>
      </c>
      <c r="I209" s="182">
        <v>0</v>
      </c>
      <c r="J209" s="182">
        <v>0</v>
      </c>
      <c r="K209" s="182">
        <v>0</v>
      </c>
      <c r="L209" s="182">
        <v>0</v>
      </c>
      <c r="M209" s="182">
        <v>30000000</v>
      </c>
    </row>
    <row r="210" spans="1:13">
      <c r="A210" t="s">
        <v>1201</v>
      </c>
      <c r="B210" t="s">
        <v>1183</v>
      </c>
      <c r="C210" t="s">
        <v>614</v>
      </c>
      <c r="D210" t="s">
        <v>1202</v>
      </c>
      <c r="E210" t="s">
        <v>315</v>
      </c>
      <c r="F210" t="s">
        <v>616</v>
      </c>
      <c r="G210" t="s">
        <v>617</v>
      </c>
      <c r="H210" s="182">
        <v>600000000</v>
      </c>
      <c r="I210" s="182">
        <v>0</v>
      </c>
      <c r="J210" s="182">
        <v>0</v>
      </c>
      <c r="K210" s="182">
        <v>0</v>
      </c>
      <c r="L210" s="182">
        <v>0</v>
      </c>
      <c r="M210" s="182">
        <v>600000000</v>
      </c>
    </row>
    <row r="211" spans="1:13">
      <c r="A211" t="s">
        <v>1203</v>
      </c>
      <c r="B211" t="s">
        <v>1183</v>
      </c>
      <c r="C211" t="s">
        <v>614</v>
      </c>
      <c r="D211" t="s">
        <v>1204</v>
      </c>
      <c r="E211" t="s">
        <v>317</v>
      </c>
      <c r="F211" t="s">
        <v>616</v>
      </c>
      <c r="G211" t="s">
        <v>617</v>
      </c>
      <c r="H211" s="182">
        <v>15600000000</v>
      </c>
      <c r="I211" s="182">
        <v>0</v>
      </c>
      <c r="J211" s="182">
        <v>0</v>
      </c>
      <c r="K211" s="182">
        <v>0</v>
      </c>
      <c r="L211" s="182">
        <v>0</v>
      </c>
      <c r="M211" s="182">
        <v>15600000000</v>
      </c>
    </row>
    <row r="212" spans="1:13" s="187" customFormat="1">
      <c r="A212" t="s">
        <v>1205</v>
      </c>
      <c r="B212" t="s">
        <v>1183</v>
      </c>
      <c r="C212" t="s">
        <v>614</v>
      </c>
      <c r="D212" t="s">
        <v>1204</v>
      </c>
      <c r="E212" t="s">
        <v>319</v>
      </c>
      <c r="F212" t="s">
        <v>616</v>
      </c>
      <c r="G212" t="s">
        <v>617</v>
      </c>
      <c r="H212" s="182">
        <v>52000000</v>
      </c>
      <c r="I212" s="182">
        <v>0</v>
      </c>
      <c r="J212" s="182">
        <v>0</v>
      </c>
      <c r="K212" s="182">
        <v>0</v>
      </c>
      <c r="L212" s="182">
        <v>0</v>
      </c>
      <c r="M212" s="182">
        <v>52000000</v>
      </c>
    </row>
    <row r="213" spans="1:13">
      <c r="A213" t="s">
        <v>1206</v>
      </c>
      <c r="B213" t="s">
        <v>1183</v>
      </c>
      <c r="C213" t="s">
        <v>614</v>
      </c>
      <c r="D213" t="s">
        <v>1207</v>
      </c>
      <c r="E213" t="s">
        <v>321</v>
      </c>
      <c r="F213" t="s">
        <v>616</v>
      </c>
      <c r="G213" t="s">
        <v>617</v>
      </c>
      <c r="H213" s="182">
        <v>680000000</v>
      </c>
      <c r="I213" s="182">
        <v>0</v>
      </c>
      <c r="J213" s="182">
        <v>0</v>
      </c>
      <c r="K213" s="182">
        <v>0</v>
      </c>
      <c r="L213" s="182">
        <v>0</v>
      </c>
      <c r="M213" s="182">
        <v>680000000</v>
      </c>
    </row>
    <row r="214" spans="1:13">
      <c r="A214" t="s">
        <v>645</v>
      </c>
      <c r="B214" t="s">
        <v>613</v>
      </c>
      <c r="C214" t="s">
        <v>614</v>
      </c>
      <c r="D214" t="s">
        <v>641</v>
      </c>
      <c r="E214" t="s">
        <v>96</v>
      </c>
      <c r="F214" t="s">
        <v>616</v>
      </c>
      <c r="G214" t="s">
        <v>617</v>
      </c>
      <c r="H214" s="182">
        <v>60000000</v>
      </c>
      <c r="I214" s="182">
        <v>0</v>
      </c>
      <c r="J214" s="182">
        <v>0</v>
      </c>
      <c r="K214" s="182">
        <v>0</v>
      </c>
      <c r="L214" s="182">
        <v>0</v>
      </c>
      <c r="M214" s="182">
        <v>60000000</v>
      </c>
    </row>
    <row r="215" spans="1:13">
      <c r="A215" t="s">
        <v>1208</v>
      </c>
      <c r="B215" t="s">
        <v>1183</v>
      </c>
      <c r="C215" t="s">
        <v>614</v>
      </c>
      <c r="D215" t="s">
        <v>1207</v>
      </c>
      <c r="E215" t="s">
        <v>323</v>
      </c>
      <c r="F215" t="s">
        <v>616</v>
      </c>
      <c r="G215" t="s">
        <v>617</v>
      </c>
      <c r="H215" s="182">
        <v>68000000</v>
      </c>
      <c r="I215" s="182">
        <v>0</v>
      </c>
      <c r="J215" s="182">
        <v>0</v>
      </c>
      <c r="K215" s="182">
        <v>0</v>
      </c>
      <c r="L215" s="182">
        <v>0</v>
      </c>
      <c r="M215" s="182">
        <v>68000000</v>
      </c>
    </row>
    <row r="216" spans="1:13" s="187" customFormat="1">
      <c r="A216" t="s">
        <v>1209</v>
      </c>
      <c r="B216" t="s">
        <v>1183</v>
      </c>
      <c r="C216" t="s">
        <v>614</v>
      </c>
      <c r="D216" t="s">
        <v>1210</v>
      </c>
      <c r="E216" t="s">
        <v>325</v>
      </c>
      <c r="F216" t="s">
        <v>616</v>
      </c>
      <c r="G216" t="s">
        <v>617</v>
      </c>
      <c r="H216" s="182">
        <v>3213000000</v>
      </c>
      <c r="I216" s="182">
        <v>0</v>
      </c>
      <c r="J216" s="182">
        <v>0</v>
      </c>
      <c r="K216" s="182">
        <v>0</v>
      </c>
      <c r="L216" s="182">
        <v>0</v>
      </c>
      <c r="M216" s="182">
        <v>3213000000</v>
      </c>
    </row>
    <row r="217" spans="1:13">
      <c r="A217" t="s">
        <v>1211</v>
      </c>
      <c r="B217" t="s">
        <v>1183</v>
      </c>
      <c r="C217" t="s">
        <v>614</v>
      </c>
      <c r="D217" t="s">
        <v>1210</v>
      </c>
      <c r="E217" t="s">
        <v>327</v>
      </c>
      <c r="F217" t="s">
        <v>616</v>
      </c>
      <c r="G217" t="s">
        <v>617</v>
      </c>
      <c r="H217" s="182">
        <v>63000000</v>
      </c>
      <c r="I217" s="182">
        <v>0</v>
      </c>
      <c r="J217" s="182">
        <v>0</v>
      </c>
      <c r="K217" s="182">
        <v>0</v>
      </c>
      <c r="L217" s="182">
        <v>0</v>
      </c>
      <c r="M217" s="182">
        <v>63000000</v>
      </c>
    </row>
    <row r="218" spans="1:13">
      <c r="A218" t="s">
        <v>1212</v>
      </c>
      <c r="B218" t="s">
        <v>1183</v>
      </c>
      <c r="C218" t="s">
        <v>614</v>
      </c>
      <c r="D218" t="s">
        <v>1213</v>
      </c>
      <c r="E218" t="s">
        <v>329</v>
      </c>
      <c r="F218" t="s">
        <v>616</v>
      </c>
      <c r="G218" t="s">
        <v>617</v>
      </c>
      <c r="H218" s="182">
        <v>6300000000</v>
      </c>
      <c r="I218" s="182">
        <v>0</v>
      </c>
      <c r="J218" s="182">
        <v>0</v>
      </c>
      <c r="K218" s="182">
        <v>0</v>
      </c>
      <c r="L218" s="182">
        <v>0</v>
      </c>
      <c r="M218" s="182">
        <v>6300000000</v>
      </c>
    </row>
    <row r="219" spans="1:13">
      <c r="A219" t="s">
        <v>1214</v>
      </c>
      <c r="B219" t="s">
        <v>1183</v>
      </c>
      <c r="C219" t="s">
        <v>614</v>
      </c>
      <c r="D219" t="s">
        <v>1213</v>
      </c>
      <c r="E219" t="s">
        <v>331</v>
      </c>
      <c r="F219" t="s">
        <v>616</v>
      </c>
      <c r="G219" t="s">
        <v>617</v>
      </c>
      <c r="H219" s="182">
        <v>21000000</v>
      </c>
      <c r="I219" s="182">
        <v>0</v>
      </c>
      <c r="J219" s="182">
        <v>0</v>
      </c>
      <c r="K219" s="182">
        <v>0</v>
      </c>
      <c r="L219" s="182">
        <v>0</v>
      </c>
      <c r="M219" s="182">
        <v>21000000</v>
      </c>
    </row>
    <row r="220" spans="1:13">
      <c r="A220" t="s">
        <v>1215</v>
      </c>
      <c r="B220" t="s">
        <v>1183</v>
      </c>
      <c r="C220" t="s">
        <v>614</v>
      </c>
      <c r="D220" t="s">
        <v>1216</v>
      </c>
      <c r="E220" t="s">
        <v>333</v>
      </c>
      <c r="F220" t="s">
        <v>616</v>
      </c>
      <c r="G220" t="s">
        <v>617</v>
      </c>
      <c r="H220" s="182">
        <v>16800000000</v>
      </c>
      <c r="I220" s="182">
        <v>0</v>
      </c>
      <c r="J220" s="182">
        <v>0</v>
      </c>
      <c r="K220" s="182">
        <v>0</v>
      </c>
      <c r="L220" s="182">
        <v>0</v>
      </c>
      <c r="M220" s="182">
        <v>16800000000</v>
      </c>
    </row>
    <row r="221" spans="1:13">
      <c r="A221" t="s">
        <v>1217</v>
      </c>
      <c r="B221" t="s">
        <v>1183</v>
      </c>
      <c r="C221" t="s">
        <v>614</v>
      </c>
      <c r="D221" t="s">
        <v>1216</v>
      </c>
      <c r="E221" t="s">
        <v>335</v>
      </c>
      <c r="F221" t="s">
        <v>616</v>
      </c>
      <c r="G221" t="s">
        <v>617</v>
      </c>
      <c r="H221" s="182">
        <v>21000000</v>
      </c>
      <c r="I221" s="182">
        <v>0</v>
      </c>
      <c r="J221" s="182">
        <v>0</v>
      </c>
      <c r="K221" s="182">
        <v>0</v>
      </c>
      <c r="L221" s="182">
        <v>0</v>
      </c>
      <c r="M221" s="182">
        <v>21000000</v>
      </c>
    </row>
    <row r="222" spans="1:13" s="187" customFormat="1">
      <c r="A222" t="s">
        <v>1218</v>
      </c>
      <c r="B222" t="s">
        <v>1183</v>
      </c>
      <c r="C222" t="s">
        <v>614</v>
      </c>
      <c r="D222" t="s">
        <v>1219</v>
      </c>
      <c r="E222" t="s">
        <v>337</v>
      </c>
      <c r="F222" t="s">
        <v>616</v>
      </c>
      <c r="G222" t="s">
        <v>617</v>
      </c>
      <c r="H222" s="182">
        <v>300000000</v>
      </c>
      <c r="I222" s="182">
        <v>0</v>
      </c>
      <c r="J222" s="182">
        <v>0</v>
      </c>
      <c r="K222" s="182">
        <v>0</v>
      </c>
      <c r="L222" s="182">
        <v>0</v>
      </c>
      <c r="M222" s="182">
        <v>300000000</v>
      </c>
    </row>
    <row r="223" spans="1:13">
      <c r="A223" t="s">
        <v>1220</v>
      </c>
      <c r="B223" t="s">
        <v>1183</v>
      </c>
      <c r="C223" t="s">
        <v>614</v>
      </c>
      <c r="D223" t="s">
        <v>1219</v>
      </c>
      <c r="E223" t="s">
        <v>339</v>
      </c>
      <c r="F223" t="s">
        <v>616</v>
      </c>
      <c r="G223" t="s">
        <v>617</v>
      </c>
      <c r="H223" s="182">
        <v>15000000</v>
      </c>
      <c r="I223" s="182">
        <v>0</v>
      </c>
      <c r="J223" s="182">
        <v>0</v>
      </c>
      <c r="K223" s="182">
        <v>0</v>
      </c>
      <c r="L223" s="182">
        <v>0</v>
      </c>
      <c r="M223" s="182">
        <v>15000000</v>
      </c>
    </row>
    <row r="224" spans="1:13">
      <c r="A224" t="s">
        <v>1221</v>
      </c>
      <c r="B224" t="s">
        <v>1183</v>
      </c>
      <c r="C224" t="s">
        <v>614</v>
      </c>
      <c r="D224" t="s">
        <v>1222</v>
      </c>
      <c r="E224" t="s">
        <v>341</v>
      </c>
      <c r="F224" t="s">
        <v>616</v>
      </c>
      <c r="G224" t="s">
        <v>617</v>
      </c>
      <c r="H224" s="182">
        <v>160000000</v>
      </c>
      <c r="I224" s="182">
        <v>0</v>
      </c>
      <c r="J224" s="182">
        <v>0</v>
      </c>
      <c r="K224" s="182">
        <v>0</v>
      </c>
      <c r="L224" s="182">
        <v>0</v>
      </c>
      <c r="M224" s="182">
        <v>160000000</v>
      </c>
    </row>
    <row r="225" spans="1:13">
      <c r="A225" t="s">
        <v>646</v>
      </c>
      <c r="B225" t="s">
        <v>613</v>
      </c>
      <c r="C225" t="s">
        <v>614</v>
      </c>
      <c r="D225" t="s">
        <v>641</v>
      </c>
      <c r="E225" t="s">
        <v>97</v>
      </c>
      <c r="F225" t="s">
        <v>616</v>
      </c>
      <c r="G225" t="s">
        <v>617</v>
      </c>
      <c r="H225" s="182">
        <v>95000000</v>
      </c>
      <c r="I225" s="182">
        <v>0</v>
      </c>
      <c r="J225" s="182">
        <v>0</v>
      </c>
      <c r="K225" s="182">
        <v>0</v>
      </c>
      <c r="L225" s="182">
        <v>0</v>
      </c>
      <c r="M225" s="182">
        <v>95000000</v>
      </c>
    </row>
    <row r="226" spans="1:13">
      <c r="A226" t="s">
        <v>1223</v>
      </c>
      <c r="B226" t="s">
        <v>1183</v>
      </c>
      <c r="C226" t="s">
        <v>614</v>
      </c>
      <c r="D226" t="s">
        <v>1222</v>
      </c>
      <c r="E226" t="s">
        <v>343</v>
      </c>
      <c r="F226" t="s">
        <v>616</v>
      </c>
      <c r="G226" t="s">
        <v>617</v>
      </c>
      <c r="H226" s="182">
        <v>16000000</v>
      </c>
      <c r="I226" s="182">
        <v>0</v>
      </c>
      <c r="J226" s="182">
        <v>0</v>
      </c>
      <c r="K226" s="182">
        <v>0</v>
      </c>
      <c r="L226" s="182">
        <v>0</v>
      </c>
      <c r="M226" s="182">
        <v>16000000</v>
      </c>
    </row>
    <row r="227" spans="1:13">
      <c r="A227" t="s">
        <v>1224</v>
      </c>
      <c r="B227" t="s">
        <v>1183</v>
      </c>
      <c r="C227" t="s">
        <v>614</v>
      </c>
      <c r="D227" t="s">
        <v>1225</v>
      </c>
      <c r="E227" t="s">
        <v>345</v>
      </c>
      <c r="F227" t="s">
        <v>616</v>
      </c>
      <c r="G227" t="s">
        <v>617</v>
      </c>
      <c r="H227" s="182">
        <v>130000000</v>
      </c>
      <c r="I227" s="182">
        <v>0</v>
      </c>
      <c r="J227" s="182">
        <v>0</v>
      </c>
      <c r="K227" s="182">
        <v>0</v>
      </c>
      <c r="L227" s="182">
        <v>0</v>
      </c>
      <c r="M227" s="182">
        <v>130000000</v>
      </c>
    </row>
    <row r="228" spans="1:13">
      <c r="A228" t="s">
        <v>1226</v>
      </c>
      <c r="B228" t="s">
        <v>1183</v>
      </c>
      <c r="C228" t="s">
        <v>614</v>
      </c>
      <c r="D228" t="s">
        <v>1225</v>
      </c>
      <c r="E228" t="s">
        <v>347</v>
      </c>
      <c r="F228" t="s">
        <v>616</v>
      </c>
      <c r="G228" t="s">
        <v>617</v>
      </c>
      <c r="H228" s="182">
        <v>13000000</v>
      </c>
      <c r="I228" s="182">
        <v>0</v>
      </c>
      <c r="J228" s="182">
        <v>0</v>
      </c>
      <c r="K228" s="182">
        <v>0</v>
      </c>
      <c r="L228" s="182">
        <v>0</v>
      </c>
      <c r="M228" s="182">
        <v>13000000</v>
      </c>
    </row>
    <row r="229" spans="1:13">
      <c r="A229" t="s">
        <v>1227</v>
      </c>
      <c r="B229" t="s">
        <v>1183</v>
      </c>
      <c r="C229" t="s">
        <v>614</v>
      </c>
      <c r="D229" t="s">
        <v>1228</v>
      </c>
      <c r="E229" t="s">
        <v>349</v>
      </c>
      <c r="F229" t="s">
        <v>616</v>
      </c>
      <c r="G229" t="s">
        <v>617</v>
      </c>
      <c r="H229" s="182">
        <v>1700000000</v>
      </c>
      <c r="I229" s="182">
        <v>0</v>
      </c>
      <c r="J229" s="182">
        <v>0</v>
      </c>
      <c r="K229" s="182">
        <v>0</v>
      </c>
      <c r="L229" s="182">
        <v>0</v>
      </c>
      <c r="M229" s="182">
        <v>1700000000</v>
      </c>
    </row>
    <row r="230" spans="1:13">
      <c r="A230" t="s">
        <v>1229</v>
      </c>
      <c r="B230" t="s">
        <v>1183</v>
      </c>
      <c r="C230" t="s">
        <v>614</v>
      </c>
      <c r="D230" t="s">
        <v>1228</v>
      </c>
      <c r="E230" t="s">
        <v>351</v>
      </c>
      <c r="F230" t="s">
        <v>616</v>
      </c>
      <c r="G230" t="s">
        <v>617</v>
      </c>
      <c r="H230" s="182">
        <v>136000000</v>
      </c>
      <c r="I230" s="182">
        <v>0</v>
      </c>
      <c r="J230" s="182">
        <v>0</v>
      </c>
      <c r="K230" s="182">
        <v>0</v>
      </c>
      <c r="L230" s="182">
        <v>0</v>
      </c>
      <c r="M230" s="182">
        <v>136000000</v>
      </c>
    </row>
    <row r="231" spans="1:13">
      <c r="A231" t="s">
        <v>1230</v>
      </c>
      <c r="B231" t="s">
        <v>1183</v>
      </c>
      <c r="C231" t="s">
        <v>614</v>
      </c>
      <c r="D231" t="s">
        <v>1231</v>
      </c>
      <c r="E231" t="s">
        <v>353</v>
      </c>
      <c r="F231" t="s">
        <v>616</v>
      </c>
      <c r="G231" t="s">
        <v>617</v>
      </c>
      <c r="H231" s="182">
        <v>22100000000</v>
      </c>
      <c r="I231" s="182">
        <v>0</v>
      </c>
      <c r="J231" s="182">
        <v>0</v>
      </c>
      <c r="K231" s="182">
        <v>0</v>
      </c>
      <c r="L231" s="182">
        <v>0</v>
      </c>
      <c r="M231" s="182">
        <v>22100000000</v>
      </c>
    </row>
    <row r="232" spans="1:13">
      <c r="A232" t="s">
        <v>1232</v>
      </c>
      <c r="B232" t="s">
        <v>1183</v>
      </c>
      <c r="C232" t="s">
        <v>614</v>
      </c>
      <c r="D232" t="s">
        <v>1231</v>
      </c>
      <c r="E232" t="s">
        <v>355</v>
      </c>
      <c r="F232" t="s">
        <v>616</v>
      </c>
      <c r="G232" t="s">
        <v>617</v>
      </c>
      <c r="H232" s="182">
        <v>34000000</v>
      </c>
      <c r="I232" s="182">
        <v>0</v>
      </c>
      <c r="J232" s="182">
        <v>0</v>
      </c>
      <c r="K232" s="182">
        <v>0</v>
      </c>
      <c r="L232" s="182">
        <v>0</v>
      </c>
      <c r="M232" s="182">
        <v>34000000</v>
      </c>
    </row>
    <row r="233" spans="1:13">
      <c r="A233" t="s">
        <v>1236</v>
      </c>
      <c r="B233" t="s">
        <v>1183</v>
      </c>
      <c r="C233" t="s">
        <v>614</v>
      </c>
      <c r="D233" t="s">
        <v>1237</v>
      </c>
      <c r="E233" t="s">
        <v>1238</v>
      </c>
      <c r="F233" t="s">
        <v>1186</v>
      </c>
      <c r="G233" t="s">
        <v>617</v>
      </c>
      <c r="H233" s="182">
        <v>1162586402319.0461</v>
      </c>
      <c r="I233" s="182">
        <v>0</v>
      </c>
      <c r="J233" s="182">
        <v>0</v>
      </c>
      <c r="K233" s="182">
        <v>0</v>
      </c>
      <c r="L233" s="182">
        <v>0</v>
      </c>
      <c r="M233" s="182">
        <v>1162586402319.0461</v>
      </c>
    </row>
    <row r="234" spans="1:13">
      <c r="A234" t="s">
        <v>1239</v>
      </c>
      <c r="B234" t="s">
        <v>1183</v>
      </c>
      <c r="C234" t="s">
        <v>614</v>
      </c>
      <c r="D234" t="s">
        <v>1240</v>
      </c>
      <c r="E234" t="s">
        <v>1241</v>
      </c>
      <c r="F234" t="s">
        <v>1189</v>
      </c>
      <c r="G234" t="s">
        <v>617</v>
      </c>
      <c r="H234" s="182">
        <v>172879393525.89813</v>
      </c>
      <c r="I234" s="182">
        <v>0</v>
      </c>
      <c r="J234" s="182">
        <v>0</v>
      </c>
      <c r="K234" s="182">
        <v>0</v>
      </c>
      <c r="L234" s="182">
        <v>0</v>
      </c>
      <c r="M234" s="182">
        <v>172879393525.89813</v>
      </c>
    </row>
    <row r="235" spans="1:13">
      <c r="A235" t="s">
        <v>647</v>
      </c>
      <c r="B235" t="s">
        <v>613</v>
      </c>
      <c r="C235" t="s">
        <v>614</v>
      </c>
      <c r="D235" t="s">
        <v>641</v>
      </c>
      <c r="E235" t="s">
        <v>98</v>
      </c>
      <c r="F235" t="s">
        <v>616</v>
      </c>
      <c r="G235" t="s">
        <v>617</v>
      </c>
      <c r="H235" s="182">
        <v>460000000</v>
      </c>
      <c r="I235" s="182">
        <v>0</v>
      </c>
      <c r="J235" s="182">
        <v>0</v>
      </c>
      <c r="K235" s="182">
        <v>0</v>
      </c>
      <c r="L235" s="182">
        <v>0</v>
      </c>
      <c r="M235" s="182">
        <v>460000000</v>
      </c>
    </row>
    <row r="236" spans="1:13">
      <c r="A236" t="s">
        <v>1242</v>
      </c>
      <c r="B236" t="s">
        <v>1183</v>
      </c>
      <c r="C236" t="s">
        <v>614</v>
      </c>
      <c r="D236" t="s">
        <v>1243</v>
      </c>
      <c r="E236" t="s">
        <v>1244</v>
      </c>
      <c r="F236" t="s">
        <v>1198</v>
      </c>
      <c r="G236" t="s">
        <v>617</v>
      </c>
      <c r="H236" s="182">
        <v>297106582607.27148</v>
      </c>
      <c r="I236" s="182">
        <v>0</v>
      </c>
      <c r="J236" s="182">
        <v>0</v>
      </c>
      <c r="K236" s="182">
        <v>0</v>
      </c>
      <c r="L236" s="182">
        <v>0</v>
      </c>
      <c r="M236" s="182">
        <v>297106582607.27148</v>
      </c>
    </row>
    <row r="237" spans="1:13">
      <c r="A237" t="s">
        <v>1245</v>
      </c>
      <c r="B237" t="s">
        <v>1183</v>
      </c>
      <c r="C237" t="s">
        <v>614</v>
      </c>
      <c r="D237" t="s">
        <v>1246</v>
      </c>
      <c r="E237" t="s">
        <v>1247</v>
      </c>
      <c r="F237" t="s">
        <v>1203</v>
      </c>
      <c r="G237" t="s">
        <v>617</v>
      </c>
      <c r="H237" s="182">
        <v>164438438328.75574</v>
      </c>
      <c r="I237" s="182">
        <v>0</v>
      </c>
      <c r="J237" s="182">
        <v>0</v>
      </c>
      <c r="K237" s="182">
        <v>0</v>
      </c>
      <c r="L237" s="182">
        <v>0</v>
      </c>
      <c r="M237" s="182">
        <v>164438438328.75574</v>
      </c>
    </row>
    <row r="238" spans="1:13">
      <c r="A238" t="s">
        <v>1248</v>
      </c>
      <c r="B238" t="s">
        <v>1183</v>
      </c>
      <c r="C238" t="s">
        <v>614</v>
      </c>
      <c r="D238" t="s">
        <v>1249</v>
      </c>
      <c r="E238" t="s">
        <v>1250</v>
      </c>
      <c r="F238" t="s">
        <v>1209</v>
      </c>
      <c r="G238" t="s">
        <v>617</v>
      </c>
      <c r="H238" s="182">
        <v>35575347280.590462</v>
      </c>
      <c r="I238" s="182">
        <v>0</v>
      </c>
      <c r="J238" s="182">
        <v>0</v>
      </c>
      <c r="K238" s="182">
        <v>0</v>
      </c>
      <c r="L238" s="182">
        <v>0</v>
      </c>
      <c r="M238" s="182">
        <v>35575347280.590462</v>
      </c>
    </row>
    <row r="239" spans="1:13">
      <c r="A239" t="s">
        <v>1251</v>
      </c>
      <c r="B239" t="s">
        <v>1183</v>
      </c>
      <c r="C239" t="s">
        <v>614</v>
      </c>
      <c r="D239" t="s">
        <v>1252</v>
      </c>
      <c r="E239" t="s">
        <v>1253</v>
      </c>
      <c r="F239" t="s">
        <v>1212</v>
      </c>
      <c r="G239" t="s">
        <v>617</v>
      </c>
      <c r="H239" s="182">
        <v>149886749700.72922</v>
      </c>
      <c r="I239" s="182">
        <v>0</v>
      </c>
      <c r="J239" s="182">
        <v>0</v>
      </c>
      <c r="K239" s="182">
        <v>0</v>
      </c>
      <c r="L239" s="182">
        <v>0</v>
      </c>
      <c r="M239" s="182">
        <v>149886749700.72922</v>
      </c>
    </row>
    <row r="240" spans="1:13">
      <c r="A240" t="s">
        <v>1254</v>
      </c>
      <c r="B240" t="s">
        <v>1183</v>
      </c>
      <c r="C240" t="s">
        <v>614</v>
      </c>
      <c r="D240" t="s">
        <v>1255</v>
      </c>
      <c r="E240" t="s">
        <v>1256</v>
      </c>
      <c r="F240" t="s">
        <v>1215</v>
      </c>
      <c r="G240" t="s">
        <v>617</v>
      </c>
      <c r="H240" s="182">
        <v>416756708219.74042</v>
      </c>
      <c r="I240" s="182">
        <v>0</v>
      </c>
      <c r="J240" s="182">
        <v>0</v>
      </c>
      <c r="K240" s="182">
        <v>0</v>
      </c>
      <c r="L240" s="182">
        <v>0</v>
      </c>
      <c r="M240" s="182">
        <v>416756708219.74042</v>
      </c>
    </row>
    <row r="241" spans="1:13">
      <c r="A241" t="s">
        <v>1257</v>
      </c>
      <c r="B241" t="s">
        <v>1183</v>
      </c>
      <c r="C241" t="s">
        <v>614</v>
      </c>
      <c r="D241" t="s">
        <v>1258</v>
      </c>
      <c r="E241" t="s">
        <v>1259</v>
      </c>
      <c r="F241" t="s">
        <v>1218</v>
      </c>
      <c r="G241" t="s">
        <v>617</v>
      </c>
      <c r="H241" s="182">
        <v>4242640687.1192856</v>
      </c>
      <c r="I241" s="182">
        <v>0</v>
      </c>
      <c r="J241" s="182">
        <v>0</v>
      </c>
      <c r="K241" s="182">
        <v>0</v>
      </c>
      <c r="L241" s="182">
        <v>0</v>
      </c>
      <c r="M241" s="182">
        <v>4242640687.1192856</v>
      </c>
    </row>
    <row r="242" spans="1:13">
      <c r="A242" t="s">
        <v>1260</v>
      </c>
      <c r="B242" t="s">
        <v>1183</v>
      </c>
      <c r="C242" t="s">
        <v>614</v>
      </c>
      <c r="D242" t="s">
        <v>1261</v>
      </c>
      <c r="E242" t="s">
        <v>1262</v>
      </c>
      <c r="F242" t="s">
        <v>1227</v>
      </c>
      <c r="G242" t="s">
        <v>617</v>
      </c>
      <c r="H242" s="182">
        <v>37274965820.548737</v>
      </c>
      <c r="I242" s="182">
        <v>0</v>
      </c>
      <c r="J242" s="182">
        <v>0</v>
      </c>
      <c r="K242" s="182">
        <v>0</v>
      </c>
      <c r="L242" s="182">
        <v>0</v>
      </c>
      <c r="M242" s="182">
        <v>37274965820.548737</v>
      </c>
    </row>
    <row r="243" spans="1:13">
      <c r="A243" t="s">
        <v>1263</v>
      </c>
      <c r="B243" t="s">
        <v>1183</v>
      </c>
      <c r="C243" t="s">
        <v>614</v>
      </c>
      <c r="D243" t="s">
        <v>1264</v>
      </c>
      <c r="E243" t="s">
        <v>1265</v>
      </c>
      <c r="F243" t="s">
        <v>1230</v>
      </c>
      <c r="G243" t="s">
        <v>617</v>
      </c>
      <c r="H243" s="182">
        <v>398413415938.77081</v>
      </c>
      <c r="I243" s="182">
        <v>0</v>
      </c>
      <c r="J243" s="182">
        <v>0</v>
      </c>
      <c r="K243" s="182">
        <v>0</v>
      </c>
      <c r="L243" s="182">
        <v>0</v>
      </c>
      <c r="M243" s="182">
        <v>398413415938.77081</v>
      </c>
    </row>
    <row r="244" spans="1:13">
      <c r="A244" t="s">
        <v>1270</v>
      </c>
      <c r="B244" t="s">
        <v>1183</v>
      </c>
      <c r="C244" t="s">
        <v>614</v>
      </c>
      <c r="D244" t="s">
        <v>1271</v>
      </c>
      <c r="E244" t="s">
        <v>1272</v>
      </c>
      <c r="F244" t="s">
        <v>1273</v>
      </c>
      <c r="G244" t="s">
        <v>617</v>
      </c>
      <c r="H244" s="182">
        <v>43471870571.669678</v>
      </c>
      <c r="I244" s="182">
        <v>0</v>
      </c>
      <c r="J244" s="182">
        <v>0</v>
      </c>
      <c r="K244" s="182">
        <v>0</v>
      </c>
      <c r="L244" s="182">
        <v>0</v>
      </c>
      <c r="M244" s="182">
        <v>43471870571.669678</v>
      </c>
    </row>
    <row r="245" spans="1:13">
      <c r="A245" t="s">
        <v>648</v>
      </c>
      <c r="B245" t="s">
        <v>613</v>
      </c>
      <c r="C245" t="s">
        <v>614</v>
      </c>
      <c r="D245" t="s">
        <v>641</v>
      </c>
      <c r="E245" t="s">
        <v>99</v>
      </c>
      <c r="F245" t="s">
        <v>616</v>
      </c>
      <c r="G245" t="s">
        <v>617</v>
      </c>
      <c r="H245" s="182">
        <v>690000000</v>
      </c>
      <c r="I245" s="182">
        <v>0</v>
      </c>
      <c r="J245" s="182">
        <v>0</v>
      </c>
      <c r="K245" s="182">
        <v>0</v>
      </c>
      <c r="L245" s="182">
        <v>0</v>
      </c>
      <c r="M245" s="182">
        <v>690000000</v>
      </c>
    </row>
    <row r="246" spans="1:13">
      <c r="A246" t="s">
        <v>1274</v>
      </c>
      <c r="B246" t="s">
        <v>1183</v>
      </c>
      <c r="C246" t="s">
        <v>614</v>
      </c>
      <c r="D246" t="s">
        <v>1275</v>
      </c>
      <c r="E246" t="s">
        <v>1276</v>
      </c>
      <c r="F246" t="s">
        <v>1277</v>
      </c>
      <c r="G246" t="s">
        <v>617</v>
      </c>
      <c r="H246" s="182">
        <v>11849316208.119352</v>
      </c>
      <c r="I246" s="182">
        <v>0</v>
      </c>
      <c r="J246" s="182">
        <v>0</v>
      </c>
      <c r="K246" s="182">
        <v>0</v>
      </c>
      <c r="L246" s="182">
        <v>0</v>
      </c>
      <c r="M246" s="182">
        <v>11849316208.119352</v>
      </c>
    </row>
    <row r="247" spans="1:13">
      <c r="A247" t="s">
        <v>1278</v>
      </c>
      <c r="B247" t="s">
        <v>1183</v>
      </c>
      <c r="C247" t="s">
        <v>614</v>
      </c>
      <c r="D247" t="s">
        <v>1279</v>
      </c>
      <c r="E247" t="s">
        <v>1280</v>
      </c>
      <c r="F247" t="s">
        <v>1281</v>
      </c>
      <c r="G247" t="s">
        <v>617</v>
      </c>
      <c r="H247" s="182">
        <v>274317334.48690403</v>
      </c>
      <c r="I247" s="182">
        <v>0</v>
      </c>
      <c r="J247" s="182">
        <v>0</v>
      </c>
      <c r="K247" s="182">
        <v>0</v>
      </c>
      <c r="L247" s="182">
        <v>0</v>
      </c>
      <c r="M247" s="182">
        <v>274317334.48690403</v>
      </c>
    </row>
    <row r="248" spans="1:13">
      <c r="A248" t="s">
        <v>1282</v>
      </c>
      <c r="B248" t="s">
        <v>1183</v>
      </c>
      <c r="C248" t="s">
        <v>614</v>
      </c>
      <c r="D248" t="s">
        <v>1283</v>
      </c>
      <c r="E248" t="s">
        <v>1284</v>
      </c>
      <c r="F248" t="s">
        <v>1285</v>
      </c>
      <c r="G248" t="s">
        <v>617</v>
      </c>
      <c r="H248" s="182">
        <v>384363109.57218564</v>
      </c>
      <c r="I248" s="182">
        <v>0</v>
      </c>
      <c r="J248" s="182">
        <v>0</v>
      </c>
      <c r="K248" s="182">
        <v>0</v>
      </c>
      <c r="L248" s="182">
        <v>0</v>
      </c>
      <c r="M248" s="182">
        <v>384363109.57218564</v>
      </c>
    </row>
    <row r="249" spans="1:13">
      <c r="A249" t="s">
        <v>1286</v>
      </c>
      <c r="B249" t="s">
        <v>1183</v>
      </c>
      <c r="C249" t="s">
        <v>614</v>
      </c>
      <c r="D249" t="s">
        <v>1287</v>
      </c>
      <c r="E249" t="s">
        <v>1288</v>
      </c>
      <c r="F249" t="s">
        <v>1289</v>
      </c>
      <c r="G249" t="s">
        <v>617</v>
      </c>
      <c r="H249" s="182">
        <v>19473004390.694313</v>
      </c>
      <c r="I249" s="182">
        <v>0</v>
      </c>
      <c r="J249" s="182">
        <v>0</v>
      </c>
      <c r="K249" s="182">
        <v>0</v>
      </c>
      <c r="L249" s="182">
        <v>0</v>
      </c>
      <c r="M249" s="182">
        <v>19473004390.694313</v>
      </c>
    </row>
    <row r="250" spans="1:13">
      <c r="A250" t="s">
        <v>1290</v>
      </c>
      <c r="B250" t="s">
        <v>1183</v>
      </c>
      <c r="C250" t="s">
        <v>614</v>
      </c>
      <c r="D250" t="s">
        <v>1291</v>
      </c>
      <c r="E250" t="s">
        <v>1292</v>
      </c>
      <c r="F250" t="s">
        <v>1293</v>
      </c>
      <c r="G250" t="s">
        <v>617</v>
      </c>
      <c r="H250" s="182">
        <v>15625545750.469006</v>
      </c>
      <c r="I250" s="182">
        <v>0</v>
      </c>
      <c r="J250" s="182">
        <v>0</v>
      </c>
      <c r="K250" s="182">
        <v>0</v>
      </c>
      <c r="L250" s="182">
        <v>0</v>
      </c>
      <c r="M250" s="182">
        <v>15625545750.469006</v>
      </c>
    </row>
    <row r="251" spans="1:13">
      <c r="A251" t="s">
        <v>1294</v>
      </c>
      <c r="B251" t="s">
        <v>1183</v>
      </c>
      <c r="C251" t="s">
        <v>614</v>
      </c>
      <c r="D251" t="s">
        <v>1295</v>
      </c>
      <c r="E251" t="s">
        <v>1296</v>
      </c>
      <c r="F251" t="s">
        <v>1297</v>
      </c>
      <c r="G251" t="s">
        <v>617</v>
      </c>
      <c r="H251" s="182">
        <v>735532460.19465387</v>
      </c>
      <c r="I251" s="182">
        <v>0</v>
      </c>
      <c r="J251" s="182">
        <v>0</v>
      </c>
      <c r="K251" s="182">
        <v>0</v>
      </c>
      <c r="L251" s="182">
        <v>0</v>
      </c>
      <c r="M251" s="182">
        <v>735532460.19465387</v>
      </c>
    </row>
    <row r="252" spans="1:13">
      <c r="A252" t="s">
        <v>1298</v>
      </c>
      <c r="B252" t="s">
        <v>1183</v>
      </c>
      <c r="C252" t="s">
        <v>614</v>
      </c>
      <c r="D252" t="s">
        <v>1299</v>
      </c>
      <c r="E252" t="s">
        <v>1300</v>
      </c>
      <c r="F252" t="s">
        <v>1301</v>
      </c>
      <c r="G252" t="s">
        <v>617</v>
      </c>
      <c r="H252" s="182">
        <v>3184511347.130043</v>
      </c>
      <c r="I252" s="182">
        <v>0</v>
      </c>
      <c r="J252" s="182">
        <v>0</v>
      </c>
      <c r="K252" s="182">
        <v>0</v>
      </c>
      <c r="L252" s="182">
        <v>0</v>
      </c>
      <c r="M252" s="182">
        <v>3184511347.130043</v>
      </c>
    </row>
    <row r="253" spans="1:13">
      <c r="A253" t="s">
        <v>1302</v>
      </c>
      <c r="B253" t="s">
        <v>1183</v>
      </c>
      <c r="C253" t="s">
        <v>614</v>
      </c>
      <c r="D253" t="s">
        <v>1303</v>
      </c>
      <c r="E253" t="s">
        <v>1304</v>
      </c>
      <c r="F253" t="s">
        <v>1305</v>
      </c>
      <c r="G253" t="s">
        <v>617</v>
      </c>
      <c r="H253" s="182">
        <v>6287843270.9475193</v>
      </c>
      <c r="I253" s="182">
        <v>0</v>
      </c>
      <c r="J253" s="182">
        <v>0</v>
      </c>
      <c r="K253" s="182">
        <v>0</v>
      </c>
      <c r="L253" s="182">
        <v>0</v>
      </c>
      <c r="M253" s="182">
        <v>6287843270.9475193</v>
      </c>
    </row>
    <row r="254" spans="1:13">
      <c r="A254" t="s">
        <v>1306</v>
      </c>
      <c r="B254" t="s">
        <v>1183</v>
      </c>
      <c r="C254" t="s">
        <v>614</v>
      </c>
      <c r="D254" t="s">
        <v>1307</v>
      </c>
      <c r="E254" t="s">
        <v>1308</v>
      </c>
      <c r="F254" t="s">
        <v>1309</v>
      </c>
      <c r="G254" t="s">
        <v>617</v>
      </c>
      <c r="H254" s="182">
        <v>16811139431.936195</v>
      </c>
      <c r="I254" s="182">
        <v>0</v>
      </c>
      <c r="J254" s="182">
        <v>0</v>
      </c>
      <c r="K254" s="182">
        <v>0</v>
      </c>
      <c r="L254" s="182">
        <v>0</v>
      </c>
      <c r="M254" s="182">
        <v>16811139431.936195</v>
      </c>
    </row>
    <row r="255" spans="1:13">
      <c r="A255" t="s">
        <v>1310</v>
      </c>
      <c r="B255" t="s">
        <v>1183</v>
      </c>
      <c r="C255" t="s">
        <v>614</v>
      </c>
      <c r="D255" t="s">
        <v>1311</v>
      </c>
      <c r="E255" t="s">
        <v>1312</v>
      </c>
      <c r="F255" t="s">
        <v>1313</v>
      </c>
      <c r="G255" t="s">
        <v>617</v>
      </c>
      <c r="H255" s="182">
        <v>309523827.83882731</v>
      </c>
      <c r="I255" s="182">
        <v>0</v>
      </c>
      <c r="J255" s="182">
        <v>0</v>
      </c>
      <c r="K255" s="182">
        <v>0</v>
      </c>
      <c r="L255" s="182">
        <v>0</v>
      </c>
      <c r="M255" s="182">
        <v>309523827.83882731</v>
      </c>
    </row>
    <row r="256" spans="1:13">
      <c r="A256" t="s">
        <v>649</v>
      </c>
      <c r="B256" t="s">
        <v>613</v>
      </c>
      <c r="C256" t="s">
        <v>614</v>
      </c>
      <c r="D256" t="s">
        <v>641</v>
      </c>
      <c r="E256" t="s">
        <v>100</v>
      </c>
      <c r="F256" t="s">
        <v>616</v>
      </c>
      <c r="G256" t="s">
        <v>617</v>
      </c>
      <c r="H256" s="182">
        <v>22000000</v>
      </c>
      <c r="I256" s="182">
        <v>0</v>
      </c>
      <c r="J256" s="182">
        <v>0</v>
      </c>
      <c r="K256" s="182">
        <v>0</v>
      </c>
      <c r="L256" s="182">
        <v>0</v>
      </c>
      <c r="M256" s="182">
        <v>22000000</v>
      </c>
    </row>
    <row r="257" spans="1:13">
      <c r="A257" t="s">
        <v>1314</v>
      </c>
      <c r="B257" t="s">
        <v>1183</v>
      </c>
      <c r="C257" t="s">
        <v>614</v>
      </c>
      <c r="D257" t="s">
        <v>1315</v>
      </c>
      <c r="E257" t="s">
        <v>1316</v>
      </c>
      <c r="F257" t="s">
        <v>1317</v>
      </c>
      <c r="G257" t="s">
        <v>617</v>
      </c>
      <c r="H257" s="182">
        <v>158230212.03297427</v>
      </c>
      <c r="I257" s="182">
        <v>0</v>
      </c>
      <c r="J257" s="182">
        <v>0</v>
      </c>
      <c r="K257" s="182">
        <v>0</v>
      </c>
      <c r="L257" s="182">
        <v>0</v>
      </c>
      <c r="M257" s="182">
        <v>158230212.03297427</v>
      </c>
    </row>
    <row r="258" spans="1:13" s="187" customFormat="1">
      <c r="A258" t="s">
        <v>1318</v>
      </c>
      <c r="B258" t="s">
        <v>1183</v>
      </c>
      <c r="C258" t="s">
        <v>614</v>
      </c>
      <c r="D258" t="s">
        <v>1319</v>
      </c>
      <c r="E258" t="s">
        <v>1320</v>
      </c>
      <c r="F258" t="s">
        <v>1321</v>
      </c>
      <c r="G258" t="s">
        <v>617</v>
      </c>
      <c r="H258" s="182">
        <v>128298869.83134341</v>
      </c>
      <c r="I258" s="182">
        <v>0</v>
      </c>
      <c r="J258" s="182">
        <v>0</v>
      </c>
      <c r="K258" s="182">
        <v>0</v>
      </c>
      <c r="L258" s="182">
        <v>0</v>
      </c>
      <c r="M258" s="182">
        <v>128298869.83134341</v>
      </c>
    </row>
    <row r="259" spans="1:13">
      <c r="A259" t="s">
        <v>1322</v>
      </c>
      <c r="B259" t="s">
        <v>1183</v>
      </c>
      <c r="C259" t="s">
        <v>614</v>
      </c>
      <c r="D259" t="s">
        <v>1323</v>
      </c>
      <c r="E259" t="s">
        <v>1324</v>
      </c>
      <c r="F259" t="s">
        <v>1325</v>
      </c>
      <c r="G259" t="s">
        <v>617</v>
      </c>
      <c r="H259" s="182">
        <v>1705431323.7418854</v>
      </c>
      <c r="I259" s="182">
        <v>0</v>
      </c>
      <c r="J259" s="182">
        <v>0</v>
      </c>
      <c r="K259" s="182">
        <v>0</v>
      </c>
      <c r="L259" s="182">
        <v>0</v>
      </c>
      <c r="M259" s="182">
        <v>1705431323.7418854</v>
      </c>
    </row>
    <row r="260" spans="1:13">
      <c r="A260" t="s">
        <v>1326</v>
      </c>
      <c r="B260" t="s">
        <v>1183</v>
      </c>
      <c r="C260" t="s">
        <v>614</v>
      </c>
      <c r="D260" t="s">
        <v>1327</v>
      </c>
      <c r="E260" t="s">
        <v>1328</v>
      </c>
      <c r="F260" t="s">
        <v>1329</v>
      </c>
      <c r="G260" t="s">
        <v>617</v>
      </c>
      <c r="H260" s="182">
        <v>22134000000</v>
      </c>
      <c r="I260" s="182">
        <v>0</v>
      </c>
      <c r="J260" s="182">
        <v>0</v>
      </c>
      <c r="K260" s="182">
        <v>0</v>
      </c>
      <c r="L260" s="182">
        <v>0</v>
      </c>
      <c r="M260" s="182">
        <v>22134000000</v>
      </c>
    </row>
    <row r="261" spans="1:13">
      <c r="A261" t="s">
        <v>1334</v>
      </c>
      <c r="B261" t="s">
        <v>1183</v>
      </c>
      <c r="C261" t="s">
        <v>614</v>
      </c>
      <c r="D261" t="s">
        <v>1335</v>
      </c>
      <c r="E261" t="s">
        <v>1336</v>
      </c>
      <c r="F261" t="s">
        <v>1337</v>
      </c>
      <c r="G261" t="s">
        <v>617</v>
      </c>
      <c r="H261" s="182">
        <v>43530361921.307297</v>
      </c>
      <c r="I261" s="182">
        <v>0</v>
      </c>
      <c r="J261" s="182">
        <v>0</v>
      </c>
      <c r="K261" s="182">
        <v>0</v>
      </c>
      <c r="L261" s="182">
        <v>0</v>
      </c>
      <c r="M261" s="182">
        <v>43530361921.307297</v>
      </c>
    </row>
    <row r="262" spans="1:13">
      <c r="A262" t="s">
        <v>1338</v>
      </c>
      <c r="B262" t="s">
        <v>1183</v>
      </c>
      <c r="C262" t="s">
        <v>614</v>
      </c>
      <c r="D262" t="s">
        <v>1339</v>
      </c>
      <c r="E262" t="s">
        <v>1340</v>
      </c>
      <c r="F262" t="s">
        <v>1341</v>
      </c>
      <c r="G262" t="s">
        <v>617</v>
      </c>
      <c r="H262" s="182">
        <v>11906685424.583956</v>
      </c>
      <c r="I262" s="182">
        <v>0</v>
      </c>
      <c r="J262" s="182">
        <v>0</v>
      </c>
      <c r="K262" s="182">
        <v>0</v>
      </c>
      <c r="L262" s="182">
        <v>0</v>
      </c>
      <c r="M262" s="182">
        <v>11906685424.583956</v>
      </c>
    </row>
    <row r="263" spans="1:13">
      <c r="A263" t="s">
        <v>1342</v>
      </c>
      <c r="B263" t="s">
        <v>1183</v>
      </c>
      <c r="C263" t="s">
        <v>614</v>
      </c>
      <c r="D263" t="s">
        <v>1343</v>
      </c>
      <c r="E263" t="s">
        <v>1344</v>
      </c>
      <c r="F263" t="s">
        <v>1345</v>
      </c>
      <c r="G263" t="s">
        <v>617</v>
      </c>
      <c r="H263" s="182">
        <v>32901507564.243919</v>
      </c>
      <c r="I263" s="182">
        <v>0</v>
      </c>
      <c r="J263" s="182">
        <v>0</v>
      </c>
      <c r="K263" s="182">
        <v>0</v>
      </c>
      <c r="L263" s="182">
        <v>0</v>
      </c>
      <c r="M263" s="182">
        <v>32901507564.243919</v>
      </c>
    </row>
    <row r="264" spans="1:13">
      <c r="A264" t="s">
        <v>1350</v>
      </c>
      <c r="B264" t="s">
        <v>1183</v>
      </c>
      <c r="C264" t="s">
        <v>614</v>
      </c>
      <c r="D264" t="s">
        <v>1351</v>
      </c>
      <c r="E264" t="s">
        <v>1352</v>
      </c>
      <c r="F264" t="s">
        <v>1353</v>
      </c>
      <c r="G264" t="s">
        <v>617</v>
      </c>
      <c r="H264" s="182">
        <v>40781134976.849289</v>
      </c>
      <c r="I264" s="182">
        <v>0</v>
      </c>
      <c r="J264" s="182">
        <v>0</v>
      </c>
      <c r="K264" s="182">
        <v>0</v>
      </c>
      <c r="L264" s="182">
        <v>0</v>
      </c>
      <c r="M264" s="182">
        <v>40781134976.849289</v>
      </c>
    </row>
    <row r="265" spans="1:13" s="187" customFormat="1">
      <c r="A265" t="s">
        <v>650</v>
      </c>
      <c r="B265" t="s">
        <v>613</v>
      </c>
      <c r="C265" t="s">
        <v>614</v>
      </c>
      <c r="D265" t="s">
        <v>641</v>
      </c>
      <c r="E265" t="s">
        <v>101</v>
      </c>
      <c r="F265" t="s">
        <v>616</v>
      </c>
      <c r="G265" t="s">
        <v>617</v>
      </c>
      <c r="H265" s="182">
        <v>44000000</v>
      </c>
      <c r="I265" s="182">
        <v>0</v>
      </c>
      <c r="J265" s="182">
        <v>0</v>
      </c>
      <c r="K265" s="182">
        <v>0</v>
      </c>
      <c r="L265" s="182">
        <v>0</v>
      </c>
      <c r="M265" s="182">
        <v>44000000</v>
      </c>
    </row>
    <row r="266" spans="1:13">
      <c r="A266" t="s">
        <v>1354</v>
      </c>
      <c r="B266" t="s">
        <v>1183</v>
      </c>
      <c r="C266" t="s">
        <v>614</v>
      </c>
      <c r="D266" t="s">
        <v>1355</v>
      </c>
      <c r="E266" t="s">
        <v>1356</v>
      </c>
      <c r="F266" t="s">
        <v>1357</v>
      </c>
      <c r="G266" t="s">
        <v>617</v>
      </c>
      <c r="H266" s="182">
        <v>34045482675.38588</v>
      </c>
      <c r="I266" s="182">
        <v>0</v>
      </c>
      <c r="J266" s="182">
        <v>0</v>
      </c>
      <c r="K266" s="182">
        <v>0</v>
      </c>
      <c r="L266" s="182">
        <v>0</v>
      </c>
      <c r="M266" s="182">
        <v>34045482675.38588</v>
      </c>
    </row>
    <row r="267" spans="1:13">
      <c r="A267" t="s">
        <v>1358</v>
      </c>
      <c r="B267" t="s">
        <v>1183</v>
      </c>
      <c r="C267" t="s">
        <v>614</v>
      </c>
      <c r="D267" t="s">
        <v>1359</v>
      </c>
      <c r="E267" t="s">
        <v>1360</v>
      </c>
      <c r="F267" t="s">
        <v>1361</v>
      </c>
      <c r="G267" t="s">
        <v>617</v>
      </c>
      <c r="H267" s="182">
        <v>52224934102.39978</v>
      </c>
      <c r="I267" s="182">
        <v>0</v>
      </c>
      <c r="J267" s="182">
        <v>0</v>
      </c>
      <c r="K267" s="182">
        <v>0</v>
      </c>
      <c r="L267" s="182">
        <v>0</v>
      </c>
      <c r="M267" s="182">
        <v>52224934102.39978</v>
      </c>
    </row>
    <row r="268" spans="1:13">
      <c r="A268" t="s">
        <v>1362</v>
      </c>
      <c r="B268" t="s">
        <v>1183</v>
      </c>
      <c r="C268" t="s">
        <v>614</v>
      </c>
      <c r="D268" t="s">
        <v>1363</v>
      </c>
      <c r="E268" t="s">
        <v>1364</v>
      </c>
      <c r="F268" t="s">
        <v>1365</v>
      </c>
      <c r="G268" t="s">
        <v>617</v>
      </c>
      <c r="H268" s="182">
        <v>23301699058.223202</v>
      </c>
      <c r="I268" s="182">
        <v>0</v>
      </c>
      <c r="J268" s="182">
        <v>0</v>
      </c>
      <c r="K268" s="182">
        <v>0</v>
      </c>
      <c r="L268" s="182">
        <v>0</v>
      </c>
      <c r="M268" s="182">
        <v>23301699058.223202</v>
      </c>
    </row>
    <row r="269" spans="1:13" s="187" customFormat="1">
      <c r="A269" t="s">
        <v>1366</v>
      </c>
      <c r="B269" t="s">
        <v>1183</v>
      </c>
      <c r="C269" t="s">
        <v>614</v>
      </c>
      <c r="D269" t="s">
        <v>1367</v>
      </c>
      <c r="E269" t="s">
        <v>1368</v>
      </c>
      <c r="F269" t="s">
        <v>1369</v>
      </c>
      <c r="G269" t="s">
        <v>617</v>
      </c>
      <c r="H269" s="182">
        <v>29318740116.178249</v>
      </c>
      <c r="I269" s="182">
        <v>0</v>
      </c>
      <c r="J269" s="182">
        <v>0</v>
      </c>
      <c r="K269" s="182">
        <v>0</v>
      </c>
      <c r="L269" s="182">
        <v>0</v>
      </c>
      <c r="M269" s="182">
        <v>29318740116.178249</v>
      </c>
    </row>
    <row r="270" spans="1:13">
      <c r="A270" t="s">
        <v>1370</v>
      </c>
      <c r="B270" t="s">
        <v>1183</v>
      </c>
      <c r="C270" t="s">
        <v>614</v>
      </c>
      <c r="D270" t="s">
        <v>1371</v>
      </c>
      <c r="E270" t="s">
        <v>1372</v>
      </c>
      <c r="F270" t="s">
        <v>1373</v>
      </c>
      <c r="G270" t="s">
        <v>617</v>
      </c>
      <c r="H270" s="182">
        <v>24740380191.0965</v>
      </c>
      <c r="I270" s="182">
        <v>0</v>
      </c>
      <c r="J270" s="182">
        <v>0</v>
      </c>
      <c r="K270" s="182">
        <v>0</v>
      </c>
      <c r="L270" s="182">
        <v>0</v>
      </c>
      <c r="M270" s="182">
        <v>24740380191.0965</v>
      </c>
    </row>
    <row r="271" spans="1:13">
      <c r="A271" t="s">
        <v>1374</v>
      </c>
      <c r="B271" t="s">
        <v>1183</v>
      </c>
      <c r="C271" t="s">
        <v>614</v>
      </c>
      <c r="D271" t="s">
        <v>1375</v>
      </c>
      <c r="E271" t="s">
        <v>1376</v>
      </c>
      <c r="F271" t="s">
        <v>1377</v>
      </c>
      <c r="G271" t="s">
        <v>617</v>
      </c>
      <c r="H271" s="182">
        <v>53288768888.012405</v>
      </c>
      <c r="I271" s="182">
        <v>0</v>
      </c>
      <c r="J271" s="182">
        <v>0</v>
      </c>
      <c r="K271" s="182">
        <v>0</v>
      </c>
      <c r="L271" s="182">
        <v>0</v>
      </c>
      <c r="M271" s="182">
        <v>53288768888.012405</v>
      </c>
    </row>
    <row r="272" spans="1:13">
      <c r="A272" t="s">
        <v>1378</v>
      </c>
      <c r="B272" t="s">
        <v>1183</v>
      </c>
      <c r="C272" t="s">
        <v>614</v>
      </c>
      <c r="D272" t="s">
        <v>1379</v>
      </c>
      <c r="E272" t="s">
        <v>1380</v>
      </c>
      <c r="F272" t="s">
        <v>1381</v>
      </c>
      <c r="G272" t="s">
        <v>617</v>
      </c>
      <c r="H272" s="182">
        <v>53342701818.886559</v>
      </c>
      <c r="I272" s="182">
        <v>0</v>
      </c>
      <c r="J272" s="182">
        <v>0</v>
      </c>
      <c r="K272" s="182">
        <v>0</v>
      </c>
      <c r="L272" s="182">
        <v>0</v>
      </c>
      <c r="M272" s="182">
        <v>53342701818.886559</v>
      </c>
    </row>
    <row r="273" spans="1:13">
      <c r="A273" t="s">
        <v>1382</v>
      </c>
      <c r="B273" t="s">
        <v>1383</v>
      </c>
      <c r="C273" t="s">
        <v>614</v>
      </c>
      <c r="D273" t="s">
        <v>1384</v>
      </c>
      <c r="E273" t="s">
        <v>1385</v>
      </c>
      <c r="F273" t="s">
        <v>1386</v>
      </c>
      <c r="G273" t="s">
        <v>617</v>
      </c>
      <c r="H273" s="182">
        <v>139001851923.49738</v>
      </c>
      <c r="I273" s="182">
        <v>0</v>
      </c>
      <c r="J273" s="182">
        <v>0</v>
      </c>
      <c r="K273" s="182">
        <v>5653317.6100410279</v>
      </c>
      <c r="L273" s="182">
        <v>0</v>
      </c>
      <c r="M273" s="182">
        <v>139003752695.12259</v>
      </c>
    </row>
    <row r="274" spans="1:13">
      <c r="A274" t="s">
        <v>1387</v>
      </c>
      <c r="B274" t="s">
        <v>1383</v>
      </c>
      <c r="C274" t="s">
        <v>614</v>
      </c>
      <c r="D274" t="s">
        <v>1388</v>
      </c>
      <c r="E274" t="s">
        <v>1389</v>
      </c>
      <c r="F274" t="s">
        <v>1390</v>
      </c>
      <c r="G274" t="s">
        <v>617</v>
      </c>
      <c r="H274" s="182">
        <v>139001851923.49738</v>
      </c>
      <c r="I274" s="182">
        <v>0</v>
      </c>
      <c r="J274" s="182">
        <v>0</v>
      </c>
      <c r="K274" s="182">
        <v>5653317.6100410279</v>
      </c>
      <c r="L274" s="182">
        <v>10280229609.239794</v>
      </c>
      <c r="M274" s="182">
        <v>149283982304.3624</v>
      </c>
    </row>
    <row r="275" spans="1:13">
      <c r="A275" t="s">
        <v>620</v>
      </c>
      <c r="B275" t="s">
        <v>613</v>
      </c>
      <c r="C275" t="s">
        <v>614</v>
      </c>
      <c r="D275" t="s">
        <v>619</v>
      </c>
      <c r="E275" t="s">
        <v>56</v>
      </c>
      <c r="F275" t="s">
        <v>616</v>
      </c>
      <c r="G275" t="s">
        <v>617</v>
      </c>
      <c r="H275" s="182">
        <v>132000000</v>
      </c>
      <c r="I275" s="182">
        <v>0</v>
      </c>
      <c r="J275" s="182">
        <v>0</v>
      </c>
      <c r="K275" s="182">
        <v>0</v>
      </c>
      <c r="L275" s="182">
        <v>0</v>
      </c>
      <c r="M275" s="182">
        <v>132000000</v>
      </c>
    </row>
    <row r="276" spans="1:13">
      <c r="A276" t="s">
        <v>651</v>
      </c>
      <c r="B276" t="s">
        <v>613</v>
      </c>
      <c r="C276" t="s">
        <v>614</v>
      </c>
      <c r="D276" t="s">
        <v>641</v>
      </c>
      <c r="E276" t="s">
        <v>102</v>
      </c>
      <c r="F276" t="s">
        <v>616</v>
      </c>
      <c r="G276" t="s">
        <v>617</v>
      </c>
      <c r="H276" s="182">
        <v>69000000</v>
      </c>
      <c r="I276" s="182">
        <v>0</v>
      </c>
      <c r="J276" s="182">
        <v>0</v>
      </c>
      <c r="K276" s="182">
        <v>0</v>
      </c>
      <c r="L276" s="182">
        <v>0</v>
      </c>
      <c r="M276" s="182">
        <v>69000000</v>
      </c>
    </row>
    <row r="277" spans="1:13" s="187" customFormat="1">
      <c r="A277" t="s">
        <v>653</v>
      </c>
      <c r="B277" t="s">
        <v>613</v>
      </c>
      <c r="C277" t="s">
        <v>614</v>
      </c>
      <c r="D277" t="s">
        <v>637</v>
      </c>
      <c r="E277" t="s">
        <v>104</v>
      </c>
      <c r="F277" t="s">
        <v>616</v>
      </c>
      <c r="G277" t="s">
        <v>617</v>
      </c>
      <c r="H277" s="182">
        <v>10500000</v>
      </c>
      <c r="I277" s="182">
        <v>0</v>
      </c>
      <c r="J277" s="182">
        <v>0</v>
      </c>
      <c r="K277" s="182">
        <v>0</v>
      </c>
      <c r="L277" s="182">
        <v>0</v>
      </c>
      <c r="M277" s="182">
        <v>10500000</v>
      </c>
    </row>
    <row r="278" spans="1:13">
      <c r="A278" t="s">
        <v>654</v>
      </c>
      <c r="B278" t="s">
        <v>613</v>
      </c>
      <c r="C278" t="s">
        <v>614</v>
      </c>
      <c r="D278" t="s">
        <v>655</v>
      </c>
      <c r="E278" t="s">
        <v>105</v>
      </c>
      <c r="F278" t="s">
        <v>616</v>
      </c>
      <c r="G278" t="s">
        <v>617</v>
      </c>
      <c r="H278" s="182">
        <v>163000000</v>
      </c>
      <c r="I278" s="182">
        <v>0</v>
      </c>
      <c r="J278" s="182">
        <v>0</v>
      </c>
      <c r="K278" s="182">
        <v>0</v>
      </c>
      <c r="L278" s="182">
        <v>0</v>
      </c>
      <c r="M278" s="182">
        <v>163000000</v>
      </c>
    </row>
    <row r="279" spans="1:13">
      <c r="A279" t="s">
        <v>656</v>
      </c>
      <c r="B279" t="s">
        <v>613</v>
      </c>
      <c r="C279" t="s">
        <v>614</v>
      </c>
      <c r="D279" t="s">
        <v>657</v>
      </c>
      <c r="E279" t="s">
        <v>107</v>
      </c>
      <c r="F279" t="s">
        <v>616</v>
      </c>
      <c r="G279" t="s">
        <v>617</v>
      </c>
      <c r="H279" s="182">
        <v>163500000</v>
      </c>
      <c r="I279" s="182">
        <v>0</v>
      </c>
      <c r="J279" s="182">
        <v>0</v>
      </c>
      <c r="K279" s="182">
        <v>0</v>
      </c>
      <c r="L279" s="182">
        <v>0</v>
      </c>
      <c r="M279" s="182">
        <v>163500000</v>
      </c>
    </row>
    <row r="280" spans="1:13">
      <c r="A280" t="s">
        <v>658</v>
      </c>
      <c r="B280" t="s">
        <v>613</v>
      </c>
      <c r="C280" t="s">
        <v>614</v>
      </c>
      <c r="D280" t="s">
        <v>657</v>
      </c>
      <c r="E280" t="s">
        <v>108</v>
      </c>
      <c r="F280" t="s">
        <v>616</v>
      </c>
      <c r="G280" t="s">
        <v>617</v>
      </c>
      <c r="H280" s="182">
        <v>43500000</v>
      </c>
      <c r="I280" s="182">
        <v>0</v>
      </c>
      <c r="J280" s="182">
        <v>0</v>
      </c>
      <c r="K280" s="182">
        <v>0</v>
      </c>
      <c r="L280" s="182">
        <v>0</v>
      </c>
      <c r="M280" s="182">
        <v>43500000</v>
      </c>
    </row>
    <row r="281" spans="1:13">
      <c r="A281" t="s">
        <v>659</v>
      </c>
      <c r="B281" t="s">
        <v>613</v>
      </c>
      <c r="C281" t="s">
        <v>614</v>
      </c>
      <c r="D281" t="s">
        <v>657</v>
      </c>
      <c r="E281" t="s">
        <v>109</v>
      </c>
      <c r="F281" t="s">
        <v>616</v>
      </c>
      <c r="G281" t="s">
        <v>617</v>
      </c>
      <c r="H281" s="182">
        <v>89000000</v>
      </c>
      <c r="I281" s="182">
        <v>0</v>
      </c>
      <c r="J281" s="182">
        <v>0</v>
      </c>
      <c r="K281" s="182">
        <v>0</v>
      </c>
      <c r="L281" s="182">
        <v>0</v>
      </c>
      <c r="M281" s="182">
        <v>89000000</v>
      </c>
    </row>
    <row r="282" spans="1:13" s="187" customFormat="1">
      <c r="A282" t="s">
        <v>660</v>
      </c>
      <c r="B282" t="s">
        <v>613</v>
      </c>
      <c r="C282" t="s">
        <v>614</v>
      </c>
      <c r="D282" t="s">
        <v>657</v>
      </c>
      <c r="E282" t="s">
        <v>110</v>
      </c>
      <c r="F282" t="s">
        <v>616</v>
      </c>
      <c r="G282" t="s">
        <v>617</v>
      </c>
      <c r="H282" s="182">
        <v>918000000</v>
      </c>
      <c r="I282" s="182">
        <v>0</v>
      </c>
      <c r="J282" s="182">
        <v>0</v>
      </c>
      <c r="K282" s="182">
        <v>0</v>
      </c>
      <c r="L282" s="182">
        <v>0</v>
      </c>
      <c r="M282" s="182">
        <v>918000000</v>
      </c>
    </row>
    <row r="283" spans="1:13">
      <c r="A283" t="s">
        <v>661</v>
      </c>
      <c r="B283" t="s">
        <v>613</v>
      </c>
      <c r="C283" t="s">
        <v>614</v>
      </c>
      <c r="D283" t="s">
        <v>657</v>
      </c>
      <c r="E283" t="s">
        <v>112</v>
      </c>
      <c r="F283" t="s">
        <v>616</v>
      </c>
      <c r="G283" t="s">
        <v>617</v>
      </c>
      <c r="H283" s="182">
        <v>960000000</v>
      </c>
      <c r="I283" s="182">
        <v>0</v>
      </c>
      <c r="J283" s="182">
        <v>0</v>
      </c>
      <c r="K283" s="182">
        <v>0</v>
      </c>
      <c r="L283" s="182">
        <v>0</v>
      </c>
      <c r="M283" s="182">
        <v>960000000</v>
      </c>
    </row>
    <row r="284" spans="1:13" s="187" customFormat="1">
      <c r="A284" t="s">
        <v>662</v>
      </c>
      <c r="B284" t="s">
        <v>613</v>
      </c>
      <c r="C284" t="s">
        <v>614</v>
      </c>
      <c r="D284" t="s">
        <v>657</v>
      </c>
      <c r="E284" t="s">
        <v>113</v>
      </c>
      <c r="F284" t="s">
        <v>616</v>
      </c>
      <c r="G284" t="s">
        <v>617</v>
      </c>
      <c r="H284" s="182">
        <v>50500000</v>
      </c>
      <c r="I284" s="182">
        <v>0</v>
      </c>
      <c r="J284" s="182">
        <v>0</v>
      </c>
      <c r="K284" s="182">
        <v>0</v>
      </c>
      <c r="L284" s="182">
        <v>0</v>
      </c>
      <c r="M284" s="182">
        <v>50500000</v>
      </c>
    </row>
    <row r="285" spans="1:13" s="187" customFormat="1">
      <c r="A285" t="s">
        <v>621</v>
      </c>
      <c r="B285" t="s">
        <v>613</v>
      </c>
      <c r="C285" t="s">
        <v>614</v>
      </c>
      <c r="D285" t="s">
        <v>619</v>
      </c>
      <c r="E285" t="s">
        <v>58</v>
      </c>
      <c r="F285" t="s">
        <v>616</v>
      </c>
      <c r="G285" t="s">
        <v>617</v>
      </c>
      <c r="H285" s="182">
        <v>198000000</v>
      </c>
      <c r="I285" s="182">
        <v>0</v>
      </c>
      <c r="J285" s="182">
        <v>0</v>
      </c>
      <c r="K285" s="182">
        <v>0</v>
      </c>
      <c r="L285" s="182">
        <v>0</v>
      </c>
      <c r="M285" s="182">
        <v>198000000</v>
      </c>
    </row>
    <row r="286" spans="1:13">
      <c r="A286" t="s">
        <v>663</v>
      </c>
      <c r="B286" t="s">
        <v>613</v>
      </c>
      <c r="C286" t="s">
        <v>614</v>
      </c>
      <c r="D286" t="s">
        <v>657</v>
      </c>
      <c r="E286" t="s">
        <v>114</v>
      </c>
      <c r="F286" t="s">
        <v>616</v>
      </c>
      <c r="G286" t="s">
        <v>617</v>
      </c>
      <c r="H286" s="182">
        <v>97000000</v>
      </c>
      <c r="I286" s="182">
        <v>0</v>
      </c>
      <c r="J286" s="182">
        <v>0</v>
      </c>
      <c r="K286" s="182">
        <v>0</v>
      </c>
      <c r="L286" s="182">
        <v>0</v>
      </c>
      <c r="M286" s="182">
        <v>97000000</v>
      </c>
    </row>
    <row r="287" spans="1:13" s="187" customFormat="1">
      <c r="A287" t="s">
        <v>664</v>
      </c>
      <c r="B287" t="s">
        <v>613</v>
      </c>
      <c r="C287" t="s">
        <v>614</v>
      </c>
      <c r="D287" t="s">
        <v>657</v>
      </c>
      <c r="E287" t="s">
        <v>116</v>
      </c>
      <c r="F287" t="s">
        <v>616</v>
      </c>
      <c r="G287" t="s">
        <v>617</v>
      </c>
      <c r="H287" s="182">
        <v>1358000000</v>
      </c>
      <c r="I287" s="182">
        <v>0</v>
      </c>
      <c r="J287" s="182">
        <v>0</v>
      </c>
      <c r="K287" s="182">
        <v>0</v>
      </c>
      <c r="L287" s="182">
        <v>0</v>
      </c>
      <c r="M287" s="182">
        <v>1358000000</v>
      </c>
    </row>
    <row r="288" spans="1:13" s="187" customFormat="1">
      <c r="A288" t="s">
        <v>665</v>
      </c>
      <c r="B288" t="s">
        <v>613</v>
      </c>
      <c r="C288" t="s">
        <v>614</v>
      </c>
      <c r="D288" t="s">
        <v>657</v>
      </c>
      <c r="E288" t="s">
        <v>118</v>
      </c>
      <c r="F288" t="s">
        <v>616</v>
      </c>
      <c r="G288" t="s">
        <v>617</v>
      </c>
      <c r="H288" s="182">
        <v>3060000000</v>
      </c>
      <c r="I288" s="182">
        <v>0</v>
      </c>
      <c r="J288" s="182">
        <v>0</v>
      </c>
      <c r="K288" s="182">
        <v>0</v>
      </c>
      <c r="L288" s="182">
        <v>0</v>
      </c>
      <c r="M288" s="182">
        <v>3060000000</v>
      </c>
    </row>
    <row r="289" spans="1:13">
      <c r="A289" t="s">
        <v>666</v>
      </c>
      <c r="B289" t="s">
        <v>613</v>
      </c>
      <c r="C289" t="s">
        <v>614</v>
      </c>
      <c r="D289" t="s">
        <v>657</v>
      </c>
      <c r="E289" t="s">
        <v>119</v>
      </c>
      <c r="F289" t="s">
        <v>616</v>
      </c>
      <c r="G289" t="s">
        <v>617</v>
      </c>
      <c r="H289" s="182">
        <v>84800000</v>
      </c>
      <c r="I289" s="182">
        <v>0</v>
      </c>
      <c r="J289" s="182">
        <v>0</v>
      </c>
      <c r="K289" s="182">
        <v>0</v>
      </c>
      <c r="L289" s="182">
        <v>0</v>
      </c>
      <c r="M289" s="182">
        <v>84800000</v>
      </c>
    </row>
    <row r="290" spans="1:13">
      <c r="A290" t="s">
        <v>667</v>
      </c>
      <c r="B290" t="s">
        <v>613</v>
      </c>
      <c r="C290" t="s">
        <v>614</v>
      </c>
      <c r="D290" t="s">
        <v>657</v>
      </c>
      <c r="E290" t="s">
        <v>120</v>
      </c>
      <c r="F290" t="s">
        <v>616</v>
      </c>
      <c r="G290" t="s">
        <v>617</v>
      </c>
      <c r="H290" s="182">
        <v>80800000</v>
      </c>
      <c r="I290" s="182">
        <v>0</v>
      </c>
      <c r="J290" s="182">
        <v>0</v>
      </c>
      <c r="K290" s="182">
        <v>0</v>
      </c>
      <c r="L290" s="182">
        <v>0</v>
      </c>
      <c r="M290" s="182">
        <v>80800000</v>
      </c>
    </row>
    <row r="291" spans="1:13">
      <c r="A291" t="s">
        <v>668</v>
      </c>
      <c r="B291" t="s">
        <v>613</v>
      </c>
      <c r="C291" t="s">
        <v>614</v>
      </c>
      <c r="D291" t="s">
        <v>635</v>
      </c>
      <c r="E291" t="s">
        <v>121</v>
      </c>
      <c r="F291" t="s">
        <v>616</v>
      </c>
      <c r="G291" t="s">
        <v>617</v>
      </c>
      <c r="H291" s="182">
        <v>122000000</v>
      </c>
      <c r="I291" s="182">
        <v>0</v>
      </c>
      <c r="J291" s="182">
        <v>0</v>
      </c>
      <c r="K291" s="182">
        <v>0</v>
      </c>
      <c r="L291" s="182">
        <v>0</v>
      </c>
      <c r="M291" s="182">
        <v>122000000</v>
      </c>
    </row>
    <row r="292" spans="1:13" s="187" customFormat="1">
      <c r="A292" t="s">
        <v>674</v>
      </c>
      <c r="B292" t="s">
        <v>613</v>
      </c>
      <c r="C292" t="s">
        <v>614</v>
      </c>
      <c r="D292" t="s">
        <v>675</v>
      </c>
      <c r="E292" t="s">
        <v>676</v>
      </c>
      <c r="F292" t="s">
        <v>677</v>
      </c>
      <c r="G292" t="s">
        <v>617</v>
      </c>
      <c r="H292" s="182">
        <v>132000000</v>
      </c>
      <c r="I292" s="182">
        <v>0</v>
      </c>
      <c r="J292" s="182">
        <v>0</v>
      </c>
      <c r="K292" s="182">
        <v>0</v>
      </c>
      <c r="L292" s="182">
        <v>0</v>
      </c>
      <c r="M292" s="182">
        <v>132000000</v>
      </c>
    </row>
    <row r="293" spans="1:13">
      <c r="A293" t="s">
        <v>678</v>
      </c>
      <c r="B293" t="s">
        <v>613</v>
      </c>
      <c r="C293" t="s">
        <v>614</v>
      </c>
      <c r="D293" t="s">
        <v>679</v>
      </c>
      <c r="E293" t="s">
        <v>680</v>
      </c>
      <c r="F293" t="s">
        <v>681</v>
      </c>
      <c r="G293" t="s">
        <v>617</v>
      </c>
      <c r="H293" s="182">
        <v>21354954715.688133</v>
      </c>
      <c r="I293" s="182">
        <v>0</v>
      </c>
      <c r="J293" s="182">
        <v>0</v>
      </c>
      <c r="K293" s="182">
        <v>0</v>
      </c>
      <c r="L293" s="182">
        <v>0</v>
      </c>
      <c r="M293" s="182">
        <v>21354954715.688133</v>
      </c>
    </row>
    <row r="294" spans="1:13">
      <c r="A294" t="s">
        <v>622</v>
      </c>
      <c r="B294" t="s">
        <v>613</v>
      </c>
      <c r="C294" t="s">
        <v>614</v>
      </c>
      <c r="D294" t="s">
        <v>619</v>
      </c>
      <c r="E294" t="s">
        <v>60</v>
      </c>
      <c r="F294" t="s">
        <v>616</v>
      </c>
      <c r="G294" t="s">
        <v>617</v>
      </c>
      <c r="H294" s="182">
        <v>66000000</v>
      </c>
      <c r="I294" s="182">
        <v>0</v>
      </c>
      <c r="J294" s="182">
        <v>0</v>
      </c>
      <c r="K294" s="182">
        <v>0</v>
      </c>
      <c r="L294" s="182">
        <v>0</v>
      </c>
      <c r="M294" s="182">
        <v>66000000</v>
      </c>
    </row>
    <row r="295" spans="1:13">
      <c r="A295" t="s">
        <v>682</v>
      </c>
      <c r="B295" t="s">
        <v>613</v>
      </c>
      <c r="C295" t="s">
        <v>614</v>
      </c>
      <c r="D295" t="s">
        <v>683</v>
      </c>
      <c r="E295" t="s">
        <v>2034</v>
      </c>
      <c r="F295" t="s">
        <v>685</v>
      </c>
      <c r="G295" t="s">
        <v>617</v>
      </c>
      <c r="H295" s="182">
        <v>9944745796.4030895</v>
      </c>
      <c r="I295" s="182">
        <v>0</v>
      </c>
      <c r="J295" s="182">
        <v>0</v>
      </c>
      <c r="K295" s="182">
        <v>0</v>
      </c>
      <c r="L295" s="182">
        <v>0</v>
      </c>
      <c r="M295" s="182">
        <v>9944745796.4030895</v>
      </c>
    </row>
    <row r="296" spans="1:13">
      <c r="A296" t="s">
        <v>690</v>
      </c>
      <c r="B296" t="s">
        <v>613</v>
      </c>
      <c r="C296" t="s">
        <v>614</v>
      </c>
      <c r="D296" t="s">
        <v>691</v>
      </c>
      <c r="E296" t="s">
        <v>692</v>
      </c>
      <c r="F296" t="s">
        <v>693</v>
      </c>
      <c r="G296" t="s">
        <v>617</v>
      </c>
      <c r="H296" s="182">
        <v>5193398635.1527605</v>
      </c>
      <c r="I296" s="182">
        <v>0</v>
      </c>
      <c r="J296" s="182">
        <v>0</v>
      </c>
      <c r="K296" s="182">
        <v>0</v>
      </c>
      <c r="L296" s="182">
        <v>0</v>
      </c>
      <c r="M296" s="182">
        <v>5193398635.1527605</v>
      </c>
    </row>
    <row r="297" spans="1:13">
      <c r="A297" t="s">
        <v>694</v>
      </c>
      <c r="B297" t="s">
        <v>613</v>
      </c>
      <c r="C297" t="s">
        <v>614</v>
      </c>
      <c r="D297" t="s">
        <v>695</v>
      </c>
      <c r="E297" t="s">
        <v>696</v>
      </c>
      <c r="F297" t="s">
        <v>697</v>
      </c>
      <c r="G297" t="s">
        <v>617</v>
      </c>
      <c r="H297" s="182">
        <v>5418493200.2737541</v>
      </c>
      <c r="I297" s="182">
        <v>0</v>
      </c>
      <c r="J297" s="182">
        <v>0</v>
      </c>
      <c r="K297" s="182">
        <v>0</v>
      </c>
      <c r="L297" s="182">
        <v>0</v>
      </c>
      <c r="M297" s="182">
        <v>5418493200.2737541</v>
      </c>
    </row>
    <row r="298" spans="1:13">
      <c r="A298" t="s">
        <v>698</v>
      </c>
      <c r="B298" t="s">
        <v>613</v>
      </c>
      <c r="C298" t="s">
        <v>614</v>
      </c>
      <c r="D298" t="s">
        <v>699</v>
      </c>
      <c r="E298" t="s">
        <v>700</v>
      </c>
      <c r="F298" t="s">
        <v>701</v>
      </c>
      <c r="G298" t="s">
        <v>617</v>
      </c>
      <c r="H298" s="182">
        <v>5029148218.6085386</v>
      </c>
      <c r="I298" s="182">
        <v>0</v>
      </c>
      <c r="J298" s="182">
        <v>0</v>
      </c>
      <c r="K298" s="182">
        <v>0</v>
      </c>
      <c r="L298" s="182">
        <v>0</v>
      </c>
      <c r="M298" s="182">
        <v>5029148218.6085386</v>
      </c>
    </row>
    <row r="299" spans="1:13">
      <c r="A299" t="s">
        <v>702</v>
      </c>
      <c r="B299" t="s">
        <v>613</v>
      </c>
      <c r="C299" t="s">
        <v>614</v>
      </c>
      <c r="D299" t="s">
        <v>703</v>
      </c>
      <c r="E299" t="s">
        <v>704</v>
      </c>
      <c r="F299" t="s">
        <v>705</v>
      </c>
      <c r="G299" t="s">
        <v>617</v>
      </c>
      <c r="H299" s="182">
        <v>5183381677.4679079</v>
      </c>
      <c r="I299" s="182">
        <v>0</v>
      </c>
      <c r="J299" s="182">
        <v>0</v>
      </c>
      <c r="K299" s="182">
        <v>0</v>
      </c>
      <c r="L299" s="182">
        <v>0</v>
      </c>
      <c r="M299" s="182">
        <v>5183381677.4679079</v>
      </c>
    </row>
    <row r="300" spans="1:13" s="187" customFormat="1">
      <c r="A300" t="s">
        <v>706</v>
      </c>
      <c r="B300" t="s">
        <v>613</v>
      </c>
      <c r="C300" t="s">
        <v>614</v>
      </c>
      <c r="D300" t="s">
        <v>707</v>
      </c>
      <c r="E300" t="s">
        <v>708</v>
      </c>
      <c r="F300" t="s">
        <v>709</v>
      </c>
      <c r="G300" t="s">
        <v>617</v>
      </c>
      <c r="H300" s="182">
        <v>329445133.51998389</v>
      </c>
      <c r="I300" s="182">
        <v>0</v>
      </c>
      <c r="J300" s="182">
        <v>0</v>
      </c>
      <c r="K300" s="182">
        <v>0</v>
      </c>
      <c r="L300" s="182">
        <v>0</v>
      </c>
      <c r="M300" s="182">
        <v>329445133.51998389</v>
      </c>
    </row>
    <row r="301" spans="1:13">
      <c r="A301" t="s">
        <v>718</v>
      </c>
      <c r="B301" t="s">
        <v>613</v>
      </c>
      <c r="C301" t="s">
        <v>614</v>
      </c>
      <c r="D301" t="s">
        <v>719</v>
      </c>
      <c r="E301" t="s">
        <v>720</v>
      </c>
      <c r="F301" t="s">
        <v>721</v>
      </c>
      <c r="G301" t="s">
        <v>617</v>
      </c>
      <c r="H301" s="182">
        <v>394549616.65169567</v>
      </c>
      <c r="I301" s="182">
        <v>0</v>
      </c>
      <c r="J301" s="182">
        <v>0</v>
      </c>
      <c r="K301" s="182">
        <v>0</v>
      </c>
      <c r="L301" s="182">
        <v>0</v>
      </c>
      <c r="M301" s="182">
        <v>394549616.65169567</v>
      </c>
    </row>
    <row r="302" spans="1:13">
      <c r="A302" t="s">
        <v>623</v>
      </c>
      <c r="B302" t="s">
        <v>613</v>
      </c>
      <c r="C302" t="s">
        <v>614</v>
      </c>
      <c r="D302" t="s">
        <v>619</v>
      </c>
      <c r="E302" t="s">
        <v>61</v>
      </c>
      <c r="F302" t="s">
        <v>616</v>
      </c>
      <c r="G302" t="s">
        <v>617</v>
      </c>
      <c r="H302" s="182">
        <v>128000000</v>
      </c>
      <c r="I302" s="182">
        <v>0</v>
      </c>
      <c r="J302" s="182">
        <v>0</v>
      </c>
      <c r="K302" s="182">
        <v>0</v>
      </c>
      <c r="L302" s="182">
        <v>0</v>
      </c>
      <c r="M302" s="182">
        <v>128000000</v>
      </c>
    </row>
    <row r="303" spans="1:13">
      <c r="A303" t="s">
        <v>722</v>
      </c>
      <c r="B303" t="s">
        <v>613</v>
      </c>
      <c r="C303" t="s">
        <v>614</v>
      </c>
      <c r="D303" t="s">
        <v>723</v>
      </c>
      <c r="E303" t="s">
        <v>724</v>
      </c>
      <c r="F303" t="s">
        <v>725</v>
      </c>
      <c r="G303" t="s">
        <v>617</v>
      </c>
      <c r="H303" s="182">
        <v>147457248.0415934</v>
      </c>
      <c r="I303" s="182">
        <v>0</v>
      </c>
      <c r="J303" s="182">
        <v>0</v>
      </c>
      <c r="K303" s="182">
        <v>0</v>
      </c>
      <c r="L303" s="182">
        <v>0</v>
      </c>
      <c r="M303" s="182">
        <v>147457248.0415934</v>
      </c>
    </row>
    <row r="304" spans="1:13" s="187" customFormat="1">
      <c r="A304" t="s">
        <v>726</v>
      </c>
      <c r="B304" t="s">
        <v>613</v>
      </c>
      <c r="C304" t="s">
        <v>614</v>
      </c>
      <c r="D304" t="s">
        <v>727</v>
      </c>
      <c r="E304" t="s">
        <v>728</v>
      </c>
      <c r="F304" t="s">
        <v>729</v>
      </c>
      <c r="G304" t="s">
        <v>617</v>
      </c>
      <c r="H304" s="182">
        <v>1334228169.0548074</v>
      </c>
      <c r="I304" s="182">
        <v>0</v>
      </c>
      <c r="J304" s="182">
        <v>0</v>
      </c>
      <c r="K304" s="182">
        <v>0</v>
      </c>
      <c r="L304" s="182">
        <v>0</v>
      </c>
      <c r="M304" s="182">
        <v>1334228169.0548074</v>
      </c>
    </row>
    <row r="305" spans="1:13">
      <c r="A305" t="s">
        <v>730</v>
      </c>
      <c r="B305" t="s">
        <v>613</v>
      </c>
      <c r="C305" t="s">
        <v>614</v>
      </c>
      <c r="D305" t="s">
        <v>731</v>
      </c>
      <c r="E305" t="s">
        <v>732</v>
      </c>
      <c r="F305" t="s">
        <v>733</v>
      </c>
      <c r="G305" t="s">
        <v>617</v>
      </c>
      <c r="H305" s="182">
        <v>1498494895.772711</v>
      </c>
      <c r="I305" s="182">
        <v>0</v>
      </c>
      <c r="J305" s="182">
        <v>0</v>
      </c>
      <c r="K305" s="182">
        <v>0</v>
      </c>
      <c r="L305" s="182">
        <v>0</v>
      </c>
      <c r="M305" s="182">
        <v>1498494895.772711</v>
      </c>
    </row>
    <row r="306" spans="1:13">
      <c r="A306" t="s">
        <v>734</v>
      </c>
      <c r="B306" t="s">
        <v>613</v>
      </c>
      <c r="C306" t="s">
        <v>614</v>
      </c>
      <c r="D306" t="s">
        <v>735</v>
      </c>
      <c r="E306" t="s">
        <v>736</v>
      </c>
      <c r="F306" t="s">
        <v>737</v>
      </c>
      <c r="G306" t="s">
        <v>617</v>
      </c>
      <c r="H306" s="182">
        <v>520640413.3372668</v>
      </c>
      <c r="I306" s="182">
        <v>0</v>
      </c>
      <c r="J306" s="182">
        <v>0</v>
      </c>
      <c r="K306" s="182">
        <v>0</v>
      </c>
      <c r="L306" s="182">
        <v>0</v>
      </c>
      <c r="M306" s="182">
        <v>520640413.3372668</v>
      </c>
    </row>
    <row r="307" spans="1:13">
      <c r="A307" t="s">
        <v>738</v>
      </c>
      <c r="B307" t="s">
        <v>613</v>
      </c>
      <c r="C307" t="s">
        <v>614</v>
      </c>
      <c r="D307" t="s">
        <v>739</v>
      </c>
      <c r="E307" t="s">
        <v>740</v>
      </c>
      <c r="F307" t="s">
        <v>741</v>
      </c>
      <c r="G307" t="s">
        <v>617</v>
      </c>
      <c r="H307" s="182">
        <v>506579825.89124095</v>
      </c>
      <c r="I307" s="182">
        <v>0</v>
      </c>
      <c r="J307" s="182">
        <v>0</v>
      </c>
      <c r="K307" s="182">
        <v>0</v>
      </c>
      <c r="L307" s="182">
        <v>0</v>
      </c>
      <c r="M307" s="182">
        <v>506579825.89124095</v>
      </c>
    </row>
    <row r="308" spans="1:13">
      <c r="A308" t="s">
        <v>742</v>
      </c>
      <c r="B308" t="s">
        <v>613</v>
      </c>
      <c r="C308" t="s">
        <v>614</v>
      </c>
      <c r="D308" t="s">
        <v>743</v>
      </c>
      <c r="E308" t="s">
        <v>744</v>
      </c>
      <c r="F308" t="s">
        <v>745</v>
      </c>
      <c r="G308" t="s">
        <v>617</v>
      </c>
      <c r="H308" s="182">
        <v>292478460.74540257</v>
      </c>
      <c r="I308" s="182">
        <v>0</v>
      </c>
      <c r="J308" s="182">
        <v>0</v>
      </c>
      <c r="K308" s="182">
        <v>0</v>
      </c>
      <c r="L308" s="182">
        <v>0</v>
      </c>
      <c r="M308" s="182">
        <v>292478460.74540257</v>
      </c>
    </row>
    <row r="309" spans="1:13" s="187" customFormat="1">
      <c r="A309" t="s">
        <v>750</v>
      </c>
      <c r="B309" t="s">
        <v>613</v>
      </c>
      <c r="C309" t="s">
        <v>614</v>
      </c>
      <c r="D309" t="s">
        <v>751</v>
      </c>
      <c r="E309" t="s">
        <v>752</v>
      </c>
      <c r="F309" t="s">
        <v>753</v>
      </c>
      <c r="G309" t="s">
        <v>617</v>
      </c>
      <c r="H309" s="182">
        <v>12284151229.299931</v>
      </c>
      <c r="I309" s="182">
        <v>0</v>
      </c>
      <c r="J309" s="182">
        <v>0</v>
      </c>
      <c r="K309" s="182">
        <v>0</v>
      </c>
      <c r="L309" s="182">
        <v>0</v>
      </c>
      <c r="M309" s="182">
        <v>12284151229.299931</v>
      </c>
    </row>
    <row r="310" spans="1:13">
      <c r="A310" t="s">
        <v>754</v>
      </c>
      <c r="B310" t="s">
        <v>613</v>
      </c>
      <c r="C310" t="s">
        <v>614</v>
      </c>
      <c r="D310" t="s">
        <v>755</v>
      </c>
      <c r="E310" t="s">
        <v>756</v>
      </c>
      <c r="F310" t="s">
        <v>616</v>
      </c>
      <c r="G310" t="s">
        <v>617</v>
      </c>
      <c r="H310" s="182">
        <v>0</v>
      </c>
      <c r="I310" s="182">
        <v>0</v>
      </c>
      <c r="J310" s="182">
        <v>0</v>
      </c>
      <c r="K310" s="182">
        <v>0</v>
      </c>
      <c r="L310" s="182">
        <v>0</v>
      </c>
      <c r="M310" s="182">
        <v>0</v>
      </c>
    </row>
    <row r="311" spans="1:13">
      <c r="A311" t="s">
        <v>624</v>
      </c>
      <c r="B311" t="s">
        <v>613</v>
      </c>
      <c r="C311" t="s">
        <v>614</v>
      </c>
      <c r="D311" t="s">
        <v>619</v>
      </c>
      <c r="E311" t="s">
        <v>65</v>
      </c>
      <c r="F311" t="s">
        <v>616</v>
      </c>
      <c r="G311" t="s">
        <v>617</v>
      </c>
      <c r="H311" s="182">
        <v>320000000</v>
      </c>
      <c r="I311" s="182">
        <v>0</v>
      </c>
      <c r="J311" s="182">
        <v>0</v>
      </c>
      <c r="K311" s="182">
        <v>0</v>
      </c>
      <c r="L311" s="182">
        <v>0</v>
      </c>
      <c r="M311" s="182">
        <v>320000000</v>
      </c>
    </row>
    <row r="312" spans="1:13">
      <c r="A312" t="s">
        <v>760</v>
      </c>
      <c r="B312" t="s">
        <v>613</v>
      </c>
      <c r="C312" t="s">
        <v>614</v>
      </c>
      <c r="D312" t="s">
        <v>761</v>
      </c>
      <c r="E312" t="s">
        <v>762</v>
      </c>
      <c r="F312" t="s">
        <v>616</v>
      </c>
      <c r="G312" t="s">
        <v>617</v>
      </c>
      <c r="H312" s="182">
        <v>6697306622.8148756</v>
      </c>
      <c r="I312" s="182">
        <v>0</v>
      </c>
      <c r="J312" s="182">
        <v>0</v>
      </c>
      <c r="K312" s="182">
        <v>0</v>
      </c>
      <c r="L312" s="182">
        <v>0</v>
      </c>
      <c r="M312" s="182">
        <v>6697306622.8148756</v>
      </c>
    </row>
    <row r="313" spans="1:13">
      <c r="A313" t="s">
        <v>763</v>
      </c>
      <c r="B313" t="s">
        <v>613</v>
      </c>
      <c r="C313" t="s">
        <v>614</v>
      </c>
      <c r="D313" t="s">
        <v>761</v>
      </c>
      <c r="E313" t="s">
        <v>764</v>
      </c>
      <c r="F313" t="s">
        <v>616</v>
      </c>
      <c r="G313" t="s">
        <v>617</v>
      </c>
      <c r="H313" s="182">
        <v>1518353055.1225562</v>
      </c>
      <c r="I313" s="182">
        <v>0</v>
      </c>
      <c r="J313" s="182">
        <v>0</v>
      </c>
      <c r="K313" s="182">
        <v>0</v>
      </c>
      <c r="L313" s="182">
        <v>0</v>
      </c>
      <c r="M313" s="182">
        <v>1518353055.1225562</v>
      </c>
    </row>
    <row r="314" spans="1:13" s="187" customFormat="1">
      <c r="A314" t="s">
        <v>768</v>
      </c>
      <c r="B314" t="s">
        <v>613</v>
      </c>
      <c r="C314" t="s">
        <v>614</v>
      </c>
      <c r="D314" t="s">
        <v>769</v>
      </c>
      <c r="E314" t="s">
        <v>770</v>
      </c>
      <c r="F314" t="s">
        <v>616</v>
      </c>
      <c r="G314" t="s">
        <v>617</v>
      </c>
      <c r="H314" s="182">
        <v>601384810.25047517</v>
      </c>
      <c r="I314" s="182">
        <v>0</v>
      </c>
      <c r="J314" s="182">
        <v>0</v>
      </c>
      <c r="K314" s="182">
        <v>0</v>
      </c>
      <c r="L314" s="182">
        <v>0</v>
      </c>
      <c r="M314" s="182">
        <v>601384810.25047517</v>
      </c>
    </row>
    <row r="315" spans="1:13">
      <c r="A315" t="s">
        <v>774</v>
      </c>
      <c r="B315" t="s">
        <v>613</v>
      </c>
      <c r="C315" t="s">
        <v>614</v>
      </c>
      <c r="D315" t="s">
        <v>775</v>
      </c>
      <c r="E315" t="s">
        <v>776</v>
      </c>
      <c r="F315" t="s">
        <v>616</v>
      </c>
      <c r="G315" t="s">
        <v>617</v>
      </c>
      <c r="H315" s="182">
        <v>24005973688.38166</v>
      </c>
      <c r="I315" s="182">
        <v>0</v>
      </c>
      <c r="J315" s="182">
        <v>0</v>
      </c>
      <c r="K315" s="182">
        <v>0</v>
      </c>
      <c r="L315" s="182">
        <v>0</v>
      </c>
      <c r="M315" s="182">
        <v>24005973688.38166</v>
      </c>
    </row>
    <row r="316" spans="1:13" s="187" customFormat="1">
      <c r="A316" t="s">
        <v>777</v>
      </c>
      <c r="B316" t="s">
        <v>613</v>
      </c>
      <c r="C316" t="s">
        <v>614</v>
      </c>
      <c r="D316" t="s">
        <v>778</v>
      </c>
      <c r="E316" t="s">
        <v>779</v>
      </c>
      <c r="F316" t="s">
        <v>616</v>
      </c>
      <c r="G316" t="s">
        <v>617</v>
      </c>
      <c r="H316" s="182">
        <v>58263002450.487007</v>
      </c>
      <c r="I316" s="182">
        <v>0</v>
      </c>
      <c r="J316" s="182">
        <v>0</v>
      </c>
      <c r="K316" s="182">
        <v>0</v>
      </c>
      <c r="L316" s="182">
        <v>0</v>
      </c>
      <c r="M316" s="182">
        <v>58263002450.487007</v>
      </c>
    </row>
    <row r="317" spans="1:13" s="187" customFormat="1">
      <c r="A317" t="s">
        <v>780</v>
      </c>
      <c r="B317" t="s">
        <v>613</v>
      </c>
      <c r="C317" t="s">
        <v>614</v>
      </c>
      <c r="D317" t="s">
        <v>781</v>
      </c>
      <c r="E317" t="s">
        <v>782</v>
      </c>
      <c r="F317" t="s">
        <v>783</v>
      </c>
      <c r="G317" t="s">
        <v>617</v>
      </c>
      <c r="H317" s="182">
        <v>56208424589.094101</v>
      </c>
      <c r="I317" s="182">
        <v>0</v>
      </c>
      <c r="J317" s="182">
        <v>0</v>
      </c>
      <c r="K317" s="182">
        <v>0</v>
      </c>
      <c r="L317" s="182">
        <v>0</v>
      </c>
      <c r="M317" s="182">
        <v>56208424589.094101</v>
      </c>
    </row>
    <row r="318" spans="1:13">
      <c r="A318" t="s">
        <v>788</v>
      </c>
      <c r="B318" t="s">
        <v>613</v>
      </c>
      <c r="C318" t="s">
        <v>614</v>
      </c>
      <c r="D318" t="s">
        <v>789</v>
      </c>
      <c r="E318" t="s">
        <v>790</v>
      </c>
      <c r="F318" t="s">
        <v>791</v>
      </c>
      <c r="G318" t="s">
        <v>617</v>
      </c>
      <c r="H318" s="182">
        <v>59667210380.119621</v>
      </c>
      <c r="I318" s="182">
        <v>0</v>
      </c>
      <c r="J318" s="182">
        <v>0</v>
      </c>
      <c r="K318" s="182">
        <v>0</v>
      </c>
      <c r="L318" s="182">
        <v>0</v>
      </c>
      <c r="M318" s="182">
        <v>59667210380.119621</v>
      </c>
    </row>
    <row r="319" spans="1:13">
      <c r="A319" t="s">
        <v>625</v>
      </c>
      <c r="B319" t="s">
        <v>613</v>
      </c>
      <c r="C319" t="s">
        <v>614</v>
      </c>
      <c r="D319" t="s">
        <v>619</v>
      </c>
      <c r="E319" t="s">
        <v>67</v>
      </c>
      <c r="F319" t="s">
        <v>616</v>
      </c>
      <c r="G319" t="s">
        <v>617</v>
      </c>
      <c r="H319" s="182">
        <v>600000000</v>
      </c>
      <c r="I319" s="182">
        <v>0</v>
      </c>
      <c r="J319" s="182">
        <v>0</v>
      </c>
      <c r="K319" s="182">
        <v>0</v>
      </c>
      <c r="L319" s="182">
        <v>0</v>
      </c>
      <c r="M319" s="182">
        <v>600000000</v>
      </c>
    </row>
    <row r="320" spans="1:13" s="187" customFormat="1">
      <c r="A320" t="s">
        <v>792</v>
      </c>
      <c r="B320" t="s">
        <v>613</v>
      </c>
      <c r="C320" t="s">
        <v>614</v>
      </c>
      <c r="D320" t="s">
        <v>793</v>
      </c>
      <c r="E320" t="s">
        <v>794</v>
      </c>
      <c r="F320" t="s">
        <v>795</v>
      </c>
      <c r="G320" t="s">
        <v>617</v>
      </c>
      <c r="H320" s="182">
        <v>57521497624.508652</v>
      </c>
      <c r="I320" s="182">
        <v>0</v>
      </c>
      <c r="J320" s="182">
        <v>0</v>
      </c>
      <c r="K320" s="182">
        <v>0</v>
      </c>
      <c r="L320" s="182">
        <v>0</v>
      </c>
      <c r="M320" s="182">
        <v>57521497624.508652</v>
      </c>
    </row>
    <row r="321" spans="1:13">
      <c r="A321" t="s">
        <v>796</v>
      </c>
      <c r="B321" t="s">
        <v>613</v>
      </c>
      <c r="C321" t="s">
        <v>614</v>
      </c>
      <c r="D321" t="s">
        <v>797</v>
      </c>
      <c r="E321" t="s">
        <v>798</v>
      </c>
      <c r="F321" t="s">
        <v>799</v>
      </c>
      <c r="G321" t="s">
        <v>617</v>
      </c>
      <c r="H321" s="182">
        <v>63640559614.463661</v>
      </c>
      <c r="I321" s="182">
        <v>0</v>
      </c>
      <c r="J321" s="182">
        <v>0</v>
      </c>
      <c r="K321" s="182">
        <v>0</v>
      </c>
      <c r="L321" s="182">
        <v>0</v>
      </c>
      <c r="M321" s="182">
        <v>63640559614.463661</v>
      </c>
    </row>
    <row r="322" spans="1:13">
      <c r="A322" t="s">
        <v>800</v>
      </c>
      <c r="B322" t="s">
        <v>115</v>
      </c>
      <c r="C322" t="s">
        <v>614</v>
      </c>
      <c r="D322" t="s">
        <v>801</v>
      </c>
      <c r="E322" t="s">
        <v>169</v>
      </c>
      <c r="F322" t="s">
        <v>616</v>
      </c>
      <c r="G322" t="s">
        <v>617</v>
      </c>
      <c r="H322" s="182">
        <v>60000000</v>
      </c>
      <c r="I322" s="182">
        <v>0</v>
      </c>
      <c r="J322" s="182">
        <v>0</v>
      </c>
      <c r="K322" s="182">
        <v>0</v>
      </c>
      <c r="L322" s="182">
        <v>0</v>
      </c>
      <c r="M322" s="182">
        <v>60000000</v>
      </c>
    </row>
    <row r="323" spans="1:13">
      <c r="A323" t="s">
        <v>802</v>
      </c>
      <c r="B323" t="s">
        <v>115</v>
      </c>
      <c r="C323" t="s">
        <v>614</v>
      </c>
      <c r="D323" t="s">
        <v>801</v>
      </c>
      <c r="E323" t="s">
        <v>171</v>
      </c>
      <c r="F323" t="s">
        <v>616</v>
      </c>
      <c r="G323" t="s">
        <v>617</v>
      </c>
      <c r="H323" s="182">
        <v>22500000</v>
      </c>
      <c r="I323" s="182">
        <v>0</v>
      </c>
      <c r="J323" s="182">
        <v>0</v>
      </c>
      <c r="K323" s="182">
        <v>0</v>
      </c>
      <c r="L323" s="182">
        <v>0</v>
      </c>
      <c r="M323" s="182">
        <v>22500000</v>
      </c>
    </row>
    <row r="324" spans="1:13">
      <c r="A324" t="s">
        <v>803</v>
      </c>
      <c r="B324" t="s">
        <v>115</v>
      </c>
      <c r="C324" t="s">
        <v>614</v>
      </c>
      <c r="D324" t="s">
        <v>804</v>
      </c>
      <c r="E324" t="s">
        <v>172</v>
      </c>
      <c r="F324" t="s">
        <v>616</v>
      </c>
      <c r="G324" t="s">
        <v>617</v>
      </c>
      <c r="H324" s="182">
        <v>16669662.47585186</v>
      </c>
      <c r="I324" s="182">
        <v>0</v>
      </c>
      <c r="J324" s="182">
        <v>0</v>
      </c>
      <c r="K324" s="182">
        <v>0</v>
      </c>
      <c r="L324" s="182">
        <v>0</v>
      </c>
      <c r="M324" s="182">
        <v>16669662.47585186</v>
      </c>
    </row>
    <row r="325" spans="1:13" s="187" customFormat="1">
      <c r="A325" t="s">
        <v>805</v>
      </c>
      <c r="B325" t="s">
        <v>115</v>
      </c>
      <c r="C325" t="s">
        <v>614</v>
      </c>
      <c r="D325" t="s">
        <v>804</v>
      </c>
      <c r="E325" t="s">
        <v>174</v>
      </c>
      <c r="F325" t="s">
        <v>616</v>
      </c>
      <c r="G325" t="s">
        <v>617</v>
      </c>
      <c r="H325" s="182">
        <v>16669662.47585186</v>
      </c>
      <c r="I325" s="182">
        <v>0</v>
      </c>
      <c r="J325" s="182">
        <v>0</v>
      </c>
      <c r="K325" s="182">
        <v>0</v>
      </c>
      <c r="L325" s="182">
        <v>0</v>
      </c>
      <c r="M325" s="182">
        <v>16669662.47585186</v>
      </c>
    </row>
    <row r="326" spans="1:13">
      <c r="A326" t="s">
        <v>806</v>
      </c>
      <c r="B326" t="s">
        <v>115</v>
      </c>
      <c r="C326" t="s">
        <v>614</v>
      </c>
      <c r="D326" t="s">
        <v>807</v>
      </c>
      <c r="E326" t="s">
        <v>175</v>
      </c>
      <c r="F326" t="s">
        <v>616</v>
      </c>
      <c r="G326" t="s">
        <v>617</v>
      </c>
      <c r="H326" s="182">
        <v>15558351.644128403</v>
      </c>
      <c r="I326" s="182">
        <v>0</v>
      </c>
      <c r="J326" s="182">
        <v>0</v>
      </c>
      <c r="K326" s="182">
        <v>0</v>
      </c>
      <c r="L326" s="182">
        <v>0</v>
      </c>
      <c r="M326" s="182">
        <v>15558351.644128403</v>
      </c>
    </row>
    <row r="327" spans="1:13" s="187" customFormat="1">
      <c r="A327" t="s">
        <v>808</v>
      </c>
      <c r="B327" t="s">
        <v>115</v>
      </c>
      <c r="C327" t="s">
        <v>614</v>
      </c>
      <c r="D327" t="s">
        <v>807</v>
      </c>
      <c r="E327" t="s">
        <v>177</v>
      </c>
      <c r="F327" t="s">
        <v>616</v>
      </c>
      <c r="G327" t="s">
        <v>617</v>
      </c>
      <c r="H327" s="182">
        <v>8400000</v>
      </c>
      <c r="I327" s="182">
        <v>0</v>
      </c>
      <c r="J327" s="182">
        <v>0</v>
      </c>
      <c r="K327" s="182">
        <v>0</v>
      </c>
      <c r="L327" s="182">
        <v>0</v>
      </c>
      <c r="M327" s="182">
        <v>8400000</v>
      </c>
    </row>
    <row r="328" spans="1:13" s="187" customFormat="1">
      <c r="A328" t="s">
        <v>809</v>
      </c>
      <c r="B328" t="s">
        <v>115</v>
      </c>
      <c r="C328" t="s">
        <v>614</v>
      </c>
      <c r="D328" t="s">
        <v>810</v>
      </c>
      <c r="E328" t="s">
        <v>178</v>
      </c>
      <c r="F328" t="s">
        <v>616</v>
      </c>
      <c r="G328" t="s">
        <v>617</v>
      </c>
      <c r="H328" s="182">
        <v>10001797.485511117</v>
      </c>
      <c r="I328" s="182">
        <v>0</v>
      </c>
      <c r="J328" s="182">
        <v>0</v>
      </c>
      <c r="K328" s="182">
        <v>0</v>
      </c>
      <c r="L328" s="182">
        <v>0</v>
      </c>
      <c r="M328" s="182">
        <v>10001797.485511117</v>
      </c>
    </row>
    <row r="329" spans="1:13">
      <c r="A329" t="s">
        <v>811</v>
      </c>
      <c r="B329" t="s">
        <v>115</v>
      </c>
      <c r="C329" t="s">
        <v>614</v>
      </c>
      <c r="D329" t="s">
        <v>810</v>
      </c>
      <c r="E329" t="s">
        <v>180</v>
      </c>
      <c r="F329" t="s">
        <v>616</v>
      </c>
      <c r="G329" t="s">
        <v>617</v>
      </c>
      <c r="H329" s="182">
        <v>5400000</v>
      </c>
      <c r="I329" s="182">
        <v>0</v>
      </c>
      <c r="J329" s="182">
        <v>0</v>
      </c>
      <c r="K329" s="182">
        <v>0</v>
      </c>
      <c r="L329" s="182">
        <v>0</v>
      </c>
      <c r="M329" s="182">
        <v>5400000</v>
      </c>
    </row>
    <row r="330" spans="1:13">
      <c r="A330" t="s">
        <v>626</v>
      </c>
      <c r="B330" t="s">
        <v>613</v>
      </c>
      <c r="C330" t="s">
        <v>614</v>
      </c>
      <c r="D330" t="s">
        <v>619</v>
      </c>
      <c r="E330" s="42" t="s">
        <v>70</v>
      </c>
      <c r="F330" t="s">
        <v>616</v>
      </c>
      <c r="G330" t="s">
        <v>617</v>
      </c>
      <c r="H330" s="182">
        <v>1500000000</v>
      </c>
      <c r="I330" s="182">
        <v>0</v>
      </c>
      <c r="J330" s="182">
        <v>0</v>
      </c>
      <c r="K330" s="182">
        <v>0</v>
      </c>
      <c r="L330" s="182">
        <v>0</v>
      </c>
      <c r="M330" s="182">
        <v>1500000000</v>
      </c>
    </row>
    <row r="331" spans="1:13" s="187" customFormat="1">
      <c r="A331" t="s">
        <v>812</v>
      </c>
      <c r="B331" t="s">
        <v>115</v>
      </c>
      <c r="C331" t="s">
        <v>614</v>
      </c>
      <c r="D331" t="s">
        <v>813</v>
      </c>
      <c r="E331" t="s">
        <v>181</v>
      </c>
      <c r="F331" t="s">
        <v>616</v>
      </c>
      <c r="G331" t="s">
        <v>617</v>
      </c>
      <c r="H331" s="182">
        <v>11483545.261142394</v>
      </c>
      <c r="I331" s="182">
        <v>0</v>
      </c>
      <c r="J331" s="182">
        <v>0</v>
      </c>
      <c r="K331" s="182">
        <v>0</v>
      </c>
      <c r="L331" s="182">
        <v>0</v>
      </c>
      <c r="M331" s="182">
        <v>11483545.261142394</v>
      </c>
    </row>
    <row r="332" spans="1:13" s="187" customFormat="1">
      <c r="A332" t="s">
        <v>814</v>
      </c>
      <c r="B332" t="s">
        <v>115</v>
      </c>
      <c r="C332" t="s">
        <v>614</v>
      </c>
      <c r="D332" t="s">
        <v>813</v>
      </c>
      <c r="E332" s="356" t="s">
        <v>183</v>
      </c>
      <c r="F332" t="s">
        <v>616</v>
      </c>
      <c r="G332" t="s">
        <v>617</v>
      </c>
      <c r="H332" s="182">
        <v>6200000</v>
      </c>
      <c r="I332" s="182">
        <v>0</v>
      </c>
      <c r="J332" s="182">
        <v>0</v>
      </c>
      <c r="K332" s="182">
        <v>0</v>
      </c>
      <c r="L332" s="182">
        <v>0</v>
      </c>
      <c r="M332" s="182">
        <v>6200000</v>
      </c>
    </row>
    <row r="333" spans="1:13">
      <c r="A333" t="s">
        <v>815</v>
      </c>
      <c r="B333" t="s">
        <v>115</v>
      </c>
      <c r="C333" t="s">
        <v>614</v>
      </c>
      <c r="D333" t="s">
        <v>816</v>
      </c>
      <c r="E333" t="s">
        <v>185</v>
      </c>
      <c r="F333" t="s">
        <v>616</v>
      </c>
      <c r="G333" t="s">
        <v>617</v>
      </c>
      <c r="H333" s="182">
        <v>8890486.6537876595</v>
      </c>
      <c r="I333" s="182">
        <v>0</v>
      </c>
      <c r="J333" s="182">
        <v>0</v>
      </c>
      <c r="K333" s="182">
        <v>0</v>
      </c>
      <c r="L333" s="182">
        <v>0</v>
      </c>
      <c r="M333" s="182">
        <v>8890486.6537876595</v>
      </c>
    </row>
    <row r="334" spans="1:13">
      <c r="A334" t="s">
        <v>817</v>
      </c>
      <c r="B334" t="s">
        <v>115</v>
      </c>
      <c r="C334" t="s">
        <v>614</v>
      </c>
      <c r="D334" t="s">
        <v>818</v>
      </c>
      <c r="E334" t="s">
        <v>187</v>
      </c>
      <c r="F334" t="s">
        <v>616</v>
      </c>
      <c r="G334" t="s">
        <v>617</v>
      </c>
      <c r="H334" s="182">
        <v>92500000</v>
      </c>
      <c r="I334" s="182">
        <v>0</v>
      </c>
      <c r="J334" s="182">
        <v>0</v>
      </c>
      <c r="K334" s="182">
        <v>0</v>
      </c>
      <c r="L334" s="182">
        <v>0</v>
      </c>
      <c r="M334" s="182">
        <v>92500000</v>
      </c>
    </row>
    <row r="335" spans="1:13" s="187" customFormat="1">
      <c r="A335" t="s">
        <v>819</v>
      </c>
      <c r="B335" t="s">
        <v>115</v>
      </c>
      <c r="C335" t="s">
        <v>614</v>
      </c>
      <c r="D335" t="s">
        <v>820</v>
      </c>
      <c r="E335" t="s">
        <v>189</v>
      </c>
      <c r="F335" t="s">
        <v>616</v>
      </c>
      <c r="G335" t="s">
        <v>617</v>
      </c>
      <c r="H335" s="182">
        <v>34300000</v>
      </c>
      <c r="I335" s="182">
        <v>0</v>
      </c>
      <c r="J335" s="182">
        <v>0</v>
      </c>
      <c r="K335" s="182">
        <v>0</v>
      </c>
      <c r="L335" s="182">
        <v>0</v>
      </c>
      <c r="M335" s="182">
        <v>34300000</v>
      </c>
    </row>
    <row r="336" spans="1:13">
      <c r="A336" t="s">
        <v>821</v>
      </c>
      <c r="B336" t="s">
        <v>115</v>
      </c>
      <c r="C336" t="s">
        <v>614</v>
      </c>
      <c r="D336" t="s">
        <v>822</v>
      </c>
      <c r="E336" t="s">
        <v>191</v>
      </c>
      <c r="F336" t="s">
        <v>616</v>
      </c>
      <c r="G336" t="s">
        <v>617</v>
      </c>
      <c r="H336" s="182">
        <v>47230710.348246939</v>
      </c>
      <c r="I336" s="182">
        <v>0</v>
      </c>
      <c r="J336" s="182">
        <v>0</v>
      </c>
      <c r="K336" s="182">
        <v>0</v>
      </c>
      <c r="L336" s="182">
        <v>0</v>
      </c>
      <c r="M336" s="182">
        <v>47230710.348246939</v>
      </c>
    </row>
    <row r="337" spans="1:13" s="187" customFormat="1">
      <c r="A337" t="s">
        <v>823</v>
      </c>
      <c r="B337" t="s">
        <v>115</v>
      </c>
      <c r="C337" t="s">
        <v>614</v>
      </c>
      <c r="D337" t="s">
        <v>824</v>
      </c>
      <c r="E337" t="s">
        <v>193</v>
      </c>
      <c r="F337" t="s">
        <v>616</v>
      </c>
      <c r="G337" t="s">
        <v>617</v>
      </c>
      <c r="H337" s="182">
        <v>25000000</v>
      </c>
      <c r="I337" s="182">
        <v>0</v>
      </c>
      <c r="J337" s="182">
        <v>0</v>
      </c>
      <c r="K337" s="182">
        <v>0</v>
      </c>
      <c r="L337" s="182">
        <v>0</v>
      </c>
      <c r="M337" s="182">
        <v>25000000</v>
      </c>
    </row>
    <row r="338" spans="1:13">
      <c r="A338" t="s">
        <v>825</v>
      </c>
      <c r="B338" t="s">
        <v>115</v>
      </c>
      <c r="C338" t="s">
        <v>614</v>
      </c>
      <c r="D338" t="s">
        <v>826</v>
      </c>
      <c r="E338" t="s">
        <v>195</v>
      </c>
      <c r="F338" t="s">
        <v>616</v>
      </c>
      <c r="G338" t="s">
        <v>617</v>
      </c>
      <c r="H338" s="182">
        <v>39636752.998136647</v>
      </c>
      <c r="I338" s="182">
        <v>0</v>
      </c>
      <c r="J338" s="182">
        <v>0</v>
      </c>
      <c r="K338" s="182">
        <v>0</v>
      </c>
      <c r="L338" s="182">
        <v>0</v>
      </c>
      <c r="M338" s="182">
        <v>39636752.998136647</v>
      </c>
    </row>
    <row r="339" spans="1:13" s="187" customFormat="1">
      <c r="A339" t="s">
        <v>827</v>
      </c>
      <c r="B339" t="s">
        <v>115</v>
      </c>
      <c r="C339" t="s">
        <v>614</v>
      </c>
      <c r="D339" t="s">
        <v>828</v>
      </c>
      <c r="E339" t="s">
        <v>197</v>
      </c>
      <c r="F339" t="s">
        <v>616</v>
      </c>
      <c r="G339" t="s">
        <v>617</v>
      </c>
      <c r="H339" s="182">
        <v>17300000</v>
      </c>
      <c r="I339" s="182">
        <v>0</v>
      </c>
      <c r="J339" s="182">
        <v>0</v>
      </c>
      <c r="K339" s="182">
        <v>0</v>
      </c>
      <c r="L339" s="182">
        <v>0</v>
      </c>
      <c r="M339" s="182">
        <v>17300000</v>
      </c>
    </row>
    <row r="340" spans="1:13">
      <c r="A340" t="s">
        <v>829</v>
      </c>
      <c r="B340" t="s">
        <v>115</v>
      </c>
      <c r="C340" t="s">
        <v>614</v>
      </c>
      <c r="D340" t="s">
        <v>830</v>
      </c>
      <c r="E340" t="s">
        <v>199</v>
      </c>
      <c r="F340" t="s">
        <v>616</v>
      </c>
      <c r="G340" t="s">
        <v>617</v>
      </c>
      <c r="H340" s="182">
        <v>63529935.880190983</v>
      </c>
      <c r="I340" s="182">
        <v>0</v>
      </c>
      <c r="J340" s="182">
        <v>0</v>
      </c>
      <c r="K340" s="182">
        <v>0</v>
      </c>
      <c r="L340" s="182">
        <v>0</v>
      </c>
      <c r="M340" s="182">
        <v>63529935.880190983</v>
      </c>
    </row>
    <row r="341" spans="1:13">
      <c r="A341" s="138" t="s">
        <v>1862</v>
      </c>
      <c r="B341" t="s">
        <v>613</v>
      </c>
      <c r="C341" s="138" t="s">
        <v>614</v>
      </c>
      <c r="D341" s="138" t="s">
        <v>1863</v>
      </c>
      <c r="E341" s="141" t="s">
        <v>1864</v>
      </c>
      <c r="F341" s="138" t="s">
        <v>616</v>
      </c>
      <c r="G341" t="s">
        <v>617</v>
      </c>
      <c r="H341" s="184">
        <v>128000000</v>
      </c>
      <c r="I341" s="184">
        <v>0</v>
      </c>
      <c r="J341" s="184">
        <v>0</v>
      </c>
      <c r="K341" s="184">
        <v>0</v>
      </c>
      <c r="L341" s="184">
        <v>0</v>
      </c>
      <c r="M341" s="184">
        <v>128000000</v>
      </c>
    </row>
    <row r="342" spans="1:13">
      <c r="A342" s="138" t="s">
        <v>1888</v>
      </c>
      <c r="B342" t="s">
        <v>613</v>
      </c>
      <c r="C342" s="138" t="s">
        <v>614</v>
      </c>
      <c r="D342" s="138" t="s">
        <v>1889</v>
      </c>
      <c r="E342" t="s">
        <v>1890</v>
      </c>
      <c r="F342" s="138" t="s">
        <v>1885</v>
      </c>
      <c r="G342" t="s">
        <v>617</v>
      </c>
      <c r="H342" s="184">
        <v>187000000</v>
      </c>
      <c r="I342" s="184">
        <v>0</v>
      </c>
      <c r="J342" s="184">
        <v>0</v>
      </c>
      <c r="K342" s="184">
        <v>0</v>
      </c>
      <c r="L342" s="184">
        <v>142500000</v>
      </c>
      <c r="M342" s="184">
        <v>329500000</v>
      </c>
    </row>
    <row r="343" spans="1:13">
      <c r="A343" s="138" t="s">
        <v>1865</v>
      </c>
      <c r="B343" t="s">
        <v>613</v>
      </c>
      <c r="C343" s="138" t="s">
        <v>614</v>
      </c>
      <c r="D343" s="138" t="s">
        <v>1866</v>
      </c>
      <c r="E343" s="141" t="s">
        <v>1867</v>
      </c>
      <c r="F343" s="138" t="s">
        <v>616</v>
      </c>
      <c r="G343" t="s">
        <v>617</v>
      </c>
      <c r="H343" s="184">
        <v>11738801.046103472</v>
      </c>
      <c r="I343" s="184">
        <v>0</v>
      </c>
      <c r="J343" s="184">
        <v>0</v>
      </c>
      <c r="K343" s="184">
        <v>0</v>
      </c>
      <c r="L343" s="184">
        <v>0</v>
      </c>
      <c r="M343" s="184">
        <v>11738801.046103472</v>
      </c>
    </row>
    <row r="344" spans="1:13">
      <c r="A344" s="138" t="s">
        <v>1868</v>
      </c>
      <c r="B344" t="s">
        <v>613</v>
      </c>
      <c r="C344" s="138" t="s">
        <v>614</v>
      </c>
      <c r="D344" s="138" t="s">
        <v>1866</v>
      </c>
      <c r="E344" s="141" t="s">
        <v>1869</v>
      </c>
      <c r="F344" s="138" t="s">
        <v>616</v>
      </c>
      <c r="G344" t="s">
        <v>617</v>
      </c>
      <c r="H344" s="184">
        <v>27000000</v>
      </c>
      <c r="I344" s="184">
        <v>0</v>
      </c>
      <c r="J344" s="184">
        <v>0</v>
      </c>
      <c r="K344" s="184">
        <v>0</v>
      </c>
      <c r="L344" s="184">
        <v>0</v>
      </c>
      <c r="M344" s="184">
        <v>27000000</v>
      </c>
    </row>
    <row r="345" spans="1:13">
      <c r="A345" s="138" t="s">
        <v>1870</v>
      </c>
      <c r="B345" t="s">
        <v>613</v>
      </c>
      <c r="C345" s="138" t="s">
        <v>614</v>
      </c>
      <c r="D345" s="138" t="s">
        <v>1871</v>
      </c>
      <c r="E345" s="141" t="s">
        <v>1872</v>
      </c>
      <c r="F345" s="138" t="s">
        <v>616</v>
      </c>
      <c r="G345" t="s">
        <v>617</v>
      </c>
      <c r="H345" s="184">
        <v>69000000</v>
      </c>
      <c r="I345" s="184">
        <v>0</v>
      </c>
      <c r="J345" s="184">
        <v>0</v>
      </c>
      <c r="K345" s="184">
        <v>0</v>
      </c>
      <c r="L345" s="184">
        <v>10000000</v>
      </c>
      <c r="M345" s="184">
        <v>79000000</v>
      </c>
    </row>
    <row r="346" spans="1:13">
      <c r="A346" s="138" t="s">
        <v>1873</v>
      </c>
      <c r="B346" t="s">
        <v>613</v>
      </c>
      <c r="C346" s="138" t="s">
        <v>614</v>
      </c>
      <c r="D346" s="138" t="s">
        <v>1874</v>
      </c>
      <c r="E346" s="141" t="s">
        <v>1875</v>
      </c>
      <c r="F346" s="138" t="s">
        <v>616</v>
      </c>
      <c r="G346" t="s">
        <v>617</v>
      </c>
      <c r="H346" s="184">
        <v>15000000</v>
      </c>
      <c r="I346" s="184">
        <v>0</v>
      </c>
      <c r="J346" s="184">
        <v>0</v>
      </c>
      <c r="K346" s="184">
        <v>0</v>
      </c>
      <c r="L346" s="184">
        <v>0</v>
      </c>
      <c r="M346" s="184">
        <v>15000000</v>
      </c>
    </row>
    <row r="347" spans="1:13">
      <c r="A347" s="138" t="s">
        <v>1876</v>
      </c>
      <c r="B347" t="s">
        <v>613</v>
      </c>
      <c r="C347" s="138" t="s">
        <v>614</v>
      </c>
      <c r="D347" s="138" t="s">
        <v>1877</v>
      </c>
      <c r="E347" s="141" t="s">
        <v>1878</v>
      </c>
      <c r="F347" s="138" t="s">
        <v>616</v>
      </c>
      <c r="G347" s="138" t="s">
        <v>617</v>
      </c>
      <c r="H347" s="184">
        <v>57500000</v>
      </c>
      <c r="I347" s="184">
        <v>0</v>
      </c>
      <c r="J347" s="184">
        <v>0</v>
      </c>
      <c r="K347" s="184">
        <v>0</v>
      </c>
      <c r="L347" s="184">
        <v>28750000</v>
      </c>
      <c r="M347" s="184">
        <v>86250000</v>
      </c>
    </row>
    <row r="348" spans="1:13">
      <c r="A348" s="138" t="s">
        <v>1879</v>
      </c>
      <c r="B348" t="s">
        <v>613</v>
      </c>
      <c r="C348" s="138" t="s">
        <v>614</v>
      </c>
      <c r="D348" s="138" t="s">
        <v>1880</v>
      </c>
      <c r="E348" s="141" t="s">
        <v>1881</v>
      </c>
      <c r="F348" s="138" t="s">
        <v>616</v>
      </c>
      <c r="G348" t="s">
        <v>617</v>
      </c>
      <c r="H348" s="184">
        <v>57500000</v>
      </c>
      <c r="I348" s="184">
        <v>0</v>
      </c>
      <c r="J348" s="184">
        <v>0</v>
      </c>
      <c r="K348" s="184">
        <v>0</v>
      </c>
      <c r="L348" s="184">
        <v>28750000</v>
      </c>
      <c r="M348" s="184">
        <v>86250000</v>
      </c>
    </row>
    <row r="349" spans="1:13">
      <c r="A349" s="138" t="s">
        <v>1882</v>
      </c>
      <c r="B349" t="s">
        <v>613</v>
      </c>
      <c r="C349" s="138" t="s">
        <v>614</v>
      </c>
      <c r="D349" s="138" t="s">
        <v>1880</v>
      </c>
      <c r="E349" s="141" t="s">
        <v>1883</v>
      </c>
      <c r="F349" s="138" t="s">
        <v>1884</v>
      </c>
      <c r="G349" t="s">
        <v>617</v>
      </c>
      <c r="H349" s="184">
        <v>76000000</v>
      </c>
      <c r="I349" s="184">
        <v>0</v>
      </c>
      <c r="J349" s="184">
        <v>0</v>
      </c>
      <c r="K349" s="184">
        <v>0</v>
      </c>
      <c r="L349" s="184">
        <v>15199999.999999996</v>
      </c>
      <c r="M349" s="184">
        <v>91200000</v>
      </c>
    </row>
    <row r="350" spans="1:13" s="187" customFormat="1">
      <c r="A350" s="138" t="s">
        <v>1885</v>
      </c>
      <c r="B350" t="s">
        <v>613</v>
      </c>
      <c r="C350" s="138" t="s">
        <v>614</v>
      </c>
      <c r="D350" s="138" t="s">
        <v>1886</v>
      </c>
      <c r="E350" t="s">
        <v>1887</v>
      </c>
      <c r="F350" s="138" t="s">
        <v>616</v>
      </c>
      <c r="G350" s="138" t="s">
        <v>617</v>
      </c>
      <c r="H350" s="184">
        <v>187000000</v>
      </c>
      <c r="I350" s="184">
        <v>0</v>
      </c>
      <c r="J350" s="184">
        <v>0</v>
      </c>
      <c r="K350" s="184">
        <v>0</v>
      </c>
      <c r="L350" s="184">
        <v>0</v>
      </c>
      <c r="M350" s="184">
        <v>187000000</v>
      </c>
    </row>
    <row r="351" spans="1:13">
      <c r="A351" s="138" t="s">
        <v>1891</v>
      </c>
      <c r="B351" t="s">
        <v>613</v>
      </c>
      <c r="C351" s="138" t="s">
        <v>614</v>
      </c>
      <c r="D351" s="138" t="s">
        <v>1892</v>
      </c>
      <c r="E351" t="s">
        <v>1893</v>
      </c>
      <c r="F351" s="138" t="s">
        <v>616</v>
      </c>
      <c r="G351" t="s">
        <v>1894</v>
      </c>
      <c r="H351" s="184">
        <v>95000000</v>
      </c>
      <c r="I351" s="184">
        <v>0</v>
      </c>
      <c r="J351" s="184">
        <v>0</v>
      </c>
      <c r="K351" s="184">
        <v>0</v>
      </c>
      <c r="L351" s="184">
        <v>0</v>
      </c>
      <c r="M351" s="184">
        <v>95000000</v>
      </c>
    </row>
    <row r="352" spans="1:13">
      <c r="A352" s="138" t="s">
        <v>1891</v>
      </c>
      <c r="B352" t="s">
        <v>613</v>
      </c>
      <c r="C352" s="138" t="s">
        <v>614</v>
      </c>
      <c r="D352" s="138" t="s">
        <v>1892</v>
      </c>
      <c r="E352" s="141" t="s">
        <v>1893</v>
      </c>
      <c r="F352" s="138" t="s">
        <v>616</v>
      </c>
      <c r="G352" t="s">
        <v>1895</v>
      </c>
      <c r="H352" s="184">
        <v>242751107.10355163</v>
      </c>
      <c r="I352" s="184">
        <v>0</v>
      </c>
      <c r="J352" s="184">
        <v>0</v>
      </c>
      <c r="K352" s="184">
        <v>0</v>
      </c>
      <c r="L352" s="184">
        <v>0</v>
      </c>
      <c r="M352" s="184">
        <v>242751107.10355163</v>
      </c>
    </row>
    <row r="353" spans="1:13">
      <c r="A353" s="138" t="s">
        <v>1891</v>
      </c>
      <c r="B353" t="s">
        <v>613</v>
      </c>
      <c r="C353" s="138" t="s">
        <v>614</v>
      </c>
      <c r="D353" s="138" t="s">
        <v>1892</v>
      </c>
      <c r="E353" s="141" t="s">
        <v>1893</v>
      </c>
      <c r="F353" s="138" t="s">
        <v>616</v>
      </c>
      <c r="G353" t="s">
        <v>617</v>
      </c>
      <c r="H353" s="184">
        <v>242751107.10355163</v>
      </c>
      <c r="I353" s="184">
        <v>0</v>
      </c>
      <c r="J353" s="184">
        <v>0</v>
      </c>
      <c r="K353" s="184">
        <v>0</v>
      </c>
      <c r="L353" s="184">
        <v>0</v>
      </c>
      <c r="M353" s="184">
        <v>242751107.10355163</v>
      </c>
    </row>
    <row r="354" spans="1:13" s="187" customFormat="1">
      <c r="A354" s="138" t="s">
        <v>1896</v>
      </c>
      <c r="B354" t="s">
        <v>613</v>
      </c>
      <c r="C354" s="138" t="s">
        <v>614</v>
      </c>
      <c r="D354" s="138" t="s">
        <v>1892</v>
      </c>
      <c r="E354" s="141" t="s">
        <v>1897</v>
      </c>
      <c r="F354" s="138" t="s">
        <v>616</v>
      </c>
      <c r="G354" t="s">
        <v>1894</v>
      </c>
      <c r="H354" s="184">
        <v>205258276.32521909</v>
      </c>
      <c r="I354" s="184">
        <v>0</v>
      </c>
      <c r="J354" s="184">
        <v>0</v>
      </c>
      <c r="K354" s="184">
        <v>0</v>
      </c>
      <c r="L354" s="184">
        <v>0</v>
      </c>
      <c r="M354" s="184">
        <v>205258276.32521909</v>
      </c>
    </row>
    <row r="355" spans="1:13">
      <c r="A355" s="138" t="s">
        <v>1896</v>
      </c>
      <c r="B355" t="s">
        <v>613</v>
      </c>
      <c r="C355" s="138" t="s">
        <v>614</v>
      </c>
      <c r="D355" s="138" t="s">
        <v>1892</v>
      </c>
      <c r="E355" s="141" t="s">
        <v>1897</v>
      </c>
      <c r="F355" s="138" t="s">
        <v>616</v>
      </c>
      <c r="G355" t="s">
        <v>1895</v>
      </c>
      <c r="H355" s="184">
        <v>113638021.8060839</v>
      </c>
      <c r="I355" s="184">
        <v>0</v>
      </c>
      <c r="J355" s="184">
        <v>0</v>
      </c>
      <c r="K355" s="184">
        <v>0</v>
      </c>
      <c r="L355" s="184">
        <v>0</v>
      </c>
      <c r="M355" s="184">
        <v>113638021.8060839</v>
      </c>
    </row>
    <row r="356" spans="1:13">
      <c r="A356" s="138" t="s">
        <v>1896</v>
      </c>
      <c r="B356" t="s">
        <v>613</v>
      </c>
      <c r="C356" s="138" t="s">
        <v>614</v>
      </c>
      <c r="D356" s="138" t="s">
        <v>1892</v>
      </c>
      <c r="E356" s="141" t="s">
        <v>1897</v>
      </c>
      <c r="F356" s="138" t="s">
        <v>616</v>
      </c>
      <c r="G356" t="s">
        <v>617</v>
      </c>
      <c r="H356" s="184">
        <v>205258276.32521909</v>
      </c>
      <c r="I356" s="184">
        <v>0</v>
      </c>
      <c r="J356" s="184">
        <v>0</v>
      </c>
      <c r="K356" s="184">
        <v>0</v>
      </c>
      <c r="L356" s="184">
        <v>0</v>
      </c>
      <c r="M356" s="184">
        <v>205258276.32521909</v>
      </c>
    </row>
    <row r="357" spans="1:13" s="187" customFormat="1">
      <c r="A357" t="s">
        <v>1828</v>
      </c>
      <c r="B357" t="s">
        <v>1829</v>
      </c>
      <c r="C357" t="s">
        <v>478</v>
      </c>
      <c r="D357" t="s">
        <v>1830</v>
      </c>
      <c r="E357" s="140" t="s">
        <v>1831</v>
      </c>
      <c r="F357" t="s">
        <v>616</v>
      </c>
      <c r="G357" t="s">
        <v>617</v>
      </c>
      <c r="H357" s="184">
        <v>0</v>
      </c>
      <c r="I357" s="184">
        <v>0</v>
      </c>
      <c r="J357" s="184">
        <v>0</v>
      </c>
      <c r="K357" s="184">
        <v>0</v>
      </c>
      <c r="L357" s="184">
        <v>10000000</v>
      </c>
      <c r="M357" s="184">
        <v>10000000</v>
      </c>
    </row>
    <row r="358" spans="1:13">
      <c r="A358" t="s">
        <v>1832</v>
      </c>
      <c r="B358" t="s">
        <v>1829</v>
      </c>
      <c r="C358" t="s">
        <v>478</v>
      </c>
      <c r="D358" t="s">
        <v>1833</v>
      </c>
      <c r="E358" s="139" t="s">
        <v>1834</v>
      </c>
      <c r="F358" s="139" t="s">
        <v>616</v>
      </c>
      <c r="G358" t="s">
        <v>617</v>
      </c>
      <c r="H358" s="184">
        <v>0</v>
      </c>
      <c r="I358" s="184">
        <v>0</v>
      </c>
      <c r="J358" s="184">
        <v>0</v>
      </c>
      <c r="K358" s="184">
        <v>0</v>
      </c>
      <c r="L358" s="184">
        <v>40000000</v>
      </c>
      <c r="M358" s="184">
        <v>40000000</v>
      </c>
    </row>
    <row r="359" spans="1:13">
      <c r="A359" t="s">
        <v>1835</v>
      </c>
      <c r="B359" t="s">
        <v>1829</v>
      </c>
      <c r="C359" t="s">
        <v>478</v>
      </c>
      <c r="D359" t="s">
        <v>1836</v>
      </c>
      <c r="E359" s="139" t="s">
        <v>1837</v>
      </c>
      <c r="F359" t="s">
        <v>616</v>
      </c>
      <c r="G359" t="s">
        <v>617</v>
      </c>
      <c r="H359" s="184">
        <v>0</v>
      </c>
      <c r="I359" s="184">
        <v>0</v>
      </c>
      <c r="J359" s="184">
        <v>0</v>
      </c>
      <c r="K359" s="184">
        <v>0</v>
      </c>
      <c r="L359" s="184">
        <v>30000000</v>
      </c>
      <c r="M359" s="184">
        <v>30000000</v>
      </c>
    </row>
    <row r="360" spans="1:13">
      <c r="A360" t="s">
        <v>1838</v>
      </c>
      <c r="B360" t="s">
        <v>1829</v>
      </c>
      <c r="C360" t="s">
        <v>478</v>
      </c>
      <c r="D360" s="139" t="s">
        <v>1839</v>
      </c>
      <c r="E360" s="139" t="s">
        <v>1840</v>
      </c>
      <c r="F360" s="139" t="s">
        <v>1841</v>
      </c>
      <c r="G360" t="s">
        <v>617</v>
      </c>
      <c r="H360" s="184">
        <v>0</v>
      </c>
      <c r="I360" s="184">
        <v>0</v>
      </c>
      <c r="J360" s="184">
        <v>0</v>
      </c>
      <c r="K360" s="184">
        <v>0</v>
      </c>
      <c r="L360" s="184">
        <v>80000000</v>
      </c>
      <c r="M360" s="184">
        <v>80000000</v>
      </c>
    </row>
    <row r="361" spans="1:13" s="187" customFormat="1">
      <c r="A361" t="s">
        <v>1394</v>
      </c>
      <c r="B361" t="s">
        <v>613</v>
      </c>
      <c r="C361" t="s">
        <v>1392</v>
      </c>
      <c r="D361" t="s">
        <v>1393</v>
      </c>
      <c r="E361" t="s">
        <v>358</v>
      </c>
      <c r="F361" t="s">
        <v>616</v>
      </c>
      <c r="G361" t="s">
        <v>617</v>
      </c>
      <c r="H361" s="182">
        <v>0</v>
      </c>
      <c r="I361" s="182">
        <v>46000000</v>
      </c>
      <c r="J361" s="182">
        <v>5760280.3236012664</v>
      </c>
      <c r="K361" s="182">
        <v>0</v>
      </c>
      <c r="L361" s="182">
        <v>0</v>
      </c>
      <c r="M361" s="182">
        <v>51760280.323601268</v>
      </c>
    </row>
    <row r="362" spans="1:13">
      <c r="A362" t="s">
        <v>1395</v>
      </c>
      <c r="B362" t="s">
        <v>613</v>
      </c>
      <c r="C362" t="s">
        <v>1392</v>
      </c>
      <c r="D362" t="s">
        <v>1393</v>
      </c>
      <c r="E362" t="s">
        <v>359</v>
      </c>
      <c r="F362" t="s">
        <v>616</v>
      </c>
      <c r="G362" t="s">
        <v>617</v>
      </c>
      <c r="H362" s="182">
        <v>0</v>
      </c>
      <c r="I362" s="182">
        <v>57500000</v>
      </c>
      <c r="J362" s="182">
        <v>9600467.2060021125</v>
      </c>
      <c r="K362" s="182">
        <v>0</v>
      </c>
      <c r="L362" s="182">
        <v>0</v>
      </c>
      <c r="M362" s="182">
        <v>67100467.206002116</v>
      </c>
    </row>
    <row r="363" spans="1:13">
      <c r="A363" t="s">
        <v>1396</v>
      </c>
      <c r="B363" t="s">
        <v>613</v>
      </c>
      <c r="C363" t="s">
        <v>1392</v>
      </c>
      <c r="D363" t="s">
        <v>1393</v>
      </c>
      <c r="E363" t="s">
        <v>361</v>
      </c>
      <c r="F363" t="s">
        <v>616</v>
      </c>
      <c r="G363" t="s">
        <v>617</v>
      </c>
      <c r="H363" s="182">
        <v>0</v>
      </c>
      <c r="I363" s="182">
        <v>46000000</v>
      </c>
      <c r="J363" s="182">
        <v>11520560.647202533</v>
      </c>
      <c r="K363" s="182">
        <v>0</v>
      </c>
      <c r="L363" s="182">
        <v>0</v>
      </c>
      <c r="M363" s="182">
        <v>57520560.647202536</v>
      </c>
    </row>
    <row r="364" spans="1:13">
      <c r="A364" t="s">
        <v>1397</v>
      </c>
      <c r="B364" t="s">
        <v>613</v>
      </c>
      <c r="C364" t="s">
        <v>1392</v>
      </c>
      <c r="D364" t="s">
        <v>1393</v>
      </c>
      <c r="E364" t="s">
        <v>362</v>
      </c>
      <c r="F364" t="s">
        <v>616</v>
      </c>
      <c r="G364" t="s">
        <v>617</v>
      </c>
      <c r="H364" s="182">
        <v>0</v>
      </c>
      <c r="I364" s="182">
        <v>19131409.012689337</v>
      </c>
      <c r="J364" s="182">
        <v>9216448.5177620258</v>
      </c>
      <c r="K364" s="182">
        <v>0</v>
      </c>
      <c r="L364" s="182">
        <v>0</v>
      </c>
      <c r="M364" s="182">
        <v>28347857.530451365</v>
      </c>
    </row>
    <row r="365" spans="1:13">
      <c r="A365" t="s">
        <v>1398</v>
      </c>
      <c r="B365" t="s">
        <v>613</v>
      </c>
      <c r="C365" t="s">
        <v>1392</v>
      </c>
      <c r="D365" t="s">
        <v>1393</v>
      </c>
      <c r="E365" t="s">
        <v>364</v>
      </c>
      <c r="F365" t="s">
        <v>616</v>
      </c>
      <c r="G365" t="s">
        <v>617</v>
      </c>
      <c r="H365" s="182">
        <v>0</v>
      </c>
      <c r="I365" s="182">
        <v>11500000</v>
      </c>
      <c r="J365" s="182">
        <v>9600467.2060021125</v>
      </c>
      <c r="K365" s="182">
        <v>0</v>
      </c>
      <c r="L365" s="182">
        <v>0</v>
      </c>
      <c r="M365" s="182">
        <v>21100467.206002112</v>
      </c>
    </row>
    <row r="366" spans="1:13">
      <c r="A366" t="s">
        <v>1399</v>
      </c>
      <c r="B366" t="s">
        <v>613</v>
      </c>
      <c r="C366" t="s">
        <v>1392</v>
      </c>
      <c r="D366" t="s">
        <v>1393</v>
      </c>
      <c r="E366" t="s">
        <v>365</v>
      </c>
      <c r="F366" t="s">
        <v>616</v>
      </c>
      <c r="G366" t="s">
        <v>617</v>
      </c>
      <c r="H366" s="182">
        <v>0</v>
      </c>
      <c r="I366" s="182">
        <v>11500000</v>
      </c>
      <c r="J366" s="182">
        <v>14400700.809003165</v>
      </c>
      <c r="K366" s="182">
        <v>0</v>
      </c>
      <c r="L366" s="182">
        <v>0</v>
      </c>
      <c r="M366" s="182">
        <v>25900700.809003167</v>
      </c>
    </row>
    <row r="367" spans="1:13">
      <c r="A367" t="s">
        <v>1400</v>
      </c>
      <c r="B367" t="s">
        <v>613</v>
      </c>
      <c r="C367" t="s">
        <v>1392</v>
      </c>
      <c r="D367" t="s">
        <v>1393</v>
      </c>
      <c r="E367" t="s">
        <v>366</v>
      </c>
      <c r="F367" t="s">
        <v>616</v>
      </c>
      <c r="G367" t="s">
        <v>617</v>
      </c>
      <c r="H367" s="182">
        <v>0</v>
      </c>
      <c r="I367" s="182">
        <v>4600000</v>
      </c>
      <c r="J367" s="182">
        <v>11520560.647202535</v>
      </c>
      <c r="K367" s="182">
        <v>0</v>
      </c>
      <c r="L367" s="182">
        <v>0</v>
      </c>
      <c r="M367" s="182">
        <v>16120560.647202535</v>
      </c>
    </row>
    <row r="368" spans="1:13" s="187" customFormat="1">
      <c r="A368" t="s">
        <v>1401</v>
      </c>
      <c r="B368" t="s">
        <v>613</v>
      </c>
      <c r="C368" t="s">
        <v>1392</v>
      </c>
      <c r="D368" t="s">
        <v>1393</v>
      </c>
      <c r="E368" t="s">
        <v>368</v>
      </c>
      <c r="F368" t="s">
        <v>616</v>
      </c>
      <c r="G368" t="s">
        <v>617</v>
      </c>
      <c r="H368" s="182">
        <v>0</v>
      </c>
      <c r="I368" s="182">
        <v>23000000</v>
      </c>
      <c r="J368" s="182">
        <v>115205606.47202532</v>
      </c>
      <c r="K368" s="182">
        <v>0</v>
      </c>
      <c r="L368" s="182">
        <v>0</v>
      </c>
      <c r="M368" s="182">
        <v>138205606.47202533</v>
      </c>
    </row>
    <row r="369" spans="1:13">
      <c r="A369" t="s">
        <v>1402</v>
      </c>
      <c r="B369" t="s">
        <v>613</v>
      </c>
      <c r="C369" t="s">
        <v>1392</v>
      </c>
      <c r="D369" t="s">
        <v>1393</v>
      </c>
      <c r="E369" t="s">
        <v>369</v>
      </c>
      <c r="F369" t="s">
        <v>616</v>
      </c>
      <c r="G369" t="s">
        <v>617</v>
      </c>
      <c r="H369" s="182">
        <v>0</v>
      </c>
      <c r="I369" s="182">
        <v>23000000</v>
      </c>
      <c r="J369" s="182">
        <v>230411212.94405064</v>
      </c>
      <c r="K369" s="182">
        <v>0</v>
      </c>
      <c r="L369" s="182">
        <v>0</v>
      </c>
      <c r="M369" s="182">
        <v>253411212.94405064</v>
      </c>
    </row>
    <row r="370" spans="1:13" s="187" customFormat="1">
      <c r="A370" t="s">
        <v>1403</v>
      </c>
      <c r="B370" t="s">
        <v>613</v>
      </c>
      <c r="C370" t="s">
        <v>1392</v>
      </c>
      <c r="D370" t="s">
        <v>1393</v>
      </c>
      <c r="E370" t="s">
        <v>370</v>
      </c>
      <c r="F370" t="s">
        <v>616</v>
      </c>
      <c r="G370" t="s">
        <v>617</v>
      </c>
      <c r="H370" s="182">
        <v>0</v>
      </c>
      <c r="I370" s="182">
        <v>23000000</v>
      </c>
      <c r="J370" s="182">
        <v>691233638.83215201</v>
      </c>
      <c r="K370" s="182">
        <v>0</v>
      </c>
      <c r="L370" s="182">
        <v>0</v>
      </c>
      <c r="M370" s="182">
        <v>714233638.83215201</v>
      </c>
    </row>
    <row r="371" spans="1:13">
      <c r="A371" t="s">
        <v>1404</v>
      </c>
      <c r="B371" t="s">
        <v>613</v>
      </c>
      <c r="C371" t="s">
        <v>1392</v>
      </c>
      <c r="D371" t="s">
        <v>1393</v>
      </c>
      <c r="E371" t="s">
        <v>371</v>
      </c>
      <c r="F371" t="s">
        <v>616</v>
      </c>
      <c r="G371" t="s">
        <v>617</v>
      </c>
      <c r="H371" s="182">
        <v>0</v>
      </c>
      <c r="I371" s="182">
        <v>23000000</v>
      </c>
      <c r="J371" s="182">
        <v>1501787370.0817587</v>
      </c>
      <c r="K371" s="182">
        <v>0</v>
      </c>
      <c r="L371" s="182">
        <v>0</v>
      </c>
      <c r="M371" s="182">
        <v>1524787370.0817587</v>
      </c>
    </row>
    <row r="372" spans="1:13">
      <c r="A372" t="s">
        <v>1405</v>
      </c>
      <c r="B372" t="s">
        <v>613</v>
      </c>
      <c r="C372" t="s">
        <v>1392</v>
      </c>
      <c r="D372" t="s">
        <v>1393</v>
      </c>
      <c r="E372" t="s">
        <v>372</v>
      </c>
      <c r="F372" t="s">
        <v>616</v>
      </c>
      <c r="G372" t="s">
        <v>617</v>
      </c>
      <c r="H372" s="182">
        <v>0</v>
      </c>
      <c r="I372" s="182">
        <v>23000000</v>
      </c>
      <c r="J372" s="182">
        <v>0</v>
      </c>
      <c r="K372" s="182">
        <v>0</v>
      </c>
      <c r="L372" s="182">
        <v>0</v>
      </c>
      <c r="M372" s="182">
        <v>23000000</v>
      </c>
    </row>
    <row r="373" spans="1:13" s="187" customFormat="1">
      <c r="A373" t="s">
        <v>1406</v>
      </c>
      <c r="B373" t="s">
        <v>613</v>
      </c>
      <c r="C373" t="s">
        <v>1392</v>
      </c>
      <c r="D373" t="s">
        <v>1393</v>
      </c>
      <c r="E373" t="s">
        <v>373</v>
      </c>
      <c r="F373" t="s">
        <v>616</v>
      </c>
      <c r="G373" t="s">
        <v>617</v>
      </c>
      <c r="H373" s="182">
        <v>0</v>
      </c>
      <c r="I373" s="182">
        <v>23000000</v>
      </c>
      <c r="J373" s="182">
        <v>0</v>
      </c>
      <c r="K373" s="182">
        <v>0</v>
      </c>
      <c r="L373" s="182">
        <v>0</v>
      </c>
      <c r="M373" s="182">
        <v>23000000</v>
      </c>
    </row>
    <row r="374" spans="1:13">
      <c r="A374" t="s">
        <v>1407</v>
      </c>
      <c r="B374" t="s">
        <v>613</v>
      </c>
      <c r="C374" t="s">
        <v>1392</v>
      </c>
      <c r="D374" t="s">
        <v>1393</v>
      </c>
      <c r="E374" t="s">
        <v>374</v>
      </c>
      <c r="F374" t="s">
        <v>616</v>
      </c>
      <c r="G374" t="s">
        <v>617</v>
      </c>
      <c r="H374" s="182">
        <v>0</v>
      </c>
      <c r="I374" s="182">
        <v>23000000</v>
      </c>
      <c r="J374" s="182">
        <v>0</v>
      </c>
      <c r="K374" s="182">
        <v>0</v>
      </c>
      <c r="L374" s="182">
        <v>0</v>
      </c>
      <c r="M374" s="182">
        <v>23000000</v>
      </c>
    </row>
    <row r="375" spans="1:13">
      <c r="A375" t="s">
        <v>1408</v>
      </c>
      <c r="B375" t="s">
        <v>613</v>
      </c>
      <c r="C375" t="s">
        <v>1392</v>
      </c>
      <c r="D375" t="s">
        <v>1393</v>
      </c>
      <c r="E375" t="s">
        <v>375</v>
      </c>
      <c r="F375" t="s">
        <v>616</v>
      </c>
      <c r="G375" t="s">
        <v>617</v>
      </c>
      <c r="H375" s="182">
        <v>0</v>
      </c>
      <c r="I375" s="182">
        <v>18400000</v>
      </c>
      <c r="J375" s="182">
        <v>1536074.752960338</v>
      </c>
      <c r="K375" s="182">
        <v>0</v>
      </c>
      <c r="L375" s="182">
        <v>0</v>
      </c>
      <c r="M375" s="182">
        <v>19936074.752960339</v>
      </c>
    </row>
    <row r="376" spans="1:13">
      <c r="A376" t="s">
        <v>1409</v>
      </c>
      <c r="B376" t="s">
        <v>613</v>
      </c>
      <c r="C376" t="s">
        <v>1392</v>
      </c>
      <c r="D376" t="s">
        <v>1393</v>
      </c>
      <c r="E376" t="s">
        <v>376</v>
      </c>
      <c r="F376" t="s">
        <v>616</v>
      </c>
      <c r="G376" t="s">
        <v>617</v>
      </c>
      <c r="H376" s="182">
        <v>0</v>
      </c>
      <c r="I376" s="182">
        <v>9200000</v>
      </c>
      <c r="J376" s="182">
        <v>1152056.0647202532</v>
      </c>
      <c r="K376" s="182">
        <v>0</v>
      </c>
      <c r="L376" s="182">
        <v>0</v>
      </c>
      <c r="M376" s="182">
        <v>10352056.064720253</v>
      </c>
    </row>
    <row r="377" spans="1:13">
      <c r="A377" t="s">
        <v>1411</v>
      </c>
      <c r="B377" t="s">
        <v>613</v>
      </c>
      <c r="C377" t="s">
        <v>1392</v>
      </c>
      <c r="D377" t="s">
        <v>1393</v>
      </c>
      <c r="E377" t="s">
        <v>378</v>
      </c>
      <c r="F377" t="s">
        <v>616</v>
      </c>
      <c r="G377" t="s">
        <v>617</v>
      </c>
      <c r="H377" s="182">
        <v>0</v>
      </c>
      <c r="I377" s="182">
        <v>2300000</v>
      </c>
      <c r="J377" s="182">
        <v>576028.03236012661</v>
      </c>
      <c r="K377" s="182">
        <v>0</v>
      </c>
      <c r="L377" s="182">
        <v>0</v>
      </c>
      <c r="M377" s="182">
        <v>2876028.0323601267</v>
      </c>
    </row>
    <row r="378" spans="1:13">
      <c r="A378" t="s">
        <v>1412</v>
      </c>
      <c r="B378" t="s">
        <v>613</v>
      </c>
      <c r="C378" t="s">
        <v>1392</v>
      </c>
      <c r="D378" t="s">
        <v>679</v>
      </c>
      <c r="E378" t="s">
        <v>2037</v>
      </c>
      <c r="F378" t="s">
        <v>1391</v>
      </c>
      <c r="G378" t="s">
        <v>617</v>
      </c>
      <c r="H378" s="182">
        <v>0</v>
      </c>
      <c r="I378" s="182">
        <v>1924318061.0283737</v>
      </c>
      <c r="J378" s="182">
        <v>134406540.88402957</v>
      </c>
      <c r="K378" s="182">
        <v>0</v>
      </c>
      <c r="L378" s="182">
        <v>0</v>
      </c>
      <c r="M378" s="182">
        <v>2058724601.9124033</v>
      </c>
    </row>
    <row r="379" spans="1:13">
      <c r="A379" t="s">
        <v>1416</v>
      </c>
      <c r="B379" t="s">
        <v>613</v>
      </c>
      <c r="C379" t="s">
        <v>1392</v>
      </c>
      <c r="D379" t="s">
        <v>1417</v>
      </c>
      <c r="E379" t="s">
        <v>2039</v>
      </c>
      <c r="F379" t="s">
        <v>1419</v>
      </c>
      <c r="G379" t="s">
        <v>617</v>
      </c>
      <c r="H379" s="182">
        <v>0</v>
      </c>
      <c r="I379" s="182">
        <v>328634508.23064828</v>
      </c>
      <c r="J379" s="182">
        <v>38646460.815838642</v>
      </c>
      <c r="K379" s="182">
        <v>0</v>
      </c>
      <c r="L379" s="182">
        <v>0</v>
      </c>
      <c r="M379" s="182">
        <v>367280969.04648691</v>
      </c>
    </row>
    <row r="380" spans="1:13">
      <c r="A380" t="s">
        <v>1420</v>
      </c>
      <c r="B380" t="s">
        <v>613</v>
      </c>
      <c r="C380" t="s">
        <v>1392</v>
      </c>
      <c r="D380" t="s">
        <v>691</v>
      </c>
      <c r="E380" t="s">
        <v>1421</v>
      </c>
      <c r="F380" t="s">
        <v>1394</v>
      </c>
      <c r="G380" t="s">
        <v>617</v>
      </c>
      <c r="H380" s="182">
        <v>0</v>
      </c>
      <c r="I380" s="182">
        <v>233529617.98073238</v>
      </c>
      <c r="J380" s="182">
        <v>28801401.61800633</v>
      </c>
      <c r="K380" s="182">
        <v>0</v>
      </c>
      <c r="L380" s="182">
        <v>0</v>
      </c>
      <c r="M380" s="182">
        <v>262331019.5987387</v>
      </c>
    </row>
    <row r="381" spans="1:13">
      <c r="A381" t="s">
        <v>1422</v>
      </c>
      <c r="B381" t="s">
        <v>613</v>
      </c>
      <c r="C381" t="s">
        <v>1392</v>
      </c>
      <c r="D381" t="s">
        <v>1423</v>
      </c>
      <c r="E381" t="s">
        <v>1424</v>
      </c>
      <c r="F381" t="s">
        <v>1425</v>
      </c>
      <c r="G381" t="s">
        <v>617</v>
      </c>
      <c r="H381" s="182">
        <v>0</v>
      </c>
      <c r="I381" s="182">
        <v>240618474.58015013</v>
      </c>
      <c r="J381" s="182">
        <v>29050845.426161099</v>
      </c>
      <c r="K381" s="182">
        <v>0</v>
      </c>
      <c r="L381" s="182">
        <v>0</v>
      </c>
      <c r="M381" s="182">
        <v>269669320.00631124</v>
      </c>
    </row>
    <row r="382" spans="1:13">
      <c r="A382" t="s">
        <v>1426</v>
      </c>
      <c r="B382" t="s">
        <v>613</v>
      </c>
      <c r="C382" t="s">
        <v>1392</v>
      </c>
      <c r="D382" t="s">
        <v>699</v>
      </c>
      <c r="E382" t="s">
        <v>1427</v>
      </c>
      <c r="F382" t="s">
        <v>1397</v>
      </c>
      <c r="G382" t="s">
        <v>617</v>
      </c>
      <c r="H382" s="182">
        <v>0</v>
      </c>
      <c r="I382" s="182">
        <v>54111796.186104245</v>
      </c>
      <c r="J382" s="182">
        <v>18432897.035524052</v>
      </c>
      <c r="K382" s="182">
        <v>0</v>
      </c>
      <c r="L382" s="182">
        <v>0</v>
      </c>
      <c r="M382" s="182">
        <v>72544693.221628293</v>
      </c>
    </row>
    <row r="383" spans="1:13">
      <c r="A383" t="s">
        <v>1432</v>
      </c>
      <c r="B383" t="s">
        <v>613</v>
      </c>
      <c r="C383" t="s">
        <v>1392</v>
      </c>
      <c r="D383" t="s">
        <v>1433</v>
      </c>
      <c r="E383" t="s">
        <v>1434</v>
      </c>
      <c r="F383" t="s">
        <v>1435</v>
      </c>
      <c r="G383" t="s">
        <v>617</v>
      </c>
      <c r="H383" s="182">
        <v>0</v>
      </c>
      <c r="I383" s="182">
        <v>170851455.9493129</v>
      </c>
      <c r="J383" s="182">
        <v>119435109.56959395</v>
      </c>
      <c r="K383" s="182">
        <v>0</v>
      </c>
      <c r="L383" s="182">
        <v>0</v>
      </c>
      <c r="M383" s="182">
        <v>290286565.51890683</v>
      </c>
    </row>
    <row r="384" spans="1:13">
      <c r="A384" t="s">
        <v>1436</v>
      </c>
      <c r="B384" t="s">
        <v>613</v>
      </c>
      <c r="C384" t="s">
        <v>1392</v>
      </c>
      <c r="D384" t="s">
        <v>1437</v>
      </c>
      <c r="E384" t="s">
        <v>1438</v>
      </c>
      <c r="F384" t="s">
        <v>1439</v>
      </c>
      <c r="G384" t="s">
        <v>617</v>
      </c>
      <c r="H384" s="182">
        <v>0</v>
      </c>
      <c r="I384" s="182">
        <v>42284985.514955543</v>
      </c>
      <c r="J384" s="182">
        <v>0</v>
      </c>
      <c r="K384" s="182">
        <v>0</v>
      </c>
      <c r="L384" s="182">
        <v>0</v>
      </c>
      <c r="M384" s="182">
        <v>42284985.514955543</v>
      </c>
    </row>
    <row r="385" spans="1:13">
      <c r="A385" t="s">
        <v>1443</v>
      </c>
      <c r="B385" t="s">
        <v>613</v>
      </c>
      <c r="C385" t="s">
        <v>1392</v>
      </c>
      <c r="D385" t="s">
        <v>1444</v>
      </c>
      <c r="E385" t="s">
        <v>1445</v>
      </c>
      <c r="F385" t="s">
        <v>1446</v>
      </c>
      <c r="G385" t="s">
        <v>617</v>
      </c>
      <c r="H385" s="182">
        <v>0</v>
      </c>
      <c r="I385" s="182">
        <v>23902301.144450508</v>
      </c>
      <c r="J385" s="182">
        <v>2270006.0435551587</v>
      </c>
      <c r="K385" s="182">
        <v>0</v>
      </c>
      <c r="L385" s="182">
        <v>0</v>
      </c>
      <c r="M385" s="182">
        <v>26172307.188005667</v>
      </c>
    </row>
    <row r="386" spans="1:13">
      <c r="A386" t="s">
        <v>1447</v>
      </c>
      <c r="B386" t="s">
        <v>613</v>
      </c>
      <c r="C386" t="s">
        <v>1392</v>
      </c>
      <c r="D386" t="s">
        <v>1448</v>
      </c>
      <c r="E386" s="270" t="s">
        <v>1449</v>
      </c>
      <c r="F386" t="s">
        <v>1450</v>
      </c>
      <c r="G386" t="s">
        <v>617</v>
      </c>
      <c r="H386" s="182">
        <v>0</v>
      </c>
      <c r="I386" s="182">
        <v>27523226.555038929</v>
      </c>
      <c r="J386" s="182">
        <v>2713348.1685137702</v>
      </c>
      <c r="K386" s="182">
        <v>0</v>
      </c>
      <c r="L386" s="182">
        <v>0</v>
      </c>
      <c r="M386" s="182">
        <v>30236574.7235527</v>
      </c>
    </row>
    <row r="387" spans="1:13">
      <c r="A387" t="s">
        <v>1458</v>
      </c>
      <c r="B387" t="s">
        <v>613</v>
      </c>
      <c r="C387" t="s">
        <v>1392</v>
      </c>
      <c r="D387" t="s">
        <v>1459</v>
      </c>
      <c r="E387" t="s">
        <v>1460</v>
      </c>
      <c r="F387" t="s">
        <v>1461</v>
      </c>
      <c r="G387" t="s">
        <v>617</v>
      </c>
      <c r="H387" s="182">
        <v>0</v>
      </c>
      <c r="I387" s="182">
        <v>181043751.61822072</v>
      </c>
      <c r="J387" s="182">
        <v>15765188.397449821</v>
      </c>
      <c r="K387" s="182">
        <v>0</v>
      </c>
      <c r="L387" s="182">
        <v>0</v>
      </c>
      <c r="M387" s="182">
        <v>196808940.01567054</v>
      </c>
    </row>
    <row r="388" spans="1:13">
      <c r="A388" t="s">
        <v>1462</v>
      </c>
      <c r="B388" t="s">
        <v>613</v>
      </c>
      <c r="C388" t="s">
        <v>1392</v>
      </c>
      <c r="D388" t="s">
        <v>1463</v>
      </c>
      <c r="E388" t="s">
        <v>1464</v>
      </c>
      <c r="F388" t="s">
        <v>1465</v>
      </c>
      <c r="G388" t="s">
        <v>617</v>
      </c>
      <c r="H388" s="182">
        <v>0</v>
      </c>
      <c r="I388" s="182">
        <v>180668089.28664321</v>
      </c>
      <c r="J388" s="182">
        <v>25100908.855457842</v>
      </c>
      <c r="K388" s="182">
        <v>0</v>
      </c>
      <c r="L388" s="182">
        <v>0</v>
      </c>
      <c r="M388" s="182">
        <v>205768998.14210105</v>
      </c>
    </row>
    <row r="389" spans="1:13">
      <c r="A389" t="s">
        <v>1470</v>
      </c>
      <c r="B389" t="s">
        <v>613</v>
      </c>
      <c r="C389" t="s">
        <v>1392</v>
      </c>
      <c r="D389" t="s">
        <v>1471</v>
      </c>
      <c r="E389" t="s">
        <v>1472</v>
      </c>
      <c r="F389" t="s">
        <v>1473</v>
      </c>
      <c r="G389" t="s">
        <v>617</v>
      </c>
      <c r="H389" s="182">
        <v>0</v>
      </c>
      <c r="I389" s="182">
        <v>256728514.0822463</v>
      </c>
      <c r="J389" s="182">
        <v>1963528208.0742087</v>
      </c>
      <c r="K389" s="182">
        <v>0</v>
      </c>
      <c r="L389" s="182">
        <v>0</v>
      </c>
      <c r="M389" s="182">
        <v>2220256722.156455</v>
      </c>
    </row>
    <row r="390" spans="1:13" s="187" customFormat="1">
      <c r="A390" t="s">
        <v>1476</v>
      </c>
      <c r="B390" t="s">
        <v>613</v>
      </c>
      <c r="C390" t="s">
        <v>1392</v>
      </c>
      <c r="D390" t="s">
        <v>1475</v>
      </c>
      <c r="E390" t="s">
        <v>437</v>
      </c>
      <c r="F390" t="s">
        <v>616</v>
      </c>
      <c r="G390" t="s">
        <v>617</v>
      </c>
      <c r="H390" s="182">
        <v>0</v>
      </c>
      <c r="I390" s="182">
        <v>444381089.11680722</v>
      </c>
      <c r="J390" s="182">
        <v>206670652.52918425</v>
      </c>
      <c r="K390" s="182">
        <v>0</v>
      </c>
      <c r="L390" s="182">
        <v>0</v>
      </c>
      <c r="M390" s="182">
        <v>651051741.64599144</v>
      </c>
    </row>
    <row r="391" spans="1:13">
      <c r="A391" t="s">
        <v>1477</v>
      </c>
      <c r="B391" t="s">
        <v>613</v>
      </c>
      <c r="C391" t="s">
        <v>1392</v>
      </c>
      <c r="D391" t="s">
        <v>1478</v>
      </c>
      <c r="E391" t="s">
        <v>439</v>
      </c>
      <c r="F391" t="s">
        <v>616</v>
      </c>
      <c r="G391" t="s">
        <v>617</v>
      </c>
      <c r="H391" s="182">
        <v>0</v>
      </c>
      <c r="I391" s="182">
        <v>723955913.66601598</v>
      </c>
      <c r="J391" s="182">
        <v>164219383.36102751</v>
      </c>
      <c r="K391" s="182">
        <v>0</v>
      </c>
      <c r="L391" s="182">
        <v>0</v>
      </c>
      <c r="M391" s="182">
        <v>888175297.02704346</v>
      </c>
    </row>
    <row r="392" spans="1:13">
      <c r="A392" t="s">
        <v>1479</v>
      </c>
      <c r="B392" t="s">
        <v>613</v>
      </c>
      <c r="C392" t="s">
        <v>1392</v>
      </c>
      <c r="D392" t="s">
        <v>1475</v>
      </c>
      <c r="E392" t="s">
        <v>441</v>
      </c>
      <c r="F392" t="s">
        <v>616</v>
      </c>
      <c r="G392" t="s">
        <v>617</v>
      </c>
      <c r="H392" s="182">
        <v>0</v>
      </c>
      <c r="I392" s="182">
        <v>88876217.823361441</v>
      </c>
      <c r="J392" s="182">
        <v>0</v>
      </c>
      <c r="K392" s="182">
        <v>0</v>
      </c>
      <c r="L392" s="182">
        <v>0</v>
      </c>
      <c r="M392" s="182">
        <v>88876217.823361441</v>
      </c>
    </row>
    <row r="393" spans="1:13">
      <c r="A393" t="s">
        <v>1480</v>
      </c>
      <c r="B393" t="s">
        <v>613</v>
      </c>
      <c r="C393" t="s">
        <v>1392</v>
      </c>
      <c r="D393" t="s">
        <v>1475</v>
      </c>
      <c r="E393" t="s">
        <v>443</v>
      </c>
      <c r="F393" t="s">
        <v>616</v>
      </c>
      <c r="G393" t="s">
        <v>617</v>
      </c>
      <c r="H393" s="182">
        <v>0</v>
      </c>
      <c r="I393" s="182">
        <v>66657163.367521092</v>
      </c>
      <c r="J393" s="182">
        <v>0</v>
      </c>
      <c r="K393" s="182">
        <v>0</v>
      </c>
      <c r="L393" s="182">
        <v>0</v>
      </c>
      <c r="M393" s="182">
        <v>66657163.367521092</v>
      </c>
    </row>
    <row r="394" spans="1:13">
      <c r="A394" t="s">
        <v>1481</v>
      </c>
      <c r="B394" t="s">
        <v>613</v>
      </c>
      <c r="C394" t="s">
        <v>1392</v>
      </c>
      <c r="D394" t="s">
        <v>1475</v>
      </c>
      <c r="E394" t="s">
        <v>445</v>
      </c>
      <c r="F394" t="s">
        <v>616</v>
      </c>
      <c r="G394" t="s">
        <v>617</v>
      </c>
      <c r="H394" s="182">
        <v>0</v>
      </c>
      <c r="I394" s="182">
        <v>53325730.694016866</v>
      </c>
      <c r="J394" s="182">
        <v>8266826.1011673715</v>
      </c>
      <c r="K394" s="182">
        <v>0</v>
      </c>
      <c r="L394" s="182">
        <v>0</v>
      </c>
      <c r="M394" s="182">
        <v>61592556.79518424</v>
      </c>
    </row>
    <row r="395" spans="1:13">
      <c r="A395" t="s">
        <v>1482</v>
      </c>
      <c r="B395" t="s">
        <v>613</v>
      </c>
      <c r="C395" t="s">
        <v>1392</v>
      </c>
      <c r="D395" t="s">
        <v>1475</v>
      </c>
      <c r="E395" t="s">
        <v>447</v>
      </c>
      <c r="F395" t="s">
        <v>616</v>
      </c>
      <c r="G395" t="s">
        <v>617</v>
      </c>
      <c r="H395" s="182">
        <v>0</v>
      </c>
      <c r="I395" s="182">
        <v>154212248.22323796</v>
      </c>
      <c r="J395" s="182">
        <v>0</v>
      </c>
      <c r="K395" s="182">
        <v>0</v>
      </c>
      <c r="L395" s="182">
        <v>0</v>
      </c>
      <c r="M395" s="182">
        <v>154212248.22323796</v>
      </c>
    </row>
    <row r="396" spans="1:13">
      <c r="A396" t="s">
        <v>1483</v>
      </c>
      <c r="B396" t="s">
        <v>613</v>
      </c>
      <c r="C396" t="s">
        <v>1392</v>
      </c>
      <c r="D396" t="s">
        <v>1484</v>
      </c>
      <c r="E396" t="s">
        <v>449</v>
      </c>
      <c r="F396" t="s">
        <v>616</v>
      </c>
      <c r="G396" t="s">
        <v>617</v>
      </c>
      <c r="H396" s="182">
        <v>0</v>
      </c>
      <c r="I396" s="182">
        <v>272785554.07633078</v>
      </c>
      <c r="J396" s="182">
        <v>12316453.752077062</v>
      </c>
      <c r="K396" s="182">
        <v>0</v>
      </c>
      <c r="L396" s="182">
        <v>0</v>
      </c>
      <c r="M396" s="182">
        <v>285102007.82840782</v>
      </c>
    </row>
    <row r="397" spans="1:13">
      <c r="A397" t="s">
        <v>1485</v>
      </c>
      <c r="B397" t="s">
        <v>613</v>
      </c>
      <c r="C397" t="s">
        <v>1392</v>
      </c>
      <c r="D397" t="s">
        <v>1486</v>
      </c>
      <c r="E397" t="s">
        <v>1487</v>
      </c>
      <c r="F397" t="s">
        <v>1474</v>
      </c>
      <c r="G397" t="s">
        <v>617</v>
      </c>
      <c r="H397" s="182">
        <v>0</v>
      </c>
      <c r="I397" s="182">
        <v>2687172678.5901046</v>
      </c>
      <c r="J397" s="182">
        <v>3968076528.5603385</v>
      </c>
      <c r="K397" s="182">
        <v>0</v>
      </c>
      <c r="L397" s="182">
        <v>0</v>
      </c>
      <c r="M397" s="182">
        <v>6655249207.1504431</v>
      </c>
    </row>
    <row r="398" spans="1:13">
      <c r="A398" t="s">
        <v>1488</v>
      </c>
      <c r="B398" t="s">
        <v>613</v>
      </c>
      <c r="C398" t="s">
        <v>1392</v>
      </c>
      <c r="D398" t="s">
        <v>1489</v>
      </c>
      <c r="E398" t="s">
        <v>1490</v>
      </c>
      <c r="F398" t="s">
        <v>1477</v>
      </c>
      <c r="G398" t="s">
        <v>617</v>
      </c>
      <c r="H398" s="182">
        <v>0</v>
      </c>
      <c r="I398" s="182">
        <v>64752585426.807243</v>
      </c>
      <c r="J398" s="182">
        <v>3284387667.220551</v>
      </c>
      <c r="K398" s="182">
        <v>0</v>
      </c>
      <c r="L398" s="182">
        <v>0</v>
      </c>
      <c r="M398" s="182">
        <v>68036973094.027794</v>
      </c>
    </row>
    <row r="399" spans="1:13">
      <c r="A399" t="s">
        <v>1491</v>
      </c>
      <c r="B399" t="s">
        <v>613</v>
      </c>
      <c r="C399" t="s">
        <v>1392</v>
      </c>
      <c r="D399" t="s">
        <v>1492</v>
      </c>
      <c r="E399" t="s">
        <v>1493</v>
      </c>
      <c r="F399" t="s">
        <v>1479</v>
      </c>
      <c r="G399" t="s">
        <v>617</v>
      </c>
      <c r="H399" s="182">
        <v>0</v>
      </c>
      <c r="I399" s="182">
        <v>1574460329.5005496</v>
      </c>
      <c r="J399" s="182">
        <v>0</v>
      </c>
      <c r="K399" s="182">
        <v>0</v>
      </c>
      <c r="L399" s="182">
        <v>0</v>
      </c>
      <c r="M399" s="182">
        <v>1574460329.5005496</v>
      </c>
    </row>
    <row r="400" spans="1:13">
      <c r="A400" t="s">
        <v>1497</v>
      </c>
      <c r="B400" t="s">
        <v>613</v>
      </c>
      <c r="C400" t="s">
        <v>1392</v>
      </c>
      <c r="D400" t="s">
        <v>1498</v>
      </c>
      <c r="E400" t="s">
        <v>1499</v>
      </c>
      <c r="F400" t="s">
        <v>1481</v>
      </c>
      <c r="G400" t="s">
        <v>617</v>
      </c>
      <c r="H400" s="182">
        <v>0</v>
      </c>
      <c r="I400" s="182">
        <v>779440435.31925595</v>
      </c>
      <c r="J400" s="182">
        <v>82668261.011673719</v>
      </c>
      <c r="K400" s="182">
        <v>0</v>
      </c>
      <c r="L400" s="182">
        <v>0</v>
      </c>
      <c r="M400" s="182">
        <v>862108696.33092964</v>
      </c>
    </row>
    <row r="401" spans="1:13">
      <c r="A401" t="s">
        <v>1500</v>
      </c>
      <c r="B401" t="s">
        <v>613</v>
      </c>
      <c r="C401" t="s">
        <v>1392</v>
      </c>
      <c r="D401" t="s">
        <v>1501</v>
      </c>
      <c r="E401" t="s">
        <v>1502</v>
      </c>
      <c r="F401" t="s">
        <v>1482</v>
      </c>
      <c r="G401" t="s">
        <v>617</v>
      </c>
      <c r="H401" s="182">
        <v>0</v>
      </c>
      <c r="I401" s="182">
        <v>3833151747.5084443</v>
      </c>
      <c r="J401" s="182">
        <v>0</v>
      </c>
      <c r="K401" s="182">
        <v>0</v>
      </c>
      <c r="L401" s="182">
        <v>0</v>
      </c>
      <c r="M401" s="182">
        <v>3833151747.5084443</v>
      </c>
    </row>
    <row r="402" spans="1:13">
      <c r="A402" t="s">
        <v>1503</v>
      </c>
      <c r="B402" t="s">
        <v>613</v>
      </c>
      <c r="C402" t="s">
        <v>1392</v>
      </c>
      <c r="D402" t="s">
        <v>1504</v>
      </c>
      <c r="E402" t="s">
        <v>1505</v>
      </c>
      <c r="F402" t="s">
        <v>1506</v>
      </c>
      <c r="G402" t="s">
        <v>617</v>
      </c>
      <c r="H402" s="182">
        <v>0</v>
      </c>
      <c r="I402" s="182">
        <v>551032550.50484097</v>
      </c>
      <c r="J402" s="182">
        <v>405074478.95720112</v>
      </c>
      <c r="K402" s="182">
        <v>0</v>
      </c>
      <c r="L402" s="182">
        <v>0</v>
      </c>
      <c r="M402" s="182">
        <v>956107029.46204209</v>
      </c>
    </row>
    <row r="403" spans="1:13" s="187" customFormat="1">
      <c r="A403" t="s">
        <v>1511</v>
      </c>
      <c r="B403" t="s">
        <v>613</v>
      </c>
      <c r="C403" t="s">
        <v>1392</v>
      </c>
      <c r="D403" t="s">
        <v>1512</v>
      </c>
      <c r="E403" t="s">
        <v>1513</v>
      </c>
      <c r="F403" t="s">
        <v>1510</v>
      </c>
      <c r="G403" t="s">
        <v>617</v>
      </c>
      <c r="H403" s="182">
        <v>0</v>
      </c>
      <c r="I403" s="182">
        <v>266628653.47008431</v>
      </c>
      <c r="J403" s="182">
        <v>0</v>
      </c>
      <c r="K403" s="182">
        <v>0</v>
      </c>
      <c r="L403" s="182">
        <v>0</v>
      </c>
      <c r="M403" s="182">
        <v>266628653.47008431</v>
      </c>
    </row>
    <row r="404" spans="1:13">
      <c r="A404" t="s">
        <v>1516</v>
      </c>
      <c r="B404" t="s">
        <v>613</v>
      </c>
      <c r="C404" t="s">
        <v>1392</v>
      </c>
      <c r="D404" t="s">
        <v>1517</v>
      </c>
      <c r="E404" t="s">
        <v>1518</v>
      </c>
      <c r="F404" t="s">
        <v>1519</v>
      </c>
      <c r="G404" t="s">
        <v>617</v>
      </c>
      <c r="H404" s="182">
        <v>0</v>
      </c>
      <c r="I404" s="182">
        <v>781539865.17009199</v>
      </c>
      <c r="J404" s="182">
        <v>298773265.80425173</v>
      </c>
      <c r="K404" s="182">
        <v>0</v>
      </c>
      <c r="L404" s="182">
        <v>0</v>
      </c>
      <c r="M404" s="182">
        <v>1080313130.9743438</v>
      </c>
    </row>
    <row r="405" spans="1:13" s="187" customFormat="1">
      <c r="A405" t="s">
        <v>1520</v>
      </c>
      <c r="B405" t="s">
        <v>613</v>
      </c>
      <c r="C405" t="s">
        <v>1392</v>
      </c>
      <c r="D405" t="s">
        <v>1521</v>
      </c>
      <c r="E405" t="s">
        <v>1522</v>
      </c>
      <c r="F405" t="s">
        <v>1523</v>
      </c>
      <c r="G405" t="s">
        <v>617</v>
      </c>
      <c r="H405" s="182">
        <v>0</v>
      </c>
      <c r="I405" s="182">
        <v>135153231.90264145</v>
      </c>
      <c r="J405" s="182">
        <v>0</v>
      </c>
      <c r="K405" s="182">
        <v>0</v>
      </c>
      <c r="L405" s="182">
        <v>0</v>
      </c>
      <c r="M405" s="182">
        <v>135153231.90264145</v>
      </c>
    </row>
    <row r="406" spans="1:13">
      <c r="A406" t="s">
        <v>1532</v>
      </c>
      <c r="B406" t="s">
        <v>613</v>
      </c>
      <c r="C406" t="s">
        <v>1392</v>
      </c>
      <c r="D406" t="s">
        <v>1533</v>
      </c>
      <c r="E406" t="s">
        <v>1534</v>
      </c>
      <c r="F406" t="s">
        <v>1531</v>
      </c>
      <c r="G406" t="s">
        <v>617</v>
      </c>
      <c r="H406" s="182">
        <v>0</v>
      </c>
      <c r="I406" s="182">
        <v>426605845.55213493</v>
      </c>
      <c r="J406" s="182">
        <v>0</v>
      </c>
      <c r="K406" s="182">
        <v>0</v>
      </c>
      <c r="L406" s="182">
        <v>0</v>
      </c>
      <c r="M406" s="182">
        <v>426605845.55213493</v>
      </c>
    </row>
    <row r="407" spans="1:13">
      <c r="A407" t="s">
        <v>1535</v>
      </c>
      <c r="B407" t="s">
        <v>613</v>
      </c>
      <c r="C407" t="s">
        <v>1392</v>
      </c>
      <c r="D407" t="s">
        <v>1536</v>
      </c>
      <c r="E407" t="s">
        <v>1537</v>
      </c>
      <c r="F407" t="s">
        <v>1538</v>
      </c>
      <c r="G407" t="s">
        <v>617</v>
      </c>
      <c r="H407" s="182">
        <v>0</v>
      </c>
      <c r="I407" s="182">
        <v>977163312.5984261</v>
      </c>
      <c r="J407" s="182">
        <v>460207741.15156722</v>
      </c>
      <c r="K407" s="182">
        <v>0</v>
      </c>
      <c r="L407" s="182">
        <v>0</v>
      </c>
      <c r="M407" s="182">
        <v>1437371053.7499933</v>
      </c>
    </row>
    <row r="408" spans="1:13">
      <c r="A408" t="s">
        <v>1541</v>
      </c>
      <c r="B408" t="s">
        <v>115</v>
      </c>
      <c r="C408" t="s">
        <v>1392</v>
      </c>
      <c r="D408" t="s">
        <v>1540</v>
      </c>
      <c r="E408" t="s">
        <v>383</v>
      </c>
      <c r="F408" t="s">
        <v>616</v>
      </c>
      <c r="G408" t="s">
        <v>617</v>
      </c>
      <c r="H408" s="182">
        <v>0</v>
      </c>
      <c r="I408" s="182">
        <v>45600000</v>
      </c>
      <c r="J408" s="182">
        <v>7634675.5409011189</v>
      </c>
      <c r="K408" s="182">
        <v>0</v>
      </c>
      <c r="L408" s="182">
        <v>0</v>
      </c>
      <c r="M408" s="182">
        <v>53234675.540901117</v>
      </c>
    </row>
    <row r="409" spans="1:13" s="187" customFormat="1">
      <c r="A409" t="s">
        <v>1542</v>
      </c>
      <c r="B409" t="s">
        <v>115</v>
      </c>
      <c r="C409" t="s">
        <v>1392</v>
      </c>
      <c r="D409" t="s">
        <v>1540</v>
      </c>
      <c r="E409" t="s">
        <v>384</v>
      </c>
      <c r="F409" t="s">
        <v>616</v>
      </c>
      <c r="G409" t="s">
        <v>617</v>
      </c>
      <c r="H409" s="182">
        <v>0</v>
      </c>
      <c r="I409" s="182">
        <v>22800000</v>
      </c>
      <c r="J409" s="182">
        <v>1272445.9234835198</v>
      </c>
      <c r="K409" s="182">
        <v>0</v>
      </c>
      <c r="L409" s="182">
        <v>0</v>
      </c>
      <c r="M409" s="182">
        <v>24072445.923483521</v>
      </c>
    </row>
    <row r="410" spans="1:13">
      <c r="A410" t="s">
        <v>1543</v>
      </c>
      <c r="B410" t="s">
        <v>115</v>
      </c>
      <c r="C410" t="s">
        <v>1392</v>
      </c>
      <c r="D410" t="s">
        <v>1540</v>
      </c>
      <c r="E410" t="s">
        <v>386</v>
      </c>
      <c r="F410" t="s">
        <v>616</v>
      </c>
      <c r="G410" t="s">
        <v>617</v>
      </c>
      <c r="H410" s="182">
        <v>0</v>
      </c>
      <c r="I410" s="182">
        <v>152000000</v>
      </c>
      <c r="J410" s="182">
        <v>25448918.469670393</v>
      </c>
      <c r="K410" s="182">
        <v>0</v>
      </c>
      <c r="L410" s="182">
        <v>0</v>
      </c>
      <c r="M410" s="182">
        <v>177448918.46967039</v>
      </c>
    </row>
    <row r="411" spans="1:13">
      <c r="A411" t="s">
        <v>1544</v>
      </c>
      <c r="B411" t="s">
        <v>115</v>
      </c>
      <c r="C411" t="s">
        <v>1392</v>
      </c>
      <c r="D411" t="s">
        <v>1540</v>
      </c>
      <c r="E411" t="s">
        <v>388</v>
      </c>
      <c r="F411" t="s">
        <v>616</v>
      </c>
      <c r="G411" t="s">
        <v>617</v>
      </c>
      <c r="H411" s="182">
        <v>0</v>
      </c>
      <c r="I411" s="182">
        <v>30400000</v>
      </c>
      <c r="J411" s="182">
        <v>0</v>
      </c>
      <c r="K411" s="182">
        <v>0</v>
      </c>
      <c r="L411" s="182">
        <v>0</v>
      </c>
      <c r="M411" s="182">
        <v>30400000</v>
      </c>
    </row>
    <row r="412" spans="1:13" s="187" customFormat="1">
      <c r="A412" t="s">
        <v>1545</v>
      </c>
      <c r="B412" t="s">
        <v>115</v>
      </c>
      <c r="C412" t="s">
        <v>1392</v>
      </c>
      <c r="D412" t="s">
        <v>1540</v>
      </c>
      <c r="E412" t="s">
        <v>389</v>
      </c>
      <c r="F412" t="s">
        <v>616</v>
      </c>
      <c r="G412" t="s">
        <v>617</v>
      </c>
      <c r="H412" s="182">
        <v>0</v>
      </c>
      <c r="I412" s="182">
        <v>7600000</v>
      </c>
      <c r="J412" s="182">
        <v>1272445.9234835198</v>
      </c>
      <c r="K412" s="182">
        <v>0</v>
      </c>
      <c r="L412" s="182">
        <v>0</v>
      </c>
      <c r="M412" s="182">
        <v>8872445.9234835207</v>
      </c>
    </row>
    <row r="413" spans="1:13">
      <c r="A413" t="s">
        <v>1546</v>
      </c>
      <c r="B413" t="s">
        <v>115</v>
      </c>
      <c r="C413" t="s">
        <v>1392</v>
      </c>
      <c r="D413" t="s">
        <v>1540</v>
      </c>
      <c r="E413" t="s">
        <v>391</v>
      </c>
      <c r="F413" t="s">
        <v>616</v>
      </c>
      <c r="G413" t="s">
        <v>617</v>
      </c>
      <c r="H413" s="182">
        <v>0</v>
      </c>
      <c r="I413" s="182">
        <v>22800000</v>
      </c>
      <c r="J413" s="182">
        <v>763467.55409011175</v>
      </c>
      <c r="K413" s="182">
        <v>0</v>
      </c>
      <c r="L413" s="182">
        <v>0</v>
      </c>
      <c r="M413" s="182">
        <v>23563467.554090112</v>
      </c>
    </row>
    <row r="414" spans="1:13">
      <c r="A414" t="s">
        <v>1547</v>
      </c>
      <c r="B414" t="s">
        <v>115</v>
      </c>
      <c r="C414" t="s">
        <v>1392</v>
      </c>
      <c r="D414" t="s">
        <v>1540</v>
      </c>
      <c r="E414" t="s">
        <v>393</v>
      </c>
      <c r="F414" t="s">
        <v>616</v>
      </c>
      <c r="G414" t="s">
        <v>617</v>
      </c>
      <c r="H414" s="182">
        <v>0</v>
      </c>
      <c r="I414" s="182">
        <v>121600000</v>
      </c>
      <c r="J414" s="182">
        <v>0</v>
      </c>
      <c r="K414" s="182">
        <v>0</v>
      </c>
      <c r="L414" s="182">
        <v>0</v>
      </c>
      <c r="M414" s="182">
        <v>121600000</v>
      </c>
    </row>
    <row r="415" spans="1:13">
      <c r="A415" t="s">
        <v>1551</v>
      </c>
      <c r="B415" t="s">
        <v>115</v>
      </c>
      <c r="C415" t="s">
        <v>1392</v>
      </c>
      <c r="D415" t="s">
        <v>1552</v>
      </c>
      <c r="E415" t="s">
        <v>1553</v>
      </c>
      <c r="F415" t="s">
        <v>1539</v>
      </c>
      <c r="G415" t="s">
        <v>617</v>
      </c>
      <c r="H415" s="182">
        <v>0</v>
      </c>
      <c r="I415" s="182">
        <v>34123915.367378347</v>
      </c>
      <c r="J415" s="182">
        <v>11015172.242568178</v>
      </c>
      <c r="K415" s="182">
        <v>0</v>
      </c>
      <c r="L415" s="182">
        <v>0</v>
      </c>
      <c r="M415" s="182">
        <v>45139087.609946527</v>
      </c>
    </row>
    <row r="416" spans="1:13">
      <c r="A416" t="s">
        <v>1554</v>
      </c>
      <c r="B416" t="s">
        <v>115</v>
      </c>
      <c r="C416" t="s">
        <v>1392</v>
      </c>
      <c r="D416" t="s">
        <v>1555</v>
      </c>
      <c r="E416" t="s">
        <v>2040</v>
      </c>
      <c r="F416" t="s">
        <v>1557</v>
      </c>
      <c r="G416" t="s">
        <v>617</v>
      </c>
      <c r="H416" s="182">
        <v>0</v>
      </c>
      <c r="I416" s="182">
        <v>761724762.89011383</v>
      </c>
      <c r="J416" s="182">
        <v>89243981.378297389</v>
      </c>
      <c r="K416" s="182">
        <v>0</v>
      </c>
      <c r="L416" s="182">
        <v>0</v>
      </c>
      <c r="M416" s="182">
        <v>850968744.26841116</v>
      </c>
    </row>
    <row r="417" spans="1:13">
      <c r="A417" t="s">
        <v>1562</v>
      </c>
      <c r="B417" t="s">
        <v>115</v>
      </c>
      <c r="C417" t="s">
        <v>1392</v>
      </c>
      <c r="D417" t="s">
        <v>1563</v>
      </c>
      <c r="E417" t="s">
        <v>2042</v>
      </c>
      <c r="F417" t="s">
        <v>1547</v>
      </c>
      <c r="G417" t="s">
        <v>617</v>
      </c>
      <c r="H417" s="182">
        <v>0</v>
      </c>
      <c r="I417" s="182">
        <v>648533333.33333325</v>
      </c>
      <c r="J417" s="182">
        <v>0</v>
      </c>
      <c r="K417" s="182">
        <v>0</v>
      </c>
      <c r="L417" s="182">
        <v>0</v>
      </c>
      <c r="M417" s="182">
        <v>648533333.33333325</v>
      </c>
    </row>
    <row r="418" spans="1:13">
      <c r="A418" t="s">
        <v>1565</v>
      </c>
      <c r="B418" t="s">
        <v>115</v>
      </c>
      <c r="C418" t="s">
        <v>1392</v>
      </c>
      <c r="D418" t="s">
        <v>1566</v>
      </c>
      <c r="E418" t="s">
        <v>1567</v>
      </c>
      <c r="F418" t="s">
        <v>1568</v>
      </c>
      <c r="G418" t="s">
        <v>617</v>
      </c>
      <c r="H418" s="182">
        <v>0</v>
      </c>
      <c r="I418" s="182">
        <v>134655186.30932862</v>
      </c>
      <c r="J418" s="182">
        <v>22310995.344574347</v>
      </c>
      <c r="K418" s="182">
        <v>0</v>
      </c>
      <c r="L418" s="182">
        <v>0</v>
      </c>
      <c r="M418" s="182">
        <v>156966181.65390295</v>
      </c>
    </row>
    <row r="419" spans="1:13">
      <c r="A419" t="s">
        <v>1569</v>
      </c>
      <c r="B419" t="s">
        <v>115</v>
      </c>
      <c r="C419" t="s">
        <v>1392</v>
      </c>
      <c r="D419" t="s">
        <v>1570</v>
      </c>
      <c r="E419" t="s">
        <v>1571</v>
      </c>
      <c r="F419" t="s">
        <v>1572</v>
      </c>
      <c r="G419" t="s">
        <v>617</v>
      </c>
      <c r="H419" s="182">
        <v>0</v>
      </c>
      <c r="I419" s="182">
        <v>103683611.04822691</v>
      </c>
      <c r="J419" s="182">
        <v>15731999.49013149</v>
      </c>
      <c r="K419" s="182">
        <v>0</v>
      </c>
      <c r="L419" s="182">
        <v>0</v>
      </c>
      <c r="M419" s="182">
        <v>119415610.53835839</v>
      </c>
    </row>
    <row r="420" spans="1:13">
      <c r="A420" t="s">
        <v>1573</v>
      </c>
      <c r="B420" t="s">
        <v>115</v>
      </c>
      <c r="C420" t="s">
        <v>1392</v>
      </c>
      <c r="D420" t="s">
        <v>1574</v>
      </c>
      <c r="E420" t="s">
        <v>1575</v>
      </c>
      <c r="F420" t="s">
        <v>1576</v>
      </c>
      <c r="G420" t="s">
        <v>617</v>
      </c>
      <c r="H420" s="182">
        <v>0</v>
      </c>
      <c r="I420" s="182">
        <v>117983727.69157618</v>
      </c>
      <c r="J420" s="182">
        <v>1339484.4093148962</v>
      </c>
      <c r="K420" s="182">
        <v>0</v>
      </c>
      <c r="L420" s="182">
        <v>0</v>
      </c>
      <c r="M420" s="182">
        <v>119323212.10089108</v>
      </c>
    </row>
    <row r="421" spans="1:13">
      <c r="A421" t="s">
        <v>1581</v>
      </c>
      <c r="B421" t="s">
        <v>115</v>
      </c>
      <c r="C421" t="s">
        <v>1392</v>
      </c>
      <c r="D421" t="s">
        <v>1582</v>
      </c>
      <c r="E421" t="s">
        <v>1583</v>
      </c>
      <c r="F421" t="s">
        <v>1584</v>
      </c>
      <c r="G421" t="s">
        <v>617</v>
      </c>
      <c r="H421" s="182">
        <v>0</v>
      </c>
      <c r="I421" s="182">
        <v>597197535.15901256</v>
      </c>
      <c r="J421" s="182">
        <v>76775776.49425064</v>
      </c>
      <c r="K421" s="182">
        <v>0</v>
      </c>
      <c r="L421" s="182">
        <v>0</v>
      </c>
      <c r="M421" s="182">
        <v>673973311.65326321</v>
      </c>
    </row>
    <row r="422" spans="1:13">
      <c r="A422" t="s">
        <v>1585</v>
      </c>
      <c r="B422" t="s">
        <v>115</v>
      </c>
      <c r="C422" t="s">
        <v>1392</v>
      </c>
      <c r="D422" t="s">
        <v>1586</v>
      </c>
      <c r="E422" t="s">
        <v>1587</v>
      </c>
      <c r="F422" t="s">
        <v>1588</v>
      </c>
      <c r="G422" t="s">
        <v>617</v>
      </c>
      <c r="H422" s="182">
        <v>0</v>
      </c>
      <c r="I422" s="182">
        <v>204833747.21954387</v>
      </c>
      <c r="J422" s="182">
        <v>32899805.360862225</v>
      </c>
      <c r="K422" s="182">
        <v>0</v>
      </c>
      <c r="L422" s="182">
        <v>0</v>
      </c>
      <c r="M422" s="182">
        <v>237733552.5804061</v>
      </c>
    </row>
    <row r="423" spans="1:13">
      <c r="A423" t="s">
        <v>1589</v>
      </c>
      <c r="B423" t="s">
        <v>115</v>
      </c>
      <c r="C423" t="s">
        <v>1392</v>
      </c>
      <c r="D423" t="s">
        <v>1590</v>
      </c>
      <c r="E423" t="s">
        <v>1591</v>
      </c>
      <c r="F423" t="s">
        <v>1592</v>
      </c>
      <c r="G423" t="s">
        <v>617</v>
      </c>
      <c r="H423" s="182">
        <v>0</v>
      </c>
      <c r="I423" s="182">
        <v>84466059.455854818</v>
      </c>
      <c r="J423" s="182">
        <v>14753125.624504451</v>
      </c>
      <c r="K423" s="182">
        <v>0</v>
      </c>
      <c r="L423" s="182">
        <v>0</v>
      </c>
      <c r="M423" s="182">
        <v>99219185.080359265</v>
      </c>
    </row>
    <row r="424" spans="1:13">
      <c r="A424" t="s">
        <v>1597</v>
      </c>
      <c r="B424" t="s">
        <v>115</v>
      </c>
      <c r="C424" t="s">
        <v>1392</v>
      </c>
      <c r="D424" t="s">
        <v>1598</v>
      </c>
      <c r="E424" t="s">
        <v>1599</v>
      </c>
      <c r="F424" t="s">
        <v>1600</v>
      </c>
      <c r="G424" t="s">
        <v>617</v>
      </c>
      <c r="H424" s="182">
        <v>0</v>
      </c>
      <c r="I424" s="182">
        <v>172564899.68645301</v>
      </c>
      <c r="J424" s="182">
        <v>19579144.329928711</v>
      </c>
      <c r="K424" s="182">
        <v>0</v>
      </c>
      <c r="L424" s="182">
        <v>0</v>
      </c>
      <c r="M424" s="182">
        <v>192144044.01638174</v>
      </c>
    </row>
    <row r="425" spans="1:13">
      <c r="A425" t="s">
        <v>1603</v>
      </c>
      <c r="B425" t="s">
        <v>115</v>
      </c>
      <c r="C425" t="s">
        <v>1392</v>
      </c>
      <c r="D425" t="s">
        <v>1602</v>
      </c>
      <c r="E425" t="s">
        <v>398</v>
      </c>
      <c r="F425" t="s">
        <v>616</v>
      </c>
      <c r="G425" t="s">
        <v>617</v>
      </c>
      <c r="H425" s="182">
        <v>0</v>
      </c>
      <c r="I425" s="182">
        <v>22800000</v>
      </c>
      <c r="J425" s="182">
        <v>3817337.7704505594</v>
      </c>
      <c r="K425" s="182">
        <v>0</v>
      </c>
      <c r="L425" s="182">
        <v>0</v>
      </c>
      <c r="M425" s="182">
        <v>26617337.770450559</v>
      </c>
    </row>
    <row r="426" spans="1:13">
      <c r="A426" t="s">
        <v>1604</v>
      </c>
      <c r="B426" t="s">
        <v>115</v>
      </c>
      <c r="C426" t="s">
        <v>1392</v>
      </c>
      <c r="D426" t="s">
        <v>1602</v>
      </c>
      <c r="E426" t="s">
        <v>400</v>
      </c>
      <c r="F426" t="s">
        <v>616</v>
      </c>
      <c r="G426" t="s">
        <v>617</v>
      </c>
      <c r="H426" s="182">
        <v>0</v>
      </c>
      <c r="I426" s="182">
        <v>15200000</v>
      </c>
      <c r="J426" s="182">
        <v>0</v>
      </c>
      <c r="K426" s="182">
        <v>0</v>
      </c>
      <c r="L426" s="182">
        <v>0</v>
      </c>
      <c r="M426" s="182">
        <v>15200000</v>
      </c>
    </row>
    <row r="427" spans="1:13">
      <c r="A427" t="s">
        <v>1605</v>
      </c>
      <c r="B427" t="s">
        <v>115</v>
      </c>
      <c r="C427" t="s">
        <v>1392</v>
      </c>
      <c r="D427" t="s">
        <v>1602</v>
      </c>
      <c r="E427" t="s">
        <v>401</v>
      </c>
      <c r="F427" t="s">
        <v>616</v>
      </c>
      <c r="G427" t="s">
        <v>617</v>
      </c>
      <c r="H427" s="182">
        <v>0</v>
      </c>
      <c r="I427" s="182">
        <v>71185732.920498684</v>
      </c>
      <c r="J427" s="182">
        <v>0</v>
      </c>
      <c r="K427" s="182">
        <v>0</v>
      </c>
      <c r="L427" s="182">
        <v>0</v>
      </c>
      <c r="M427" s="182">
        <v>71185732.920498684</v>
      </c>
    </row>
    <row r="428" spans="1:13">
      <c r="A428" t="s">
        <v>1606</v>
      </c>
      <c r="B428" t="s">
        <v>115</v>
      </c>
      <c r="C428" t="s">
        <v>1392</v>
      </c>
      <c r="D428" t="s">
        <v>1602</v>
      </c>
      <c r="E428" t="s">
        <v>403</v>
      </c>
      <c r="F428" t="s">
        <v>616</v>
      </c>
      <c r="G428" t="s">
        <v>617</v>
      </c>
      <c r="H428" s="182">
        <v>0</v>
      </c>
      <c r="I428" s="182">
        <v>15200000</v>
      </c>
      <c r="J428" s="182">
        <v>508978.36939340783</v>
      </c>
      <c r="K428" s="182">
        <v>0</v>
      </c>
      <c r="L428" s="182">
        <v>0</v>
      </c>
      <c r="M428" s="182">
        <v>15708978.369393408</v>
      </c>
    </row>
    <row r="429" spans="1:13">
      <c r="A429" t="s">
        <v>1607</v>
      </c>
      <c r="B429" t="s">
        <v>115</v>
      </c>
      <c r="C429" t="s">
        <v>1392</v>
      </c>
      <c r="D429" t="s">
        <v>1602</v>
      </c>
      <c r="E429" t="s">
        <v>405</v>
      </c>
      <c r="F429" t="s">
        <v>616</v>
      </c>
      <c r="G429" t="s">
        <v>617</v>
      </c>
      <c r="H429" s="182">
        <v>0</v>
      </c>
      <c r="I429" s="182">
        <v>71185732.920498684</v>
      </c>
      <c r="J429" s="182">
        <v>10815790.349609919</v>
      </c>
      <c r="K429" s="182">
        <v>0</v>
      </c>
      <c r="L429" s="182">
        <v>0</v>
      </c>
      <c r="M429" s="182">
        <v>82001523.27010861</v>
      </c>
    </row>
    <row r="430" spans="1:13">
      <c r="A430" t="s">
        <v>1608</v>
      </c>
      <c r="B430" t="s">
        <v>115</v>
      </c>
      <c r="C430" t="s">
        <v>1392</v>
      </c>
      <c r="D430" t="s">
        <v>1602</v>
      </c>
      <c r="E430" t="s">
        <v>407</v>
      </c>
      <c r="F430" t="s">
        <v>616</v>
      </c>
      <c r="G430" t="s">
        <v>617</v>
      </c>
      <c r="H430" s="182">
        <v>0</v>
      </c>
      <c r="I430" s="182">
        <v>7600000</v>
      </c>
      <c r="J430" s="182">
        <v>254489.18469670392</v>
      </c>
      <c r="K430" s="182">
        <v>0</v>
      </c>
      <c r="L430" s="182">
        <v>0</v>
      </c>
      <c r="M430" s="182">
        <v>7854489.1846967041</v>
      </c>
    </row>
    <row r="431" spans="1:13">
      <c r="A431" t="s">
        <v>1609</v>
      </c>
      <c r="B431" t="s">
        <v>115</v>
      </c>
      <c r="C431" t="s">
        <v>1392</v>
      </c>
      <c r="D431" t="s">
        <v>1602</v>
      </c>
      <c r="E431" t="s">
        <v>409</v>
      </c>
      <c r="F431" t="s">
        <v>616</v>
      </c>
      <c r="G431" t="s">
        <v>617</v>
      </c>
      <c r="H431" s="182">
        <v>0</v>
      </c>
      <c r="I431" s="182">
        <v>49400000</v>
      </c>
      <c r="J431" s="182">
        <v>827089.85026428779</v>
      </c>
      <c r="K431" s="182">
        <v>0</v>
      </c>
      <c r="L431" s="182">
        <v>0</v>
      </c>
      <c r="M431" s="182">
        <v>50227089.850264288</v>
      </c>
    </row>
    <row r="432" spans="1:13">
      <c r="A432" t="s">
        <v>1610</v>
      </c>
      <c r="B432" t="s">
        <v>115</v>
      </c>
      <c r="C432" t="s">
        <v>1392</v>
      </c>
      <c r="D432" t="s">
        <v>1602</v>
      </c>
      <c r="E432" t="s">
        <v>410</v>
      </c>
      <c r="F432" t="s">
        <v>616</v>
      </c>
      <c r="G432" t="s">
        <v>617</v>
      </c>
      <c r="H432" s="182">
        <v>0</v>
      </c>
      <c r="I432" s="182">
        <v>11400000</v>
      </c>
      <c r="J432" s="182">
        <v>1908668.8852252797</v>
      </c>
      <c r="K432" s="182">
        <v>0</v>
      </c>
      <c r="L432" s="182">
        <v>0</v>
      </c>
      <c r="M432" s="182">
        <v>13308668.885225279</v>
      </c>
    </row>
    <row r="433" spans="1:13">
      <c r="A433" t="s">
        <v>1611</v>
      </c>
      <c r="B433" t="s">
        <v>115</v>
      </c>
      <c r="C433" t="s">
        <v>1392</v>
      </c>
      <c r="D433" t="s">
        <v>1612</v>
      </c>
      <c r="E433" t="s">
        <v>1613</v>
      </c>
      <c r="F433" t="s">
        <v>1601</v>
      </c>
      <c r="G433" t="s">
        <v>617</v>
      </c>
      <c r="H433" s="182">
        <v>0</v>
      </c>
      <c r="I433" s="182">
        <v>183841919.67168811</v>
      </c>
      <c r="J433" s="182">
        <v>20359134.775736317</v>
      </c>
      <c r="K433" s="182">
        <v>0</v>
      </c>
      <c r="L433" s="182">
        <v>0</v>
      </c>
      <c r="M433" s="182">
        <v>204201054.44742441</v>
      </c>
    </row>
    <row r="434" spans="1:13">
      <c r="A434" t="s">
        <v>1618</v>
      </c>
      <c r="B434" t="s">
        <v>115</v>
      </c>
      <c r="C434" t="s">
        <v>1392</v>
      </c>
      <c r="D434" t="s">
        <v>1619</v>
      </c>
      <c r="E434" t="s">
        <v>1620</v>
      </c>
      <c r="F434" t="s">
        <v>1621</v>
      </c>
      <c r="G434" t="s">
        <v>617</v>
      </c>
      <c r="H434" s="182">
        <v>0</v>
      </c>
      <c r="I434" s="182">
        <v>144948956.53298095</v>
      </c>
      <c r="J434" s="182">
        <v>11140730.209253149</v>
      </c>
      <c r="K434" s="182">
        <v>0</v>
      </c>
      <c r="L434" s="182">
        <v>0</v>
      </c>
      <c r="M434" s="182">
        <v>156089686.74223411</v>
      </c>
    </row>
    <row r="435" spans="1:13">
      <c r="A435" t="s">
        <v>1622</v>
      </c>
      <c r="B435" t="s">
        <v>115</v>
      </c>
      <c r="C435" t="s">
        <v>1392</v>
      </c>
      <c r="D435" t="s">
        <v>1623</v>
      </c>
      <c r="E435" t="s">
        <v>1624</v>
      </c>
      <c r="F435" t="s">
        <v>1625</v>
      </c>
      <c r="G435" t="s">
        <v>617</v>
      </c>
      <c r="H435" s="182">
        <v>0</v>
      </c>
      <c r="I435" s="182">
        <v>13251052.788363647</v>
      </c>
      <c r="J435" s="182">
        <v>3001047.63356236</v>
      </c>
      <c r="K435" s="182">
        <v>0</v>
      </c>
      <c r="L435" s="182">
        <v>0</v>
      </c>
      <c r="M435" s="182">
        <v>16252100.421926007</v>
      </c>
    </row>
    <row r="436" spans="1:13">
      <c r="A436" t="s">
        <v>1626</v>
      </c>
      <c r="B436" t="s">
        <v>115</v>
      </c>
      <c r="C436" t="s">
        <v>1392</v>
      </c>
      <c r="D436" t="s">
        <v>1627</v>
      </c>
      <c r="E436" t="s">
        <v>1628</v>
      </c>
      <c r="F436" t="s">
        <v>1629</v>
      </c>
      <c r="G436" t="s">
        <v>617</v>
      </c>
      <c r="H436" s="182">
        <v>0</v>
      </c>
      <c r="I436" s="182">
        <v>83938845.766256705</v>
      </c>
      <c r="J436" s="182">
        <v>13239243.447015431</v>
      </c>
      <c r="K436" s="182">
        <v>0</v>
      </c>
      <c r="L436" s="182">
        <v>0</v>
      </c>
      <c r="M436" s="182">
        <v>97178089.213272139</v>
      </c>
    </row>
    <row r="437" spans="1:13">
      <c r="A437" t="s">
        <v>1630</v>
      </c>
      <c r="B437" t="s">
        <v>115</v>
      </c>
      <c r="C437" t="s">
        <v>1392</v>
      </c>
      <c r="D437" t="s">
        <v>1631</v>
      </c>
      <c r="E437" t="s">
        <v>1632</v>
      </c>
      <c r="F437" t="s">
        <v>1633</v>
      </c>
      <c r="G437" t="s">
        <v>617</v>
      </c>
      <c r="H437" s="182">
        <v>0</v>
      </c>
      <c r="I437" s="182">
        <v>16563815.985454559</v>
      </c>
      <c r="J437" s="182">
        <v>2014080.2491137199</v>
      </c>
      <c r="K437" s="182">
        <v>0</v>
      </c>
      <c r="L437" s="182">
        <v>0</v>
      </c>
      <c r="M437" s="182">
        <v>18577896.234568279</v>
      </c>
    </row>
    <row r="438" spans="1:13">
      <c r="A438" t="s">
        <v>1638</v>
      </c>
      <c r="B438" t="s">
        <v>115</v>
      </c>
      <c r="C438" t="s">
        <v>1392</v>
      </c>
      <c r="D438" t="s">
        <v>1639</v>
      </c>
      <c r="E438" t="s">
        <v>1640</v>
      </c>
      <c r="F438" t="s">
        <v>1641</v>
      </c>
      <c r="G438" t="s">
        <v>617</v>
      </c>
      <c r="H438" s="182">
        <v>0</v>
      </c>
      <c r="I438" s="182">
        <v>72838344.450242236</v>
      </c>
      <c r="J438" s="182">
        <v>10346541.171294283</v>
      </c>
      <c r="K438" s="182">
        <v>0</v>
      </c>
      <c r="L438" s="182">
        <v>0</v>
      </c>
      <c r="M438" s="182">
        <v>83184885.621536523</v>
      </c>
    </row>
    <row r="439" spans="1:13">
      <c r="A439" t="s">
        <v>1642</v>
      </c>
      <c r="B439" t="s">
        <v>115</v>
      </c>
      <c r="C439" t="s">
        <v>1392</v>
      </c>
      <c r="D439" t="s">
        <v>1643</v>
      </c>
      <c r="E439" t="s">
        <v>1644</v>
      </c>
      <c r="F439" t="s">
        <v>1645</v>
      </c>
      <c r="G439" t="s">
        <v>617</v>
      </c>
      <c r="H439" s="182">
        <v>0</v>
      </c>
      <c r="I439" s="182">
        <v>64741321.583077312</v>
      </c>
      <c r="J439" s="182">
        <v>4058724.914932726</v>
      </c>
      <c r="K439" s="182">
        <v>0</v>
      </c>
      <c r="L439" s="182">
        <v>0</v>
      </c>
      <c r="M439" s="182">
        <v>68800046.498010039</v>
      </c>
    </row>
    <row r="440" spans="1:13">
      <c r="A440" t="s">
        <v>1650</v>
      </c>
      <c r="B440" t="s">
        <v>115</v>
      </c>
      <c r="C440" t="s">
        <v>1392</v>
      </c>
      <c r="D440" t="s">
        <v>1651</v>
      </c>
      <c r="E440" t="s">
        <v>1652</v>
      </c>
      <c r="F440" t="s">
        <v>1653</v>
      </c>
      <c r="G440" t="s">
        <v>617</v>
      </c>
      <c r="H440" s="182">
        <v>0</v>
      </c>
      <c r="I440" s="182">
        <v>232987626.67508727</v>
      </c>
      <c r="J440" s="182">
        <v>23855856.227675281</v>
      </c>
      <c r="K440" s="182">
        <v>0</v>
      </c>
      <c r="L440" s="182">
        <v>0</v>
      </c>
      <c r="M440" s="182">
        <v>256843482.90276256</v>
      </c>
    </row>
    <row r="441" spans="1:13">
      <c r="A441" t="s">
        <v>1656</v>
      </c>
      <c r="B441" t="s">
        <v>235</v>
      </c>
      <c r="C441" t="s">
        <v>1392</v>
      </c>
      <c r="D441" t="s">
        <v>1655</v>
      </c>
      <c r="E441" t="s">
        <v>413</v>
      </c>
      <c r="F441" t="s">
        <v>616</v>
      </c>
      <c r="G441" t="s">
        <v>617</v>
      </c>
      <c r="H441" s="182">
        <v>0</v>
      </c>
      <c r="I441" s="182">
        <v>17778404.169858042</v>
      </c>
      <c r="J441" s="182">
        <v>33514159.86959745</v>
      </c>
      <c r="K441" s="182">
        <v>0</v>
      </c>
      <c r="L441" s="182">
        <v>0</v>
      </c>
      <c r="M441" s="182">
        <v>51292564.039455488</v>
      </c>
    </row>
    <row r="442" spans="1:13">
      <c r="A442" t="s">
        <v>1657</v>
      </c>
      <c r="B442" t="s">
        <v>235</v>
      </c>
      <c r="C442" t="s">
        <v>1392</v>
      </c>
      <c r="D442" t="s">
        <v>1655</v>
      </c>
      <c r="E442" t="s">
        <v>415</v>
      </c>
      <c r="F442" t="s">
        <v>616</v>
      </c>
      <c r="G442" t="s">
        <v>617</v>
      </c>
      <c r="H442" s="182">
        <v>0</v>
      </c>
      <c r="I442" s="182">
        <v>53335212.50957413</v>
      </c>
      <c r="J442" s="182">
        <v>0</v>
      </c>
      <c r="K442" s="182">
        <v>0</v>
      </c>
      <c r="L442" s="182">
        <v>0</v>
      </c>
      <c r="M442" s="182">
        <v>53335212.50957413</v>
      </c>
    </row>
    <row r="443" spans="1:13">
      <c r="A443" t="s">
        <v>1658</v>
      </c>
      <c r="B443" t="s">
        <v>235</v>
      </c>
      <c r="C443" t="s">
        <v>1392</v>
      </c>
      <c r="D443" t="s">
        <v>1655</v>
      </c>
      <c r="E443" t="s">
        <v>416</v>
      </c>
      <c r="F443" t="s">
        <v>616</v>
      </c>
      <c r="G443" t="s">
        <v>617</v>
      </c>
      <c r="H443" s="183">
        <v>0</v>
      </c>
      <c r="I443" s="183">
        <v>39112489.173687704</v>
      </c>
      <c r="J443" s="183">
        <v>0</v>
      </c>
      <c r="K443" s="183">
        <v>0</v>
      </c>
      <c r="L443" s="183">
        <v>0</v>
      </c>
      <c r="M443" s="183">
        <v>39112489.173687704</v>
      </c>
    </row>
    <row r="444" spans="1:13">
      <c r="A444" t="s">
        <v>1659</v>
      </c>
      <c r="B444" t="s">
        <v>235</v>
      </c>
      <c r="C444" t="s">
        <v>1392</v>
      </c>
      <c r="D444" t="s">
        <v>1655</v>
      </c>
      <c r="E444" t="s">
        <v>418</v>
      </c>
      <c r="F444" t="s">
        <v>616</v>
      </c>
      <c r="G444" t="s">
        <v>617</v>
      </c>
      <c r="H444" s="183">
        <v>0</v>
      </c>
      <c r="I444" s="183">
        <v>19556244.586843852</v>
      </c>
      <c r="J444" s="183">
        <v>0</v>
      </c>
      <c r="K444" s="183">
        <v>0</v>
      </c>
      <c r="L444" s="183">
        <v>0</v>
      </c>
      <c r="M444" s="183">
        <v>19556244.586843852</v>
      </c>
    </row>
    <row r="445" spans="1:13">
      <c r="A445" t="s">
        <v>1660</v>
      </c>
      <c r="B445" t="s">
        <v>235</v>
      </c>
      <c r="C445" t="s">
        <v>1392</v>
      </c>
      <c r="D445" t="s">
        <v>1655</v>
      </c>
      <c r="E445" t="s">
        <v>420</v>
      </c>
      <c r="F445" t="s">
        <v>616</v>
      </c>
      <c r="G445" t="s">
        <v>617</v>
      </c>
      <c r="H445" s="183">
        <v>0</v>
      </c>
      <c r="I445" s="183">
        <v>231119254.20815456</v>
      </c>
      <c r="J445" s="183">
        <v>36307006.525397241</v>
      </c>
      <c r="K445" s="183">
        <v>0</v>
      </c>
      <c r="L445" s="183">
        <v>0</v>
      </c>
      <c r="M445" s="183">
        <v>267426260.7335518</v>
      </c>
    </row>
    <row r="446" spans="1:13">
      <c r="A446" t="s">
        <v>1661</v>
      </c>
      <c r="B446" t="s">
        <v>235</v>
      </c>
      <c r="C446" t="s">
        <v>1392</v>
      </c>
      <c r="D446" t="s">
        <v>1655</v>
      </c>
      <c r="E446" t="s">
        <v>422</v>
      </c>
      <c r="F446" t="s">
        <v>616</v>
      </c>
      <c r="G446" t="s">
        <v>617</v>
      </c>
      <c r="H446" s="183">
        <v>0</v>
      </c>
      <c r="I446" s="183">
        <v>8533634.0015318617</v>
      </c>
      <c r="J446" s="183">
        <v>0</v>
      </c>
      <c r="K446" s="183">
        <v>0</v>
      </c>
      <c r="L446" s="183">
        <v>0</v>
      </c>
      <c r="M446" s="183">
        <v>8533634.0015318617</v>
      </c>
    </row>
    <row r="447" spans="1:13">
      <c r="A447" t="s">
        <v>1662</v>
      </c>
      <c r="B447" t="s">
        <v>235</v>
      </c>
      <c r="C447" t="s">
        <v>1392</v>
      </c>
      <c r="D447" t="s">
        <v>1655</v>
      </c>
      <c r="E447" t="s">
        <v>424</v>
      </c>
      <c r="F447" t="s">
        <v>616</v>
      </c>
      <c r="G447" t="s">
        <v>617</v>
      </c>
      <c r="H447" s="183">
        <v>0</v>
      </c>
      <c r="I447" s="183">
        <v>59261347.232860163</v>
      </c>
      <c r="J447" s="183">
        <v>2792846.655799788</v>
      </c>
      <c r="K447" s="183">
        <v>0</v>
      </c>
      <c r="L447" s="183">
        <v>0</v>
      </c>
      <c r="M447" s="183">
        <v>62054193.888659954</v>
      </c>
    </row>
    <row r="448" spans="1:13">
      <c r="A448" t="s">
        <v>1663</v>
      </c>
      <c r="B448" t="s">
        <v>235</v>
      </c>
      <c r="C448" t="s">
        <v>1392</v>
      </c>
      <c r="D448" t="s">
        <v>1655</v>
      </c>
      <c r="E448" t="s">
        <v>426</v>
      </c>
      <c r="F448" t="s">
        <v>616</v>
      </c>
      <c r="G448" t="s">
        <v>617</v>
      </c>
      <c r="H448" s="183">
        <v>0</v>
      </c>
      <c r="I448" s="183">
        <v>337789679.22730291</v>
      </c>
      <c r="J448" s="183">
        <v>10612817.292039191</v>
      </c>
      <c r="K448" s="183">
        <v>0</v>
      </c>
      <c r="L448" s="183">
        <v>0</v>
      </c>
      <c r="M448" s="183">
        <v>348402496.51934212</v>
      </c>
    </row>
    <row r="449" spans="1:13">
      <c r="A449" t="s">
        <v>1664</v>
      </c>
      <c r="B449" t="s">
        <v>235</v>
      </c>
      <c r="C449" t="s">
        <v>1392</v>
      </c>
      <c r="D449" t="s">
        <v>1655</v>
      </c>
      <c r="E449" t="s">
        <v>427</v>
      </c>
      <c r="F449" t="s">
        <v>616</v>
      </c>
      <c r="G449" t="s">
        <v>617</v>
      </c>
      <c r="H449" s="183">
        <v>0</v>
      </c>
      <c r="I449" s="183">
        <v>112596559.74243429</v>
      </c>
      <c r="J449" s="183">
        <v>0</v>
      </c>
      <c r="K449" s="183">
        <v>0</v>
      </c>
      <c r="L449" s="183">
        <v>0</v>
      </c>
      <c r="M449" s="183">
        <v>112596559.74243429</v>
      </c>
    </row>
    <row r="450" spans="1:13">
      <c r="A450" t="s">
        <v>1666</v>
      </c>
      <c r="B450" t="s">
        <v>235</v>
      </c>
      <c r="C450" t="s">
        <v>1392</v>
      </c>
      <c r="D450" t="s">
        <v>1655</v>
      </c>
      <c r="E450" t="s">
        <v>429</v>
      </c>
      <c r="F450" t="s">
        <v>616</v>
      </c>
      <c r="G450" t="s">
        <v>617</v>
      </c>
      <c r="H450" s="183">
        <v>0</v>
      </c>
      <c r="I450" s="183">
        <v>11852269.446572032</v>
      </c>
      <c r="J450" s="183">
        <v>558569.33115995757</v>
      </c>
      <c r="K450" s="183">
        <v>0</v>
      </c>
      <c r="L450" s="183">
        <v>0</v>
      </c>
      <c r="M450" s="183">
        <v>12410838.777731989</v>
      </c>
    </row>
    <row r="451" spans="1:13">
      <c r="A451" t="s">
        <v>1667</v>
      </c>
      <c r="B451" t="s">
        <v>235</v>
      </c>
      <c r="C451" t="s">
        <v>1392</v>
      </c>
      <c r="D451" t="s">
        <v>1655</v>
      </c>
      <c r="E451" t="s">
        <v>431</v>
      </c>
      <c r="F451" t="s">
        <v>616</v>
      </c>
      <c r="G451" t="s">
        <v>617</v>
      </c>
      <c r="H451" s="183">
        <v>0</v>
      </c>
      <c r="I451" s="183">
        <v>14815336.808215041</v>
      </c>
      <c r="J451" s="183">
        <v>0</v>
      </c>
      <c r="K451" s="183">
        <v>0</v>
      </c>
      <c r="L451" s="183">
        <v>0</v>
      </c>
      <c r="M451" s="183">
        <v>14815336.808215041</v>
      </c>
    </row>
    <row r="452" spans="1:13">
      <c r="A452" t="s">
        <v>1668</v>
      </c>
      <c r="B452" t="s">
        <v>235</v>
      </c>
      <c r="C452" t="s">
        <v>1392</v>
      </c>
      <c r="D452" t="s">
        <v>1669</v>
      </c>
      <c r="E452" t="s">
        <v>1670</v>
      </c>
      <c r="F452" t="s">
        <v>1654</v>
      </c>
      <c r="G452" t="s">
        <v>617</v>
      </c>
      <c r="H452" s="183">
        <v>0</v>
      </c>
      <c r="I452" s="183">
        <v>906650950.0963825</v>
      </c>
      <c r="J452" s="183">
        <v>2413019510.6110153</v>
      </c>
      <c r="K452" s="183">
        <v>0</v>
      </c>
      <c r="L452" s="183">
        <v>0</v>
      </c>
      <c r="M452" s="183">
        <v>3319670460.7073979</v>
      </c>
    </row>
    <row r="453" spans="1:13">
      <c r="A453" t="s">
        <v>1674</v>
      </c>
      <c r="B453" t="s">
        <v>235</v>
      </c>
      <c r="C453" t="s">
        <v>1392</v>
      </c>
      <c r="D453" t="s">
        <v>1675</v>
      </c>
      <c r="E453" t="s">
        <v>1676</v>
      </c>
      <c r="F453" t="s">
        <v>1661</v>
      </c>
      <c r="G453" t="s">
        <v>617</v>
      </c>
      <c r="H453" s="183">
        <v>0</v>
      </c>
      <c r="I453" s="183">
        <v>66529991.022989072</v>
      </c>
      <c r="J453" s="183">
        <v>0</v>
      </c>
      <c r="K453" s="183">
        <v>0</v>
      </c>
      <c r="L453" s="183">
        <v>0</v>
      </c>
      <c r="M453" s="183">
        <v>66529991.022989072</v>
      </c>
    </row>
    <row r="454" spans="1:13">
      <c r="A454" t="s">
        <v>1677</v>
      </c>
      <c r="B454" t="s">
        <v>235</v>
      </c>
      <c r="C454" t="s">
        <v>1392</v>
      </c>
      <c r="D454" t="s">
        <v>1678</v>
      </c>
      <c r="E454" t="s">
        <v>1679</v>
      </c>
      <c r="F454" t="s">
        <v>1662</v>
      </c>
      <c r="G454" t="s">
        <v>617</v>
      </c>
      <c r="H454" s="183">
        <v>0</v>
      </c>
      <c r="I454" s="183">
        <v>551606315.30270469</v>
      </c>
      <c r="J454" s="183">
        <v>13964233.278998939</v>
      </c>
      <c r="K454" s="183">
        <v>0</v>
      </c>
      <c r="L454" s="183">
        <v>0</v>
      </c>
      <c r="M454" s="183">
        <v>565570548.58170366</v>
      </c>
    </row>
    <row r="455" spans="1:13">
      <c r="A455" t="s">
        <v>1683</v>
      </c>
      <c r="B455" t="s">
        <v>235</v>
      </c>
      <c r="C455" t="s">
        <v>1392</v>
      </c>
      <c r="D455" t="s">
        <v>1684</v>
      </c>
      <c r="E455" t="s">
        <v>1685</v>
      </c>
      <c r="F455" t="s">
        <v>1666</v>
      </c>
      <c r="G455" t="s">
        <v>617</v>
      </c>
      <c r="H455" s="183">
        <v>0</v>
      </c>
      <c r="I455" s="183">
        <v>108897703.25147156</v>
      </c>
      <c r="J455" s="183">
        <v>2792846.655799788</v>
      </c>
      <c r="K455" s="183">
        <v>0</v>
      </c>
      <c r="L455" s="183">
        <v>0</v>
      </c>
      <c r="M455" s="183">
        <v>111690549.90727136</v>
      </c>
    </row>
    <row r="456" spans="1:13">
      <c r="A456" t="s">
        <v>1686</v>
      </c>
      <c r="B456" t="s">
        <v>235</v>
      </c>
      <c r="C456" t="s">
        <v>1392</v>
      </c>
      <c r="D456" t="s">
        <v>1687</v>
      </c>
      <c r="E456" t="s">
        <v>1688</v>
      </c>
      <c r="F456" t="s">
        <v>1689</v>
      </c>
      <c r="G456" t="s">
        <v>617</v>
      </c>
      <c r="H456" s="183">
        <v>0</v>
      </c>
      <c r="I456" s="183">
        <v>30129019.112188894</v>
      </c>
      <c r="J456" s="183">
        <v>130466785.29126137</v>
      </c>
      <c r="K456" s="183">
        <v>0</v>
      </c>
      <c r="L456" s="183">
        <v>0</v>
      </c>
      <c r="M456" s="183">
        <v>160595804.40345028</v>
      </c>
    </row>
    <row r="457" spans="1:13">
      <c r="A457" t="s">
        <v>1694</v>
      </c>
      <c r="B457" t="s">
        <v>235</v>
      </c>
      <c r="C457" t="s">
        <v>1392</v>
      </c>
      <c r="D457" t="s">
        <v>1695</v>
      </c>
      <c r="E457" t="s">
        <v>1696</v>
      </c>
      <c r="F457" t="s">
        <v>1697</v>
      </c>
      <c r="G457" t="s">
        <v>617</v>
      </c>
      <c r="H457" s="183">
        <v>0</v>
      </c>
      <c r="I457" s="183">
        <v>32001127.505744476</v>
      </c>
      <c r="J457" s="183">
        <v>70379735.72615467</v>
      </c>
      <c r="K457" s="183">
        <v>0</v>
      </c>
      <c r="L457" s="183">
        <v>0</v>
      </c>
      <c r="M457" s="183">
        <v>102380863.23189914</v>
      </c>
    </row>
    <row r="458" spans="1:13">
      <c r="A458" t="s">
        <v>1698</v>
      </c>
      <c r="B458" t="s">
        <v>235</v>
      </c>
      <c r="C458" t="s">
        <v>1392</v>
      </c>
      <c r="D458" t="s">
        <v>1699</v>
      </c>
      <c r="E458" t="s">
        <v>1700</v>
      </c>
      <c r="F458" t="s">
        <v>1697</v>
      </c>
      <c r="G458" t="s">
        <v>617</v>
      </c>
      <c r="H458" s="183">
        <v>0</v>
      </c>
      <c r="I458" s="183">
        <v>0</v>
      </c>
      <c r="J458" s="183">
        <v>115623851.5501112</v>
      </c>
      <c r="K458" s="183">
        <v>0</v>
      </c>
      <c r="L458" s="183">
        <v>0</v>
      </c>
      <c r="M458" s="183">
        <v>115623851.5501112</v>
      </c>
    </row>
    <row r="459" spans="1:13">
      <c r="A459" t="s">
        <v>1701</v>
      </c>
      <c r="B459" t="s">
        <v>235</v>
      </c>
      <c r="C459" t="s">
        <v>1392</v>
      </c>
      <c r="D459" t="s">
        <v>1702</v>
      </c>
      <c r="E459" t="s">
        <v>1703</v>
      </c>
      <c r="F459" t="s">
        <v>1697</v>
      </c>
      <c r="G459" t="s">
        <v>617</v>
      </c>
      <c r="H459" s="183">
        <v>0</v>
      </c>
      <c r="I459" s="183">
        <v>27320959.354294863</v>
      </c>
      <c r="J459" s="183">
        <v>119843901.05629356</v>
      </c>
      <c r="K459" s="183">
        <v>0</v>
      </c>
      <c r="L459" s="183">
        <v>0</v>
      </c>
      <c r="M459" s="183">
        <v>147164860.41058841</v>
      </c>
    </row>
    <row r="460" spans="1:13">
      <c r="A460" t="s">
        <v>1704</v>
      </c>
      <c r="B460" t="s">
        <v>235</v>
      </c>
      <c r="C460" t="s">
        <v>1392</v>
      </c>
      <c r="D460" t="s">
        <v>1705</v>
      </c>
      <c r="E460" t="s">
        <v>1706</v>
      </c>
      <c r="F460" t="s">
        <v>1707</v>
      </c>
      <c r="G460" t="s">
        <v>617</v>
      </c>
      <c r="H460" s="183">
        <v>0</v>
      </c>
      <c r="I460" s="183">
        <v>66109110.978032261</v>
      </c>
      <c r="J460" s="183">
        <v>119991079.89483128</v>
      </c>
      <c r="K460" s="183">
        <v>0</v>
      </c>
      <c r="L460" s="183">
        <v>0</v>
      </c>
      <c r="M460" s="183">
        <v>186100190.87286353</v>
      </c>
    </row>
    <row r="461" spans="1:13">
      <c r="A461" t="s">
        <v>1708</v>
      </c>
      <c r="B461" t="s">
        <v>235</v>
      </c>
      <c r="C461" t="s">
        <v>1392</v>
      </c>
      <c r="D461" t="s">
        <v>1709</v>
      </c>
      <c r="E461" t="s">
        <v>1710</v>
      </c>
      <c r="F461" t="s">
        <v>1711</v>
      </c>
      <c r="G461" t="s">
        <v>617</v>
      </c>
      <c r="H461" s="183">
        <v>0</v>
      </c>
      <c r="I461" s="183">
        <v>71592024.378919542</v>
      </c>
      <c r="J461" s="183">
        <v>0</v>
      </c>
      <c r="K461" s="183">
        <v>0</v>
      </c>
      <c r="L461" s="183">
        <v>0</v>
      </c>
      <c r="M461" s="183">
        <v>71592024.378919542</v>
      </c>
    </row>
    <row r="462" spans="1:13">
      <c r="A462" t="s">
        <v>1712</v>
      </c>
      <c r="B462" t="s">
        <v>235</v>
      </c>
      <c r="C462" t="s">
        <v>1392</v>
      </c>
      <c r="D462" t="s">
        <v>1713</v>
      </c>
      <c r="E462" t="s">
        <v>1714</v>
      </c>
      <c r="F462" t="s">
        <v>1715</v>
      </c>
      <c r="G462" t="s">
        <v>617</v>
      </c>
      <c r="H462" s="183">
        <v>0</v>
      </c>
      <c r="I462" s="183">
        <v>234270531.9585245</v>
      </c>
      <c r="J462" s="183">
        <v>52894705.880991332</v>
      </c>
      <c r="K462" s="183">
        <v>0</v>
      </c>
      <c r="L462" s="183">
        <v>0</v>
      </c>
      <c r="M462" s="183">
        <v>287165237.83951581</v>
      </c>
    </row>
    <row r="463" spans="1:13">
      <c r="A463" t="s">
        <v>1723</v>
      </c>
      <c r="B463" t="s">
        <v>235</v>
      </c>
      <c r="C463" t="s">
        <v>1392</v>
      </c>
      <c r="D463" t="s">
        <v>1721</v>
      </c>
      <c r="E463" t="s">
        <v>1724</v>
      </c>
      <c r="G463" t="s">
        <v>617</v>
      </c>
      <c r="H463" s="183">
        <v>0</v>
      </c>
      <c r="I463" s="183">
        <v>0</v>
      </c>
      <c r="J463" s="183">
        <v>18432787.928278599</v>
      </c>
      <c r="K463" s="183">
        <v>0</v>
      </c>
      <c r="L463" s="183">
        <v>0</v>
      </c>
      <c r="M463" s="183">
        <v>18432787.928278599</v>
      </c>
    </row>
    <row r="464" spans="1:13">
      <c r="A464" t="s">
        <v>1725</v>
      </c>
      <c r="B464" t="s">
        <v>235</v>
      </c>
      <c r="C464" t="s">
        <v>1392</v>
      </c>
      <c r="D464" t="s">
        <v>1726</v>
      </c>
      <c r="E464" t="s">
        <v>1727</v>
      </c>
      <c r="F464" t="s">
        <v>1728</v>
      </c>
      <c r="G464" t="s">
        <v>617</v>
      </c>
      <c r="H464" s="183">
        <v>0</v>
      </c>
      <c r="I464" s="183">
        <v>1431984034.5238624</v>
      </c>
      <c r="J464" s="183">
        <v>91022441.799925596</v>
      </c>
      <c r="K464" s="183">
        <v>0</v>
      </c>
      <c r="L464" s="183">
        <v>0</v>
      </c>
      <c r="M464" s="183">
        <v>1523006476.3237879</v>
      </c>
    </row>
    <row r="465" spans="1:13">
      <c r="A465" t="s">
        <v>1731</v>
      </c>
      <c r="B465" t="s">
        <v>1183</v>
      </c>
      <c r="C465" t="s">
        <v>1392</v>
      </c>
      <c r="D465" t="s">
        <v>1730</v>
      </c>
      <c r="E465" t="s">
        <v>454</v>
      </c>
      <c r="F465" t="s">
        <v>616</v>
      </c>
      <c r="G465" t="s">
        <v>617</v>
      </c>
      <c r="H465" s="183">
        <v>0</v>
      </c>
      <c r="I465" s="183">
        <v>128636631.06012844</v>
      </c>
      <c r="J465" s="183">
        <v>482603902.12220341</v>
      </c>
      <c r="K465" s="183">
        <v>0</v>
      </c>
      <c r="L465" s="183">
        <v>0</v>
      </c>
      <c r="M465" s="183">
        <v>611240533.1823318</v>
      </c>
    </row>
    <row r="466" spans="1:13">
      <c r="A466" t="s">
        <v>1732</v>
      </c>
      <c r="B466" t="s">
        <v>1183</v>
      </c>
      <c r="C466" t="s">
        <v>1392</v>
      </c>
      <c r="D466" t="s">
        <v>1730</v>
      </c>
      <c r="E466" t="s">
        <v>455</v>
      </c>
      <c r="F466" t="s">
        <v>616</v>
      </c>
      <c r="G466" t="s">
        <v>617</v>
      </c>
      <c r="H466" s="183">
        <v>0</v>
      </c>
      <c r="I466" s="183">
        <v>128636631.06012844</v>
      </c>
      <c r="J466" s="183">
        <v>0</v>
      </c>
      <c r="K466" s="183">
        <v>0</v>
      </c>
      <c r="L466" s="183">
        <v>0</v>
      </c>
      <c r="M466" s="183">
        <v>128636631.06012844</v>
      </c>
    </row>
    <row r="467" spans="1:13">
      <c r="A467" t="s">
        <v>1733</v>
      </c>
      <c r="B467" t="s">
        <v>1183</v>
      </c>
      <c r="C467" t="s">
        <v>1392</v>
      </c>
      <c r="D467" t="s">
        <v>1730</v>
      </c>
      <c r="E467" t="s">
        <v>457</v>
      </c>
      <c r="F467" t="s">
        <v>616</v>
      </c>
      <c r="G467" t="s">
        <v>617</v>
      </c>
      <c r="H467" s="183">
        <v>0</v>
      </c>
      <c r="I467" s="183">
        <v>828991622.38749456</v>
      </c>
      <c r="J467" s="183">
        <v>0</v>
      </c>
      <c r="K467" s="183">
        <v>0</v>
      </c>
      <c r="L467" s="183">
        <v>0</v>
      </c>
      <c r="M467" s="183">
        <v>828991622.38749456</v>
      </c>
    </row>
    <row r="468" spans="1:13">
      <c r="A468" t="s">
        <v>1734</v>
      </c>
      <c r="B468" t="s">
        <v>1183</v>
      </c>
      <c r="C468" t="s">
        <v>1392</v>
      </c>
      <c r="D468" t="s">
        <v>1730</v>
      </c>
      <c r="E468" t="s">
        <v>458</v>
      </c>
      <c r="F468" t="s">
        <v>616</v>
      </c>
      <c r="G468" t="s">
        <v>617</v>
      </c>
      <c r="H468" s="183">
        <v>0</v>
      </c>
      <c r="I468" s="183">
        <v>259059881.99609199</v>
      </c>
      <c r="J468" s="183">
        <v>0</v>
      </c>
      <c r="K468" s="183">
        <v>0</v>
      </c>
      <c r="L468" s="183">
        <v>0</v>
      </c>
      <c r="M468" s="183">
        <v>259059881.99609199</v>
      </c>
    </row>
    <row r="469" spans="1:13">
      <c r="A469" t="s">
        <v>1735</v>
      </c>
      <c r="B469" t="s">
        <v>1183</v>
      </c>
      <c r="C469" t="s">
        <v>1392</v>
      </c>
      <c r="D469" t="s">
        <v>1730</v>
      </c>
      <c r="E469" t="s">
        <v>459</v>
      </c>
      <c r="F469" t="s">
        <v>616</v>
      </c>
      <c r="G469" t="s">
        <v>617</v>
      </c>
      <c r="H469" s="183">
        <v>0</v>
      </c>
      <c r="I469" s="183">
        <v>162135753.73203689</v>
      </c>
      <c r="J469" s="183">
        <v>25345083.401383076</v>
      </c>
      <c r="K469" s="183">
        <v>0</v>
      </c>
      <c r="L469" s="183">
        <v>0</v>
      </c>
      <c r="M469" s="183">
        <v>187480837.13341996</v>
      </c>
    </row>
    <row r="470" spans="1:13">
      <c r="A470" t="s">
        <v>1736</v>
      </c>
      <c r="B470" t="s">
        <v>1183</v>
      </c>
      <c r="C470" t="s">
        <v>1392</v>
      </c>
      <c r="D470" t="s">
        <v>1730</v>
      </c>
      <c r="E470" t="s">
        <v>461</v>
      </c>
      <c r="F470" t="s">
        <v>616</v>
      </c>
      <c r="G470" t="s">
        <v>617</v>
      </c>
      <c r="H470" s="183">
        <v>0</v>
      </c>
      <c r="I470" s="183">
        <v>803978944.12580276</v>
      </c>
      <c r="J470" s="183">
        <v>83785399.673993632</v>
      </c>
      <c r="K470" s="183">
        <v>0</v>
      </c>
      <c r="L470" s="183">
        <v>0</v>
      </c>
      <c r="M470" s="183">
        <v>887764343.79979634</v>
      </c>
    </row>
    <row r="471" spans="1:13">
      <c r="A471" t="s">
        <v>1737</v>
      </c>
      <c r="B471" t="s">
        <v>1183</v>
      </c>
      <c r="C471" t="s">
        <v>1392</v>
      </c>
      <c r="D471" t="s">
        <v>1730</v>
      </c>
      <c r="E471" t="s">
        <v>462</v>
      </c>
      <c r="F471" t="s">
        <v>616</v>
      </c>
      <c r="G471" t="s">
        <v>617</v>
      </c>
      <c r="H471" s="183">
        <v>0</v>
      </c>
      <c r="I471" s="183">
        <v>325164817.40199131</v>
      </c>
      <c r="J471" s="183">
        <v>20331923.654222451</v>
      </c>
      <c r="K471" s="183">
        <v>0</v>
      </c>
      <c r="L471" s="183">
        <v>0</v>
      </c>
      <c r="M471" s="183">
        <v>345496741.05621374</v>
      </c>
    </row>
    <row r="472" spans="1:13">
      <c r="A472" t="s">
        <v>1738</v>
      </c>
      <c r="B472" t="s">
        <v>1183</v>
      </c>
      <c r="C472" t="s">
        <v>1392</v>
      </c>
      <c r="D472" t="s">
        <v>1730</v>
      </c>
      <c r="E472" t="s">
        <v>463</v>
      </c>
      <c r="F472" t="s">
        <v>616</v>
      </c>
      <c r="G472" t="s">
        <v>617</v>
      </c>
      <c r="H472" s="183">
        <v>0</v>
      </c>
      <c r="I472" s="183">
        <v>56278526.08880619</v>
      </c>
      <c r="J472" s="183">
        <v>1759493.3931538663</v>
      </c>
      <c r="K472" s="183">
        <v>0</v>
      </c>
      <c r="L472" s="183">
        <v>0</v>
      </c>
      <c r="M472" s="183">
        <v>58038019.481960058</v>
      </c>
    </row>
    <row r="473" spans="1:13">
      <c r="A473" t="s">
        <v>1739</v>
      </c>
      <c r="B473" t="s">
        <v>1183</v>
      </c>
      <c r="C473" t="s">
        <v>1392</v>
      </c>
      <c r="D473" t="s">
        <v>1730</v>
      </c>
      <c r="E473" t="s">
        <v>464</v>
      </c>
      <c r="F473" t="s">
        <v>616</v>
      </c>
      <c r="G473" t="s">
        <v>617</v>
      </c>
      <c r="H473" s="183">
        <v>0</v>
      </c>
      <c r="I473" s="183">
        <v>131316560.87388109</v>
      </c>
      <c r="J473" s="183">
        <v>0</v>
      </c>
      <c r="K473" s="183">
        <v>0</v>
      </c>
      <c r="L473" s="183">
        <v>0</v>
      </c>
      <c r="M473" s="183">
        <v>131316560.87388109</v>
      </c>
    </row>
    <row r="474" spans="1:13">
      <c r="A474" t="s">
        <v>1740</v>
      </c>
      <c r="B474" t="s">
        <v>1183</v>
      </c>
      <c r="C474" t="s">
        <v>1392</v>
      </c>
      <c r="D474" t="s">
        <v>1730</v>
      </c>
      <c r="E474" t="s">
        <v>465</v>
      </c>
      <c r="F474" t="s">
        <v>616</v>
      </c>
      <c r="G474" t="s">
        <v>617</v>
      </c>
      <c r="H474" s="183">
        <v>0</v>
      </c>
      <c r="I474" s="183">
        <v>225114104.35522476</v>
      </c>
      <c r="J474" s="183">
        <v>70379735.72615464</v>
      </c>
      <c r="K474" s="183">
        <v>0</v>
      </c>
      <c r="L474" s="183">
        <v>0</v>
      </c>
      <c r="M474" s="183">
        <v>295493840.08137941</v>
      </c>
    </row>
    <row r="475" spans="1:13">
      <c r="A475" t="s">
        <v>1741</v>
      </c>
      <c r="B475" t="s">
        <v>1183</v>
      </c>
      <c r="C475" t="s">
        <v>1392</v>
      </c>
      <c r="D475" t="s">
        <v>1730</v>
      </c>
      <c r="E475" t="s">
        <v>466</v>
      </c>
      <c r="F475" t="s">
        <v>616</v>
      </c>
      <c r="G475" t="s">
        <v>617</v>
      </c>
      <c r="H475" s="183">
        <v>0</v>
      </c>
      <c r="I475" s="183">
        <v>107197192.55010702</v>
      </c>
      <c r="J475" s="183">
        <v>16757079.934798725</v>
      </c>
      <c r="K475" s="183">
        <v>0</v>
      </c>
      <c r="L475" s="183">
        <v>0</v>
      </c>
      <c r="M475" s="183">
        <v>123954272.48490575</v>
      </c>
    </row>
    <row r="476" spans="1:13">
      <c r="A476" t="s">
        <v>1742</v>
      </c>
      <c r="B476" t="s">
        <v>1183</v>
      </c>
      <c r="C476" t="s">
        <v>1392</v>
      </c>
      <c r="D476" t="s">
        <v>1730</v>
      </c>
      <c r="E476" t="s">
        <v>467</v>
      </c>
      <c r="F476" t="s">
        <v>616</v>
      </c>
      <c r="G476" t="s">
        <v>617</v>
      </c>
      <c r="H476" s="183">
        <v>0</v>
      </c>
      <c r="I476" s="183">
        <v>13667642.050138645</v>
      </c>
      <c r="J476" s="183">
        <v>284870.35889157833</v>
      </c>
      <c r="K476" s="183">
        <v>0</v>
      </c>
      <c r="L476" s="183">
        <v>0</v>
      </c>
      <c r="M476" s="183">
        <v>13952512.409030223</v>
      </c>
    </row>
    <row r="477" spans="1:13">
      <c r="A477" t="s">
        <v>1743</v>
      </c>
      <c r="B477" t="s">
        <v>1183</v>
      </c>
      <c r="C477" t="s">
        <v>1392</v>
      </c>
      <c r="D477" t="s">
        <v>1730</v>
      </c>
      <c r="E477" t="s">
        <v>468</v>
      </c>
      <c r="F477" t="s">
        <v>616</v>
      </c>
      <c r="G477" t="s">
        <v>617</v>
      </c>
      <c r="H477" s="183">
        <v>0</v>
      </c>
      <c r="I477" s="183">
        <v>30372537.889196992</v>
      </c>
      <c r="J477" s="183">
        <v>0</v>
      </c>
      <c r="K477" s="183">
        <v>0</v>
      </c>
      <c r="L477" s="183">
        <v>0</v>
      </c>
      <c r="M477" s="183">
        <v>30372537.889196992</v>
      </c>
    </row>
    <row r="478" spans="1:13">
      <c r="A478" t="s">
        <v>1744</v>
      </c>
      <c r="B478" t="s">
        <v>1183</v>
      </c>
      <c r="C478" t="s">
        <v>1392</v>
      </c>
      <c r="D478" t="s">
        <v>1730</v>
      </c>
      <c r="E478" t="s">
        <v>469</v>
      </c>
      <c r="F478" t="s">
        <v>616</v>
      </c>
      <c r="G478" t="s">
        <v>617</v>
      </c>
      <c r="H478" s="183">
        <v>0</v>
      </c>
      <c r="I478" s="183">
        <v>36447045.467036389</v>
      </c>
      <c r="J478" s="183">
        <v>2278962.8711326267</v>
      </c>
      <c r="K478" s="183">
        <v>0</v>
      </c>
      <c r="L478" s="183">
        <v>0</v>
      </c>
      <c r="M478" s="183">
        <v>38726008.338169016</v>
      </c>
    </row>
    <row r="479" spans="1:13">
      <c r="A479" t="s">
        <v>1745</v>
      </c>
      <c r="B479" t="s">
        <v>1183</v>
      </c>
      <c r="C479" t="s">
        <v>1392</v>
      </c>
      <c r="D479" t="s">
        <v>1730</v>
      </c>
      <c r="E479" t="s">
        <v>470</v>
      </c>
      <c r="F479" t="s">
        <v>616</v>
      </c>
      <c r="G479" t="s">
        <v>617</v>
      </c>
      <c r="H479" s="183">
        <v>0</v>
      </c>
      <c r="I479" s="183">
        <v>45009872.961731717</v>
      </c>
      <c r="J479" s="183">
        <v>0</v>
      </c>
      <c r="K479" s="183">
        <v>0</v>
      </c>
      <c r="L479" s="183">
        <v>0</v>
      </c>
      <c r="M479" s="183">
        <v>45009872.961731717</v>
      </c>
    </row>
    <row r="480" spans="1:13">
      <c r="A480" t="s">
        <v>1749</v>
      </c>
      <c r="B480" t="s">
        <v>1183</v>
      </c>
      <c r="C480" t="s">
        <v>1392</v>
      </c>
      <c r="D480" t="s">
        <v>1750</v>
      </c>
      <c r="E480" t="s">
        <v>1751</v>
      </c>
      <c r="F480" t="s">
        <v>1733</v>
      </c>
      <c r="G480" t="s">
        <v>617</v>
      </c>
      <c r="H480" s="183">
        <v>0</v>
      </c>
      <c r="I480" s="183">
        <v>53455188128.43679</v>
      </c>
      <c r="J480" s="183">
        <v>0</v>
      </c>
      <c r="K480" s="183">
        <v>0</v>
      </c>
      <c r="L480" s="183">
        <v>0</v>
      </c>
      <c r="M480" s="183">
        <v>53455188128.43679</v>
      </c>
    </row>
    <row r="481" spans="1:13">
      <c r="A481" t="s">
        <v>1752</v>
      </c>
      <c r="B481" t="s">
        <v>1183</v>
      </c>
      <c r="C481" t="s">
        <v>1392</v>
      </c>
      <c r="D481" t="s">
        <v>1753</v>
      </c>
      <c r="E481" t="s">
        <v>1754</v>
      </c>
      <c r="F481" t="s">
        <v>1735</v>
      </c>
      <c r="G481" t="s">
        <v>617</v>
      </c>
      <c r="H481" s="183">
        <v>0</v>
      </c>
      <c r="I481" s="183">
        <v>14141679620.615183</v>
      </c>
      <c r="J481" s="183">
        <v>506901668.02766138</v>
      </c>
      <c r="K481" s="183">
        <v>0</v>
      </c>
      <c r="L481" s="183">
        <v>0</v>
      </c>
      <c r="M481" s="183">
        <v>14648581288.642845</v>
      </c>
    </row>
    <row r="482" spans="1:13" s="187" customFormat="1">
      <c r="A482" t="s">
        <v>1755</v>
      </c>
      <c r="B482" t="s">
        <v>1183</v>
      </c>
      <c r="C482" t="s">
        <v>1392</v>
      </c>
      <c r="D482" t="s">
        <v>1756</v>
      </c>
      <c r="E482" t="s">
        <v>1757</v>
      </c>
      <c r="F482" t="s">
        <v>1736</v>
      </c>
      <c r="G482" t="s">
        <v>617</v>
      </c>
      <c r="H482" s="183">
        <v>0</v>
      </c>
      <c r="I482" s="183">
        <v>34638604443.107414</v>
      </c>
      <c r="J482" s="183">
        <v>1675707993.4798737</v>
      </c>
      <c r="K482" s="183">
        <v>0</v>
      </c>
      <c r="L482" s="183">
        <v>0</v>
      </c>
      <c r="M482" s="183">
        <v>36314312436.587288</v>
      </c>
    </row>
    <row r="483" spans="1:13">
      <c r="A483" t="s">
        <v>1758</v>
      </c>
      <c r="B483" t="s">
        <v>1183</v>
      </c>
      <c r="C483" t="s">
        <v>1392</v>
      </c>
      <c r="D483" t="s">
        <v>1759</v>
      </c>
      <c r="E483" t="s">
        <v>1760</v>
      </c>
      <c r="F483" t="s">
        <v>1737</v>
      </c>
      <c r="G483" t="s">
        <v>617</v>
      </c>
      <c r="H483" s="183">
        <v>0</v>
      </c>
      <c r="I483" s="183">
        <v>20414011232.45171</v>
      </c>
      <c r="J483" s="183">
        <v>406638473.08444905</v>
      </c>
      <c r="K483" s="183">
        <v>0</v>
      </c>
      <c r="L483" s="183">
        <v>0</v>
      </c>
      <c r="M483" s="183">
        <v>20820649705.53616</v>
      </c>
    </row>
    <row r="484" spans="1:13">
      <c r="A484" t="s">
        <v>1761</v>
      </c>
      <c r="B484" t="s">
        <v>1183</v>
      </c>
      <c r="C484" t="s">
        <v>1392</v>
      </c>
      <c r="D484" t="s">
        <v>1762</v>
      </c>
      <c r="E484" t="s">
        <v>1763</v>
      </c>
      <c r="F484" t="s">
        <v>1738</v>
      </c>
      <c r="G484" t="s">
        <v>617</v>
      </c>
      <c r="H484" s="183">
        <v>0</v>
      </c>
      <c r="I484" s="183">
        <v>581028066.05340099</v>
      </c>
      <c r="J484" s="183">
        <v>8797466.9657693319</v>
      </c>
      <c r="K484" s="183">
        <v>0</v>
      </c>
      <c r="L484" s="183">
        <v>0</v>
      </c>
      <c r="M484" s="183">
        <v>589825533.01917028</v>
      </c>
    </row>
    <row r="485" spans="1:13">
      <c r="A485" t="s">
        <v>1764</v>
      </c>
      <c r="B485" t="s">
        <v>1183</v>
      </c>
      <c r="C485" t="s">
        <v>1392</v>
      </c>
      <c r="D485" t="s">
        <v>1765</v>
      </c>
      <c r="E485" t="s">
        <v>1766</v>
      </c>
      <c r="F485" t="s">
        <v>1739</v>
      </c>
      <c r="G485" t="s">
        <v>617</v>
      </c>
      <c r="H485" s="183">
        <v>0</v>
      </c>
      <c r="I485" s="183">
        <v>9189895977.9266434</v>
      </c>
      <c r="J485" s="183">
        <v>0</v>
      </c>
      <c r="K485" s="183">
        <v>0</v>
      </c>
      <c r="L485" s="183">
        <v>0</v>
      </c>
      <c r="M485" s="183">
        <v>9189895977.9266434</v>
      </c>
    </row>
    <row r="486" spans="1:13">
      <c r="A486" t="s">
        <v>1767</v>
      </c>
      <c r="B486" t="s">
        <v>1183</v>
      </c>
      <c r="C486" t="s">
        <v>1392</v>
      </c>
      <c r="D486" t="s">
        <v>1768</v>
      </c>
      <c r="E486" t="s">
        <v>1769</v>
      </c>
      <c r="F486" t="s">
        <v>1740</v>
      </c>
      <c r="G486" t="s">
        <v>617</v>
      </c>
      <c r="H486" s="183">
        <v>0</v>
      </c>
      <c r="I486" s="183">
        <v>11297855920.757156</v>
      </c>
      <c r="J486" s="183">
        <v>1407594714.5230925</v>
      </c>
      <c r="K486" s="183">
        <v>0</v>
      </c>
      <c r="L486" s="183">
        <v>0</v>
      </c>
      <c r="M486" s="183">
        <v>12705450635.280249</v>
      </c>
    </row>
    <row r="487" spans="1:13">
      <c r="A487" t="s">
        <v>1770</v>
      </c>
      <c r="B487" t="s">
        <v>1183</v>
      </c>
      <c r="C487" t="s">
        <v>1392</v>
      </c>
      <c r="D487" t="s">
        <v>1771</v>
      </c>
      <c r="E487" t="s">
        <v>1772</v>
      </c>
      <c r="F487" t="s">
        <v>1741</v>
      </c>
      <c r="G487" t="s">
        <v>617</v>
      </c>
      <c r="H487" s="183">
        <v>0</v>
      </c>
      <c r="I487" s="183">
        <v>5510776023.5628738</v>
      </c>
      <c r="J487" s="183">
        <v>335141598.69597465</v>
      </c>
      <c r="K487" s="183">
        <v>0</v>
      </c>
      <c r="L487" s="183">
        <v>0</v>
      </c>
      <c r="M487" s="183">
        <v>5845917622.2588482</v>
      </c>
    </row>
    <row r="488" spans="1:13">
      <c r="A488" t="s">
        <v>1773</v>
      </c>
      <c r="B488" t="s">
        <v>1183</v>
      </c>
      <c r="C488" t="s">
        <v>1392</v>
      </c>
      <c r="D488" t="s">
        <v>1774</v>
      </c>
      <c r="E488" t="s">
        <v>1775</v>
      </c>
      <c r="F488" t="s">
        <v>1744</v>
      </c>
      <c r="G488" t="s">
        <v>617</v>
      </c>
      <c r="H488" s="183">
        <v>0</v>
      </c>
      <c r="I488" s="183">
        <v>1129503556.459496</v>
      </c>
      <c r="J488" s="183">
        <v>22789628.711326268</v>
      </c>
      <c r="K488" s="183">
        <v>0</v>
      </c>
      <c r="L488" s="183">
        <v>0</v>
      </c>
      <c r="M488" s="183">
        <v>1152293185.1708224</v>
      </c>
    </row>
    <row r="489" spans="1:13">
      <c r="A489" t="s">
        <v>1776</v>
      </c>
      <c r="B489" t="s">
        <v>1183</v>
      </c>
      <c r="C489" t="s">
        <v>1392</v>
      </c>
      <c r="D489" t="s">
        <v>1777</v>
      </c>
      <c r="E489" t="s">
        <v>1778</v>
      </c>
      <c r="F489" t="s">
        <v>1742</v>
      </c>
      <c r="G489" t="s">
        <v>617</v>
      </c>
      <c r="H489" s="183">
        <v>0</v>
      </c>
      <c r="I489" s="183">
        <v>733634080.16909647</v>
      </c>
      <c r="J489" s="183">
        <v>5697407.1778315669</v>
      </c>
      <c r="K489" s="183">
        <v>0</v>
      </c>
      <c r="L489" s="183">
        <v>0</v>
      </c>
      <c r="M489" s="183">
        <v>739331487.346928</v>
      </c>
    </row>
    <row r="490" spans="1:13">
      <c r="A490" t="s">
        <v>1782</v>
      </c>
      <c r="B490" t="s">
        <v>1183</v>
      </c>
      <c r="C490" t="s">
        <v>1392</v>
      </c>
      <c r="D490" t="s">
        <v>1783</v>
      </c>
      <c r="E490" t="s">
        <v>1784</v>
      </c>
      <c r="G490" t="s">
        <v>617</v>
      </c>
      <c r="H490" s="183">
        <v>0</v>
      </c>
      <c r="I490" s="183">
        <v>310871858.39531046</v>
      </c>
      <c r="J490" s="183">
        <v>3704830782.3465242</v>
      </c>
      <c r="K490" s="183">
        <v>0</v>
      </c>
      <c r="L490" s="183">
        <v>0</v>
      </c>
      <c r="M490" s="183">
        <v>4015702640.7418346</v>
      </c>
    </row>
    <row r="491" spans="1:13">
      <c r="A491" t="s">
        <v>1788</v>
      </c>
      <c r="B491" t="s">
        <v>1183</v>
      </c>
      <c r="C491" t="s">
        <v>1392</v>
      </c>
      <c r="D491" t="s">
        <v>1789</v>
      </c>
      <c r="E491" t="s">
        <v>1790</v>
      </c>
      <c r="F491" t="s">
        <v>1791</v>
      </c>
      <c r="G491" t="s">
        <v>617</v>
      </c>
      <c r="H491" s="183">
        <v>0</v>
      </c>
      <c r="I491" s="183">
        <v>287384457.48672283</v>
      </c>
      <c r="J491" s="183">
        <v>1782841855.4467382</v>
      </c>
      <c r="K491" s="183">
        <v>0</v>
      </c>
      <c r="L491" s="183">
        <v>0</v>
      </c>
      <c r="M491" s="183">
        <v>2070226312.9334612</v>
      </c>
    </row>
    <row r="492" spans="1:13">
      <c r="A492" t="s">
        <v>1792</v>
      </c>
      <c r="B492" t="s">
        <v>1183</v>
      </c>
      <c r="C492" t="s">
        <v>1392</v>
      </c>
      <c r="D492" t="s">
        <v>1793</v>
      </c>
      <c r="E492" t="s">
        <v>1794</v>
      </c>
      <c r="F492" t="s">
        <v>1795</v>
      </c>
      <c r="G492" t="s">
        <v>617</v>
      </c>
      <c r="H492" s="183">
        <v>0</v>
      </c>
      <c r="I492" s="183">
        <v>1082113934.7957306</v>
      </c>
      <c r="J492" s="183">
        <v>0</v>
      </c>
      <c r="K492" s="183">
        <v>0</v>
      </c>
      <c r="L492" s="183">
        <v>0</v>
      </c>
      <c r="M492" s="183">
        <v>1082113934.7957306</v>
      </c>
    </row>
    <row r="493" spans="1:13">
      <c r="A493" t="s">
        <v>1796</v>
      </c>
      <c r="B493" t="s">
        <v>1183</v>
      </c>
      <c r="C493" t="s">
        <v>1392</v>
      </c>
      <c r="D493" t="s">
        <v>1797</v>
      </c>
      <c r="E493" t="s">
        <v>1798</v>
      </c>
      <c r="F493" t="s">
        <v>1799</v>
      </c>
      <c r="G493" t="s">
        <v>617</v>
      </c>
      <c r="H493" s="183">
        <v>0</v>
      </c>
      <c r="I493" s="183">
        <v>28174519.610160582</v>
      </c>
      <c r="J493" s="183">
        <v>320310.16109986539</v>
      </c>
      <c r="K493" s="183">
        <v>0</v>
      </c>
      <c r="L493" s="183">
        <v>0</v>
      </c>
      <c r="M493" s="183">
        <v>28494829.771260448</v>
      </c>
    </row>
    <row r="494" spans="1:13">
      <c r="A494" t="s">
        <v>1804</v>
      </c>
      <c r="B494" s="139" t="s">
        <v>1183</v>
      </c>
      <c r="C494" t="s">
        <v>1392</v>
      </c>
      <c r="D494" t="s">
        <v>1805</v>
      </c>
      <c r="E494" s="140" t="s">
        <v>1806</v>
      </c>
      <c r="F494" t="s">
        <v>1807</v>
      </c>
      <c r="G494" t="s">
        <v>617</v>
      </c>
      <c r="H494" s="184">
        <v>0</v>
      </c>
      <c r="I494" s="184">
        <v>256352762.37015128</v>
      </c>
      <c r="J494" s="184">
        <v>1402731402.8846352</v>
      </c>
      <c r="K494" s="184">
        <v>0</v>
      </c>
      <c r="L494" s="184">
        <v>0</v>
      </c>
      <c r="M494" s="184">
        <v>1659084165.2547865</v>
      </c>
    </row>
    <row r="495" spans="1:13">
      <c r="A495" t="s">
        <v>1808</v>
      </c>
      <c r="B495" t="s">
        <v>1183</v>
      </c>
      <c r="C495" t="s">
        <v>1392</v>
      </c>
      <c r="D495" t="s">
        <v>1809</v>
      </c>
      <c r="E495" s="140" t="s">
        <v>1810</v>
      </c>
      <c r="F495" t="s">
        <v>1811</v>
      </c>
      <c r="G495" t="s">
        <v>617</v>
      </c>
      <c r="H495" s="184">
        <v>0</v>
      </c>
      <c r="I495" s="184">
        <v>147450702.77355155</v>
      </c>
      <c r="J495" s="184">
        <v>482901101.02099097</v>
      </c>
      <c r="K495" s="184">
        <v>0</v>
      </c>
      <c r="L495" s="184">
        <v>0</v>
      </c>
      <c r="M495" s="184">
        <v>630351803.79454255</v>
      </c>
    </row>
    <row r="496" spans="1:13">
      <c r="A496" t="s">
        <v>1816</v>
      </c>
      <c r="B496" t="s">
        <v>1183</v>
      </c>
      <c r="C496" t="s">
        <v>1392</v>
      </c>
      <c r="D496" t="s">
        <v>1817</v>
      </c>
      <c r="E496" s="140" t="s">
        <v>1818</v>
      </c>
      <c r="F496" t="s">
        <v>1819</v>
      </c>
      <c r="G496" t="s">
        <v>617</v>
      </c>
      <c r="H496" s="184">
        <v>0</v>
      </c>
      <c r="I496" s="184">
        <v>1097946107.1594079</v>
      </c>
      <c r="J496" s="184">
        <v>4326472860.6753817</v>
      </c>
      <c r="K496" s="184">
        <v>0</v>
      </c>
      <c r="L496" s="184">
        <v>0</v>
      </c>
      <c r="M496" s="184">
        <v>5424418967.8347893</v>
      </c>
    </row>
    <row r="497" spans="1:13">
      <c r="A497" t="s">
        <v>1820</v>
      </c>
      <c r="B497" t="s">
        <v>1383</v>
      </c>
      <c r="C497" t="s">
        <v>1392</v>
      </c>
      <c r="D497" t="s">
        <v>1821</v>
      </c>
      <c r="E497" s="140" t="s">
        <v>1822</v>
      </c>
      <c r="F497" t="s">
        <v>1823</v>
      </c>
      <c r="G497" t="s">
        <v>617</v>
      </c>
      <c r="H497" s="184">
        <v>0</v>
      </c>
      <c r="I497" s="184">
        <v>3931488367.218874</v>
      </c>
      <c r="J497" s="184">
        <v>6534185817.2541218</v>
      </c>
      <c r="K497" s="184">
        <v>0</v>
      </c>
      <c r="L497" s="184">
        <v>0</v>
      </c>
      <c r="M497" s="184">
        <v>10151393193.548508</v>
      </c>
    </row>
    <row r="498" spans="1:13">
      <c r="A498" t="s">
        <v>1824</v>
      </c>
      <c r="B498" t="s">
        <v>1383</v>
      </c>
      <c r="C498" t="s">
        <v>1392</v>
      </c>
      <c r="D498" t="s">
        <v>1825</v>
      </c>
      <c r="E498" s="140" t="s">
        <v>1826</v>
      </c>
      <c r="F498" t="s">
        <v>1827</v>
      </c>
      <c r="G498" t="s">
        <v>617</v>
      </c>
      <c r="H498" s="184">
        <v>0</v>
      </c>
      <c r="I498" s="184">
        <v>3931488367.218874</v>
      </c>
      <c r="J498" s="184">
        <v>6534185817.2541218</v>
      </c>
      <c r="K498" s="184">
        <v>0</v>
      </c>
      <c r="L498" s="184">
        <v>760196311.26561928</v>
      </c>
      <c r="M498" s="184">
        <v>10911589504.814127</v>
      </c>
    </row>
    <row r="499" spans="1:13">
      <c r="D499" s="138"/>
    </row>
    <row r="502" spans="1:13">
      <c r="H502" s="172"/>
    </row>
    <row r="504" spans="1:13">
      <c r="M504" s="173"/>
    </row>
  </sheetData>
  <autoFilter ref="A1:M504" xr:uid="{00000000-0001-0000-0200-000000000000}">
    <sortState xmlns:xlrd2="http://schemas.microsoft.com/office/spreadsheetml/2017/richdata2" ref="A2:M504">
      <sortCondition sortBy="cellColor" ref="A1:A504" dxfId="1"/>
    </sortState>
  </autoFilter>
  <pageMargins left="0.7" right="0.7" top="0.75" bottom="0.75" header="0.3" footer="0.3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AA4A2-BCDD-40F3-80DE-894F76654682}">
  <dimension ref="A1:AH121"/>
  <sheetViews>
    <sheetView workbookViewId="0">
      <selection activeCell="A114" sqref="A114:Q115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2.140625" style="1" customWidth="1"/>
    <col min="25" max="33" width="9.140625" style="1"/>
    <col min="34" max="34" width="34.7109375" style="1" customWidth="1"/>
    <col min="35" max="16384" width="9.140625" style="1"/>
  </cols>
  <sheetData>
    <row r="1" spans="1:31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1">
      <c r="A2" s="187" t="s">
        <v>1528</v>
      </c>
      <c r="B2" s="187" t="s">
        <v>613</v>
      </c>
      <c r="C2" s="187" t="s">
        <v>1392</v>
      </c>
      <c r="D2" s="187" t="s">
        <v>1529</v>
      </c>
      <c r="E2" s="187" t="s">
        <v>1530</v>
      </c>
      <c r="F2" s="187" t="s">
        <v>1531</v>
      </c>
      <c r="G2" s="187" t="s">
        <v>617</v>
      </c>
      <c r="H2" s="188">
        <v>0</v>
      </c>
      <c r="I2" s="188">
        <v>1102719998.9786386</v>
      </c>
      <c r="J2" s="188">
        <v>197446139.89998186</v>
      </c>
      <c r="K2" s="188">
        <v>0</v>
      </c>
      <c r="L2" s="188">
        <v>0</v>
      </c>
      <c r="M2" s="188">
        <v>1300166138.8786206</v>
      </c>
      <c r="N2" s="188"/>
    </row>
    <row r="4" spans="1:31">
      <c r="A4" s="274" t="s">
        <v>2624</v>
      </c>
      <c r="B4" s="273"/>
      <c r="T4" s="190" t="s">
        <v>1961</v>
      </c>
      <c r="U4" s="190"/>
      <c r="V4" s="190"/>
      <c r="W4" s="190"/>
    </row>
    <row r="5" spans="1:31">
      <c r="A5" s="195" t="s">
        <v>2721</v>
      </c>
      <c r="B5" s="195"/>
      <c r="C5" s="195"/>
      <c r="T5" s="336" t="s">
        <v>1967</v>
      </c>
      <c r="U5" s="338"/>
      <c r="V5" s="336" t="s">
        <v>2713</v>
      </c>
      <c r="W5" s="338"/>
      <c r="X5" s="336" t="s">
        <v>2712</v>
      </c>
      <c r="Y5" s="338"/>
    </row>
    <row r="6" spans="1:31">
      <c r="A6" s="195"/>
      <c r="B6" s="195"/>
      <c r="C6" s="195"/>
      <c r="T6" s="336" t="s">
        <v>2714</v>
      </c>
      <c r="U6" s="338"/>
      <c r="V6" s="345">
        <v>7.4</v>
      </c>
      <c r="W6" s="345"/>
      <c r="X6" s="345">
        <v>14.7</v>
      </c>
      <c r="Y6" s="345"/>
      <c r="AB6" s="336" t="s">
        <v>2715</v>
      </c>
      <c r="AC6" s="338"/>
      <c r="AD6" s="345" t="s">
        <v>2717</v>
      </c>
      <c r="AE6" s="345"/>
    </row>
    <row r="7" spans="1:31">
      <c r="A7" s="144" t="s">
        <v>1907</v>
      </c>
      <c r="B7" s="316" t="s">
        <v>47</v>
      </c>
      <c r="C7" s="321"/>
      <c r="D7" s="317"/>
      <c r="E7" s="144" t="s">
        <v>235</v>
      </c>
      <c r="F7" s="144" t="s">
        <v>290</v>
      </c>
      <c r="T7" s="336" t="s">
        <v>2711</v>
      </c>
      <c r="U7" s="338"/>
      <c r="V7" s="345">
        <v>14.7</v>
      </c>
      <c r="W7" s="345"/>
      <c r="X7" s="345">
        <v>21.4</v>
      </c>
      <c r="Y7" s="345"/>
      <c r="AB7" s="336" t="s">
        <v>2716</v>
      </c>
      <c r="AC7" s="338"/>
      <c r="AD7" s="345" t="s">
        <v>1963</v>
      </c>
      <c r="AE7" s="345"/>
    </row>
    <row r="8" spans="1:31" ht="15" customHeight="1">
      <c r="A8" s="251" t="s">
        <v>1</v>
      </c>
      <c r="B8" s="193" t="s">
        <v>440</v>
      </c>
      <c r="C8" s="193" t="s">
        <v>444</v>
      </c>
      <c r="D8" s="193"/>
      <c r="E8" s="286"/>
      <c r="F8" s="286"/>
      <c r="T8" s="190"/>
      <c r="U8" s="190"/>
      <c r="V8" s="190"/>
      <c r="W8" s="190"/>
    </row>
    <row r="9" spans="1:31">
      <c r="A9" s="198" t="s">
        <v>1908</v>
      </c>
      <c r="B9" s="208">
        <v>1400000000</v>
      </c>
      <c r="C9" s="208">
        <v>520000000</v>
      </c>
      <c r="D9" s="208"/>
      <c r="E9" s="199"/>
      <c r="F9" s="199"/>
      <c r="T9" s="190"/>
      <c r="U9" s="190"/>
      <c r="V9" s="190"/>
      <c r="W9" s="190"/>
    </row>
    <row r="10" spans="1:31">
      <c r="A10" s="198" t="s">
        <v>2728</v>
      </c>
      <c r="B10" s="200">
        <f>SUM(R30)</f>
        <v>1471261713.967808</v>
      </c>
      <c r="C10" s="200">
        <f>SUM(R31)</f>
        <v>-1388690903.4900227</v>
      </c>
      <c r="D10" s="200" t="e">
        <f>SUM(#REF!)</f>
        <v>#REF!</v>
      </c>
      <c r="E10" s="199">
        <f>SUM(M62:M62)</f>
        <v>0</v>
      </c>
      <c r="F10" s="199">
        <f>SUM(O62:O62)</f>
        <v>0</v>
      </c>
      <c r="T10" s="198" t="s">
        <v>2688</v>
      </c>
      <c r="U10" s="198"/>
      <c r="V10" s="198"/>
      <c r="W10" s="198"/>
      <c r="X10" s="198"/>
      <c r="Y10" s="151">
        <v>0.48</v>
      </c>
      <c r="Z10" s="6"/>
    </row>
    <row r="11" spans="1:31">
      <c r="A11" s="206" t="s">
        <v>1909</v>
      </c>
      <c r="B11" s="207">
        <f>MAX(1,SQRT(ABS(B10)/B9))</f>
        <v>1.0251347346874555</v>
      </c>
      <c r="C11" s="207">
        <f>MAX(1,SQRT(ABS(C10)/C9))</f>
        <v>1.6341846376063218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198" t="s">
        <v>2710</v>
      </c>
      <c r="U11" s="198"/>
      <c r="V11" s="198"/>
      <c r="W11" s="198"/>
      <c r="X11" s="198"/>
      <c r="Y11" s="151">
        <v>0.56999999999999995</v>
      </c>
      <c r="Z11" s="6"/>
    </row>
    <row r="12" spans="1:31">
      <c r="T12" s="6"/>
      <c r="U12" s="6"/>
      <c r="V12" s="6"/>
      <c r="W12" s="6"/>
      <c r="X12" s="6"/>
      <c r="Y12" s="6"/>
      <c r="Z12" s="6"/>
    </row>
    <row r="13" spans="1:31">
      <c r="T13" s="190" t="s">
        <v>2690</v>
      </c>
    </row>
    <row r="14" spans="1:31">
      <c r="A14" s="195" t="s">
        <v>1910</v>
      </c>
      <c r="T14" s="198" t="s">
        <v>2691</v>
      </c>
      <c r="U14" s="198"/>
      <c r="V14" s="198"/>
      <c r="W14" s="198"/>
      <c r="X14" s="198"/>
      <c r="Y14" s="151">
        <v>0.5</v>
      </c>
    </row>
    <row r="15" spans="1:31">
      <c r="A15" s="195"/>
    </row>
    <row r="16" spans="1:31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</row>
    <row r="17" spans="1:34">
      <c r="A17" s="193" t="s">
        <v>47</v>
      </c>
      <c r="B17" s="189" t="s">
        <v>439</v>
      </c>
      <c r="C17" s="189" t="s">
        <v>49</v>
      </c>
      <c r="D17" s="193" t="s">
        <v>27</v>
      </c>
      <c r="E17" s="193" t="s">
        <v>440</v>
      </c>
      <c r="F17" s="193"/>
      <c r="G17" s="193" t="s">
        <v>79</v>
      </c>
      <c r="H17" s="193"/>
      <c r="I17" s="193">
        <v>80000000</v>
      </c>
      <c r="J17" s="189" t="s">
        <v>50</v>
      </c>
      <c r="K17" s="193">
        <v>80000000</v>
      </c>
    </row>
    <row r="18" spans="1:34">
      <c r="A18" s="193" t="s">
        <v>47</v>
      </c>
      <c r="B18" s="189" t="s">
        <v>443</v>
      </c>
      <c r="C18" s="189" t="s">
        <v>49</v>
      </c>
      <c r="D18" s="193" t="s">
        <v>27</v>
      </c>
      <c r="E18" s="193" t="s">
        <v>444</v>
      </c>
      <c r="F18" s="193"/>
      <c r="G18" s="193" t="s">
        <v>77</v>
      </c>
      <c r="H18" s="193"/>
      <c r="I18" s="193">
        <v>-15000000</v>
      </c>
      <c r="J18" s="189" t="s">
        <v>50</v>
      </c>
      <c r="K18" s="193">
        <v>-15000000</v>
      </c>
    </row>
    <row r="19" spans="1:34">
      <c r="A19" s="193" t="s">
        <v>47</v>
      </c>
      <c r="B19" s="189" t="s">
        <v>443</v>
      </c>
      <c r="C19" s="189" t="s">
        <v>49</v>
      </c>
      <c r="D19" s="193" t="s">
        <v>27</v>
      </c>
      <c r="E19" s="193" t="s">
        <v>444</v>
      </c>
      <c r="F19" s="193"/>
      <c r="G19" s="193" t="s">
        <v>77</v>
      </c>
      <c r="H19" s="193"/>
      <c r="I19" s="193">
        <v>-15000000</v>
      </c>
      <c r="J19" s="189" t="s">
        <v>50</v>
      </c>
      <c r="K19" s="193">
        <v>-15000000</v>
      </c>
      <c r="T19" s="1" t="s">
        <v>2658</v>
      </c>
    </row>
    <row r="20" spans="1:34">
      <c r="A20" s="193" t="s">
        <v>47</v>
      </c>
      <c r="B20" s="189" t="s">
        <v>443</v>
      </c>
      <c r="C20" s="189" t="s">
        <v>49</v>
      </c>
      <c r="D20" s="193" t="s">
        <v>27</v>
      </c>
      <c r="E20" s="193" t="s">
        <v>444</v>
      </c>
      <c r="F20" s="193"/>
      <c r="G20" s="193" t="s">
        <v>77</v>
      </c>
      <c r="H20" s="193"/>
      <c r="I20" s="193">
        <v>-15000000</v>
      </c>
      <c r="J20" s="189" t="s">
        <v>50</v>
      </c>
      <c r="K20" s="193">
        <v>-15000000</v>
      </c>
      <c r="T20" s="291"/>
      <c r="U20" s="222" t="s">
        <v>2692</v>
      </c>
      <c r="V20" s="222"/>
      <c r="W20" s="325" t="s">
        <v>2709</v>
      </c>
      <c r="X20" s="325"/>
      <c r="Y20" s="325"/>
      <c r="Z20" s="325"/>
      <c r="AB20" s="291"/>
      <c r="AC20" s="222" t="s">
        <v>2692</v>
      </c>
      <c r="AD20" s="222"/>
      <c r="AE20" s="342"/>
      <c r="AF20" s="343"/>
      <c r="AG20" s="343"/>
      <c r="AH20" s="344"/>
    </row>
    <row r="21" spans="1:34">
      <c r="A21" s="193" t="s">
        <v>47</v>
      </c>
      <c r="B21" s="189" t="s">
        <v>443</v>
      </c>
      <c r="C21" s="189" t="s">
        <v>49</v>
      </c>
      <c r="D21" s="193" t="s">
        <v>27</v>
      </c>
      <c r="E21" s="193" t="s">
        <v>444</v>
      </c>
      <c r="F21" s="193"/>
      <c r="G21" s="193" t="s">
        <v>77</v>
      </c>
      <c r="H21" s="193"/>
      <c r="I21" s="193">
        <v>-15000000</v>
      </c>
      <c r="J21" s="189" t="s">
        <v>50</v>
      </c>
      <c r="K21" s="193">
        <v>-15000000</v>
      </c>
      <c r="T21" s="335" t="s">
        <v>2693</v>
      </c>
      <c r="U21" s="335"/>
      <c r="V21" s="335"/>
      <c r="W21" s="346">
        <v>2800</v>
      </c>
      <c r="X21" s="347"/>
      <c r="Y21" s="347"/>
      <c r="Z21" s="348"/>
      <c r="AB21" s="335" t="s">
        <v>2700</v>
      </c>
      <c r="AC21" s="335"/>
      <c r="AD21" s="335"/>
      <c r="AE21" s="346" t="s">
        <v>2703</v>
      </c>
      <c r="AF21" s="347"/>
      <c r="AG21" s="347"/>
      <c r="AH21" s="348"/>
    </row>
    <row r="22" spans="1:34">
      <c r="A22" s="193" t="s">
        <v>47</v>
      </c>
      <c r="B22" s="189" t="s">
        <v>443</v>
      </c>
      <c r="C22" s="189" t="s">
        <v>49</v>
      </c>
      <c r="D22" s="193" t="s">
        <v>27</v>
      </c>
      <c r="E22" s="193" t="s">
        <v>444</v>
      </c>
      <c r="F22" s="193"/>
      <c r="G22" s="193" t="s">
        <v>77</v>
      </c>
      <c r="H22" s="193"/>
      <c r="I22" s="193">
        <v>-15000000</v>
      </c>
      <c r="J22" s="189" t="s">
        <v>50</v>
      </c>
      <c r="K22" s="193">
        <v>-15000000</v>
      </c>
      <c r="T22" s="335" t="s">
        <v>2694</v>
      </c>
      <c r="U22" s="335"/>
      <c r="V22" s="335"/>
      <c r="W22" s="346">
        <v>1400</v>
      </c>
      <c r="X22" s="347"/>
      <c r="Y22" s="347"/>
      <c r="Z22" s="348"/>
      <c r="AB22" s="335" t="s">
        <v>2701</v>
      </c>
      <c r="AC22" s="335"/>
      <c r="AD22" s="335"/>
      <c r="AE22" s="346" t="s">
        <v>2704</v>
      </c>
      <c r="AF22" s="347"/>
      <c r="AG22" s="347"/>
      <c r="AH22" s="348"/>
    </row>
    <row r="23" spans="1:34">
      <c r="A23" s="193" t="s">
        <v>47</v>
      </c>
      <c r="B23" s="189" t="s">
        <v>443</v>
      </c>
      <c r="C23" s="189" t="s">
        <v>49</v>
      </c>
      <c r="D23" s="193" t="s">
        <v>27</v>
      </c>
      <c r="E23" s="193" t="s">
        <v>444</v>
      </c>
      <c r="F23" s="193"/>
      <c r="G23" s="193" t="s">
        <v>77</v>
      </c>
      <c r="H23" s="193"/>
      <c r="I23" s="193">
        <v>-15000000</v>
      </c>
      <c r="J23" s="189" t="s">
        <v>50</v>
      </c>
      <c r="K23" s="193">
        <v>-15000000</v>
      </c>
      <c r="T23" s="335" t="s">
        <v>2695</v>
      </c>
      <c r="U23" s="335"/>
      <c r="V23" s="335"/>
      <c r="W23" s="346">
        <v>590</v>
      </c>
      <c r="X23" s="347"/>
      <c r="Y23" s="347"/>
      <c r="Z23" s="348"/>
      <c r="AB23" s="335" t="s">
        <v>2702</v>
      </c>
      <c r="AC23" s="335"/>
      <c r="AD23" s="335"/>
      <c r="AE23" s="346" t="s">
        <v>2705</v>
      </c>
      <c r="AF23" s="347"/>
      <c r="AG23" s="347"/>
      <c r="AH23" s="348"/>
    </row>
    <row r="24" spans="1:34">
      <c r="A24" s="193" t="s">
        <v>47</v>
      </c>
      <c r="B24" s="189" t="s">
        <v>443</v>
      </c>
      <c r="C24" s="189" t="s">
        <v>49</v>
      </c>
      <c r="D24" s="193" t="s">
        <v>27</v>
      </c>
      <c r="E24" s="193" t="s">
        <v>444</v>
      </c>
      <c r="F24" s="193"/>
      <c r="G24" s="193" t="s">
        <v>77</v>
      </c>
      <c r="H24" s="193"/>
      <c r="I24" s="193">
        <v>-15000000</v>
      </c>
      <c r="J24" s="189" t="s">
        <v>50</v>
      </c>
      <c r="K24" s="193">
        <v>-15000000</v>
      </c>
      <c r="T24" s="335" t="s">
        <v>2696</v>
      </c>
      <c r="U24" s="335"/>
      <c r="V24" s="335"/>
      <c r="W24" s="346">
        <v>520</v>
      </c>
      <c r="X24" s="347"/>
      <c r="Y24" s="347"/>
      <c r="Z24" s="348"/>
    </row>
    <row r="25" spans="1:34">
      <c r="A25" s="193" t="s">
        <v>47</v>
      </c>
      <c r="B25" s="189" t="s">
        <v>443</v>
      </c>
      <c r="C25" s="189" t="s">
        <v>49</v>
      </c>
      <c r="D25" s="193" t="s">
        <v>27</v>
      </c>
      <c r="E25" s="193" t="s">
        <v>444</v>
      </c>
      <c r="F25" s="193"/>
      <c r="G25" s="193" t="s">
        <v>77</v>
      </c>
      <c r="H25" s="193"/>
      <c r="I25" s="193">
        <v>-15000000</v>
      </c>
      <c r="J25" s="189" t="s">
        <v>50</v>
      </c>
      <c r="K25" s="193">
        <v>-15000000</v>
      </c>
      <c r="T25" s="335" t="s">
        <v>2697</v>
      </c>
      <c r="U25" s="335"/>
      <c r="V25" s="335"/>
      <c r="W25" s="346">
        <v>340</v>
      </c>
      <c r="X25" s="347"/>
      <c r="Y25" s="347"/>
      <c r="Z25" s="348"/>
    </row>
    <row r="26" spans="1:34">
      <c r="A26" s="193" t="s">
        <v>47</v>
      </c>
      <c r="B26" s="189" t="s">
        <v>443</v>
      </c>
      <c r="C26" s="189" t="s">
        <v>49</v>
      </c>
      <c r="D26" s="193" t="s">
        <v>27</v>
      </c>
      <c r="E26" s="193" t="s">
        <v>444</v>
      </c>
      <c r="F26" s="193"/>
      <c r="G26" s="193" t="s">
        <v>77</v>
      </c>
      <c r="H26" s="193"/>
      <c r="I26" s="193">
        <v>-15000000</v>
      </c>
      <c r="J26" s="189" t="s">
        <v>50</v>
      </c>
      <c r="K26" s="193">
        <v>-15000000</v>
      </c>
      <c r="T26" s="335" t="s">
        <v>2698</v>
      </c>
      <c r="U26" s="335"/>
      <c r="V26" s="335"/>
      <c r="W26" s="346">
        <v>210</v>
      </c>
      <c r="X26" s="347"/>
      <c r="Y26" s="347"/>
      <c r="Z26" s="348"/>
    </row>
    <row r="27" spans="1:34">
      <c r="A27" s="193" t="s">
        <v>47</v>
      </c>
      <c r="B27" s="189" t="s">
        <v>443</v>
      </c>
      <c r="C27" s="189" t="s">
        <v>49</v>
      </c>
      <c r="D27" s="193" t="s">
        <v>27</v>
      </c>
      <c r="E27" s="193" t="s">
        <v>444</v>
      </c>
      <c r="F27" s="193"/>
      <c r="G27" s="193" t="s">
        <v>77</v>
      </c>
      <c r="H27" s="193"/>
      <c r="I27" s="193">
        <v>-15000000</v>
      </c>
      <c r="J27" s="189" t="s">
        <v>50</v>
      </c>
      <c r="K27" s="193">
        <v>-15000000</v>
      </c>
    </row>
    <row r="28" spans="1:34">
      <c r="A28" s="201" t="s">
        <v>1941</v>
      </c>
    </row>
    <row r="29" spans="1:34">
      <c r="A29" s="144" t="s">
        <v>41</v>
      </c>
      <c r="B29" s="144" t="s">
        <v>42</v>
      </c>
      <c r="C29" s="144" t="s">
        <v>43</v>
      </c>
      <c r="D29" s="144" t="s">
        <v>0</v>
      </c>
      <c r="E29" s="144" t="s">
        <v>1</v>
      </c>
      <c r="F29" s="144" t="s">
        <v>2</v>
      </c>
      <c r="G29" s="144" t="s">
        <v>3</v>
      </c>
      <c r="H29" s="144" t="s">
        <v>4</v>
      </c>
      <c r="I29" s="144" t="s">
        <v>44</v>
      </c>
      <c r="J29" s="144" t="s">
        <v>45</v>
      </c>
      <c r="K29" s="144" t="s">
        <v>46</v>
      </c>
      <c r="L29" s="144" t="s">
        <v>2689</v>
      </c>
      <c r="M29" s="235" t="s">
        <v>2718</v>
      </c>
      <c r="N29" s="144" t="s">
        <v>2706</v>
      </c>
      <c r="O29" s="144" t="s">
        <v>2708</v>
      </c>
      <c r="P29" s="144" t="s">
        <v>2707</v>
      </c>
      <c r="Q29" s="144" t="s">
        <v>2617</v>
      </c>
      <c r="R29" s="235" t="s">
        <v>2729</v>
      </c>
      <c r="S29" s="144" t="s">
        <v>2719</v>
      </c>
    </row>
    <row r="30" spans="1:34">
      <c r="A30" s="193" t="s">
        <v>47</v>
      </c>
      <c r="B30" s="189" t="s">
        <v>439</v>
      </c>
      <c r="C30" s="189" t="s">
        <v>49</v>
      </c>
      <c r="D30" s="193" t="s">
        <v>27</v>
      </c>
      <c r="E30" s="193" t="s">
        <v>440</v>
      </c>
      <c r="F30" s="193"/>
      <c r="G30" s="193" t="s">
        <v>79</v>
      </c>
      <c r="H30" s="193"/>
      <c r="I30" s="193">
        <v>80000000</v>
      </c>
      <c r="J30" s="189" t="s">
        <v>50</v>
      </c>
      <c r="K30" s="193">
        <v>80000000</v>
      </c>
      <c r="L30" s="271" t="str">
        <f>E30&amp;"-"&amp;G30</f>
        <v>BRLUSD-2y</v>
      </c>
      <c r="M30" s="293">
        <f>$Y$11</f>
        <v>0.56999999999999995</v>
      </c>
      <c r="N30" s="294">
        <f>V7</f>
        <v>14.7</v>
      </c>
      <c r="O30" s="295">
        <f>_xlfn.NORM.S.INV(99%)</f>
        <v>2.3263478740408408</v>
      </c>
      <c r="P30" s="295">
        <f>N30*SQRT(365/14)/O30</f>
        <v>32.26451127122386</v>
      </c>
      <c r="Q30" s="191">
        <f>$Y$10</f>
        <v>0.48</v>
      </c>
      <c r="R30" s="223">
        <f>M30*P30*K30</f>
        <v>1471261713.967808</v>
      </c>
      <c r="S30" s="191">
        <f>Q30*R30*$B$11</f>
        <v>723955913.66601586</v>
      </c>
      <c r="T30" s="217"/>
      <c r="U30" s="222" t="s">
        <v>51</v>
      </c>
      <c r="V30" s="222" t="s">
        <v>75</v>
      </c>
      <c r="W30" s="222" t="s">
        <v>54</v>
      </c>
      <c r="X30" s="222" t="s">
        <v>77</v>
      </c>
      <c r="Y30" s="222" t="s">
        <v>57</v>
      </c>
      <c r="Z30" s="222" t="s">
        <v>79</v>
      </c>
      <c r="AA30" s="222" t="s">
        <v>63</v>
      </c>
      <c r="AB30" s="222" t="s">
        <v>68</v>
      </c>
      <c r="AC30" s="222" t="s">
        <v>72</v>
      </c>
      <c r="AD30" s="222" t="s">
        <v>82</v>
      </c>
      <c r="AE30" s="222" t="s">
        <v>84</v>
      </c>
      <c r="AF30" s="222" t="s">
        <v>86</v>
      </c>
    </row>
    <row r="31" spans="1:34">
      <c r="A31" s="193" t="s">
        <v>47</v>
      </c>
      <c r="B31" s="189" t="s">
        <v>443</v>
      </c>
      <c r="C31" s="189" t="s">
        <v>49</v>
      </c>
      <c r="D31" s="193" t="s">
        <v>27</v>
      </c>
      <c r="E31" s="193" t="s">
        <v>444</v>
      </c>
      <c r="F31" s="193"/>
      <c r="G31" s="193" t="s">
        <v>77</v>
      </c>
      <c r="H31" s="193"/>
      <c r="I31" s="193">
        <f>SUM(I18:I27)</f>
        <v>-150000000</v>
      </c>
      <c r="J31" s="189" t="s">
        <v>50</v>
      </c>
      <c r="K31" s="193">
        <f>SUM(K18:K27)</f>
        <v>-150000000</v>
      </c>
      <c r="L31" s="271" t="str">
        <f>E31&amp;"-"&amp;G31</f>
        <v>HKDKRW-6m</v>
      </c>
      <c r="M31" s="293">
        <f>$Y$11</f>
        <v>0.56999999999999995</v>
      </c>
      <c r="N31" s="294">
        <f>V6</f>
        <v>7.4</v>
      </c>
      <c r="O31" s="295">
        <f>_xlfn.NORM.S.INV(99%)</f>
        <v>2.3263478740408408</v>
      </c>
      <c r="P31" s="295">
        <f>N31*SQRT(365/14)/O31</f>
        <v>16.241998871228336</v>
      </c>
      <c r="Q31" s="191">
        <f>$Y$10</f>
        <v>0.48</v>
      </c>
      <c r="R31" s="223">
        <f>M31*P31*K31</f>
        <v>-1388690903.4900227</v>
      </c>
      <c r="S31" s="191">
        <f>Q31*R31*C11</f>
        <v>-1089301123.6161783</v>
      </c>
      <c r="T31" s="222" t="s">
        <v>2628</v>
      </c>
      <c r="U31" s="275">
        <f>0.5*MIN(1,14/U32)</f>
        <v>0.5</v>
      </c>
      <c r="V31" s="275">
        <f t="shared" ref="V31:AF31" si="1">0.5*MIN(1,14/V32)</f>
        <v>0.23013698630136986</v>
      </c>
      <c r="W31" s="275">
        <f t="shared" si="1"/>
        <v>7.6712328767123292E-2</v>
      </c>
      <c r="X31" s="275">
        <f t="shared" si="1"/>
        <v>3.8356164383561646E-2</v>
      </c>
      <c r="Y31" s="275">
        <f t="shared" si="1"/>
        <v>1.9178082191780823E-2</v>
      </c>
      <c r="Z31" s="275">
        <f t="shared" si="1"/>
        <v>9.5890410958904115E-3</v>
      </c>
      <c r="AA31" s="275">
        <f t="shared" si="1"/>
        <v>6.392694063926941E-3</v>
      </c>
      <c r="AB31" s="275">
        <f t="shared" si="1"/>
        <v>3.8356164383561643E-3</v>
      </c>
      <c r="AC31" s="275">
        <f t="shared" si="1"/>
        <v>1.9178082191780822E-3</v>
      </c>
      <c r="AD31" s="275">
        <f t="shared" si="1"/>
        <v>1.2785388127853881E-3</v>
      </c>
      <c r="AE31" s="275">
        <f t="shared" si="1"/>
        <v>9.5890410958904108E-4</v>
      </c>
      <c r="AF31" s="275">
        <f t="shared" si="1"/>
        <v>6.3926940639269405E-4</v>
      </c>
    </row>
    <row r="32" spans="1:34">
      <c r="N32" s="279"/>
      <c r="T32" s="222" t="s">
        <v>2629</v>
      </c>
      <c r="U32" s="217">
        <v>14</v>
      </c>
      <c r="V32" s="217">
        <f>365/12</f>
        <v>30.416666666666668</v>
      </c>
      <c r="W32" s="217">
        <f>365/4</f>
        <v>91.25</v>
      </c>
      <c r="X32" s="217">
        <f>365/2</f>
        <v>182.5</v>
      </c>
      <c r="Y32" s="217">
        <f>365</f>
        <v>365</v>
      </c>
      <c r="Z32" s="217">
        <f>365*2</f>
        <v>730</v>
      </c>
      <c r="AA32" s="217">
        <f>365*3</f>
        <v>1095</v>
      </c>
      <c r="AB32" s="217">
        <f>365*5</f>
        <v>1825</v>
      </c>
      <c r="AC32" s="217">
        <f>365*10</f>
        <v>3650</v>
      </c>
      <c r="AD32" s="217">
        <f>365*15</f>
        <v>5475</v>
      </c>
      <c r="AE32" s="217">
        <f>365*20</f>
        <v>7300</v>
      </c>
      <c r="AF32" s="217">
        <f>365*30</f>
        <v>10950</v>
      </c>
    </row>
    <row r="34" spans="1:21">
      <c r="A34" s="195" t="s">
        <v>2725</v>
      </c>
    </row>
    <row r="36" spans="1:21">
      <c r="A36" s="201"/>
      <c r="B36" s="201"/>
      <c r="C36" s="201"/>
    </row>
    <row r="37" spans="1:21">
      <c r="A37" s="145" t="s">
        <v>41</v>
      </c>
      <c r="B37" s="144" t="s">
        <v>1</v>
      </c>
      <c r="C37" s="144" t="s">
        <v>2723</v>
      </c>
      <c r="D37" s="144" t="s">
        <v>2724</v>
      </c>
      <c r="E37" s="145" t="s">
        <v>1920</v>
      </c>
      <c r="F37" s="145" t="s">
        <v>1921</v>
      </c>
      <c r="G37" s="144" t="s">
        <v>1922</v>
      </c>
      <c r="H37" s="144" t="s">
        <v>1957</v>
      </c>
      <c r="I37" s="144" t="s">
        <v>1958</v>
      </c>
      <c r="J37" s="144" t="s">
        <v>2620</v>
      </c>
      <c r="K37" s="146" t="s">
        <v>1932</v>
      </c>
    </row>
    <row r="38" spans="1:21">
      <c r="A38" s="193" t="s">
        <v>47</v>
      </c>
      <c r="B38" s="193" t="s">
        <v>440</v>
      </c>
      <c r="C38" s="193" t="s">
        <v>2736</v>
      </c>
      <c r="D38" s="193" t="s">
        <v>2736</v>
      </c>
      <c r="E38" s="192">
        <f>VLOOKUP(C38,($L$29:$S$31),8,FALSE)</f>
        <v>723955913.66601586</v>
      </c>
      <c r="F38" s="192">
        <f>VLOOKUP(D38,($L$29:$S$31),8,FALSE)</f>
        <v>723955913.66601586</v>
      </c>
      <c r="G38" s="203">
        <v>1</v>
      </c>
      <c r="H38" s="288" cm="1">
        <f t="array" ref="H38">VLOOKUP($B38,TRANSPOSE($B$8:$F$11),4,FALSE)</f>
        <v>1.0251347346874555</v>
      </c>
      <c r="I38" s="288" cm="1">
        <f t="array" ref="I38">VLOOKUP($B38,TRANSPOSE($B$8:$F$11),4,FALSE)</f>
        <v>1.0251347346874555</v>
      </c>
      <c r="J38" s="281">
        <f>MIN(H38:I38)/MAX(H38:I38)</f>
        <v>1</v>
      </c>
      <c r="K38" s="210">
        <f t="shared" ref="K38" si="2">E38*F38*G38*J38</f>
        <v>5.2411216493199584E+17</v>
      </c>
    </row>
    <row r="39" spans="1:21">
      <c r="A39" s="201"/>
      <c r="B39" s="284"/>
      <c r="C39" s="201"/>
      <c r="J39" s="204" t="s">
        <v>2738</v>
      </c>
      <c r="K39" s="204">
        <f>SQRT(SUM(K38:K38))</f>
        <v>723955913.66601586</v>
      </c>
      <c r="L39" s="290"/>
    </row>
    <row r="40" spans="1:21">
      <c r="A40" s="201"/>
      <c r="B40" s="284"/>
      <c r="C40" s="201"/>
    </row>
    <row r="41" spans="1:21">
      <c r="A41" s="145" t="s">
        <v>41</v>
      </c>
      <c r="B41" s="144" t="s">
        <v>1</v>
      </c>
      <c r="C41" s="144" t="s">
        <v>2723</v>
      </c>
      <c r="D41" s="144" t="s">
        <v>2724</v>
      </c>
      <c r="E41" s="145" t="s">
        <v>1920</v>
      </c>
      <c r="F41" s="145" t="s">
        <v>1921</v>
      </c>
      <c r="G41" s="144" t="s">
        <v>1922</v>
      </c>
      <c r="H41" s="144" t="s">
        <v>1957</v>
      </c>
      <c r="I41" s="144" t="s">
        <v>1958</v>
      </c>
      <c r="J41" s="144" t="s">
        <v>2620</v>
      </c>
      <c r="K41" s="146" t="s">
        <v>1932</v>
      </c>
    </row>
    <row r="42" spans="1:21">
      <c r="A42" s="193" t="s">
        <v>47</v>
      </c>
      <c r="B42" s="193" t="s">
        <v>444</v>
      </c>
      <c r="C42" s="193" t="s">
        <v>2726</v>
      </c>
      <c r="D42" s="193" t="s">
        <v>2726</v>
      </c>
      <c r="E42" s="192">
        <f>VLOOKUP(C42,($L$29:$S$31),8,FALSE)</f>
        <v>-1089301123.6161783</v>
      </c>
      <c r="F42" s="192">
        <f>VLOOKUP(D42,($L$29:$S$31),8,FALSE)</f>
        <v>-1089301123.6161783</v>
      </c>
      <c r="G42" s="203">
        <v>1</v>
      </c>
      <c r="H42" s="288" cm="1">
        <f t="array" ref="H42">VLOOKUP($B42,TRANSPOSE($B$8:$F$11),4,FALSE)</f>
        <v>1.6341846376063218</v>
      </c>
      <c r="I42" s="288" cm="1">
        <f t="array" ref="I42">VLOOKUP($B42,TRANSPOSE($B$8:$F$11),4,FALSE)</f>
        <v>1.6341846376063218</v>
      </c>
      <c r="J42" s="281">
        <f>MIN(H42:I42)/MAX(H42:I42)</f>
        <v>1</v>
      </c>
      <c r="K42" s="210">
        <f t="shared" ref="K42" si="3">E42*F42*G42*J42</f>
        <v>1.1865769379114685E+18</v>
      </c>
    </row>
    <row r="43" spans="1:21">
      <c r="A43" s="201"/>
      <c r="B43" s="284"/>
      <c r="C43" s="201"/>
      <c r="J43" s="204" t="s">
        <v>2730</v>
      </c>
      <c r="K43" s="204">
        <f>SQRT(SUM(K42:K42))</f>
        <v>1089301123.6161783</v>
      </c>
      <c r="L43" s="290"/>
    </row>
    <row r="44" spans="1:21">
      <c r="A44" s="201"/>
      <c r="B44" s="284"/>
      <c r="C44" s="201"/>
    </row>
    <row r="45" spans="1:21">
      <c r="A45" s="201" t="s">
        <v>1930</v>
      </c>
      <c r="B45" s="284"/>
      <c r="C45" s="201"/>
    </row>
    <row r="46" spans="1:21">
      <c r="A46" s="145" t="s">
        <v>41</v>
      </c>
      <c r="B46" s="144" t="s">
        <v>1</v>
      </c>
      <c r="C46" s="144" t="s">
        <v>1911</v>
      </c>
      <c r="D46" s="144" t="s">
        <v>1912</v>
      </c>
      <c r="E46" s="145" t="s">
        <v>1913</v>
      </c>
      <c r="F46" s="145" t="s">
        <v>1914</v>
      </c>
    </row>
    <row r="47" spans="1:21">
      <c r="A47" s="193" t="s">
        <v>47</v>
      </c>
      <c r="B47" s="193" t="s">
        <v>440</v>
      </c>
      <c r="C47" s="151">
        <f>K39</f>
        <v>723955913.66601586</v>
      </c>
      <c r="D47" s="151">
        <f>C47^2</f>
        <v>5.2411216493199584E+17</v>
      </c>
      <c r="E47" s="151">
        <f>SUM(S30:S30)</f>
        <v>723955913.66601586</v>
      </c>
      <c r="F47" s="151">
        <f>MAX(MIN(E47,C47),-C47)</f>
        <v>723955913.66601586</v>
      </c>
      <c r="T47" s="224"/>
      <c r="U47" s="224"/>
    </row>
    <row r="48" spans="1:21">
      <c r="A48" s="193" t="s">
        <v>47</v>
      </c>
      <c r="B48" s="193" t="s">
        <v>444</v>
      </c>
      <c r="C48" s="151">
        <f>K43</f>
        <v>1089301123.6161783</v>
      </c>
      <c r="D48" s="151">
        <f>C48^2</f>
        <v>1.1865769379114685E+18</v>
      </c>
      <c r="E48" s="151">
        <f>SUM(S31:S31)</f>
        <v>-1089301123.6161783</v>
      </c>
      <c r="F48" s="151">
        <f>MAX(MIN(E48,C48),-C48)</f>
        <v>-1089301123.6161783</v>
      </c>
      <c r="T48" s="6"/>
      <c r="U48" s="6"/>
    </row>
    <row r="49" spans="1:9">
      <c r="A49" s="201"/>
      <c r="B49" s="201"/>
      <c r="C49" s="201"/>
    </row>
    <row r="50" spans="1:9">
      <c r="A50" s="201"/>
      <c r="B50" s="201"/>
      <c r="C50" s="201"/>
    </row>
    <row r="51" spans="1:9">
      <c r="A51" s="195" t="s">
        <v>2621</v>
      </c>
    </row>
    <row r="53" spans="1:9">
      <c r="A53" s="316" t="s">
        <v>1</v>
      </c>
      <c r="B53" s="317"/>
      <c r="C53" s="144" t="s">
        <v>1916</v>
      </c>
      <c r="D53" s="144" t="s">
        <v>1917</v>
      </c>
      <c r="E53" s="144" t="s">
        <v>1957</v>
      </c>
      <c r="F53" s="144" t="s">
        <v>1958</v>
      </c>
      <c r="G53" s="144" t="s">
        <v>1922</v>
      </c>
      <c r="H53" s="144" t="s">
        <v>1959</v>
      </c>
      <c r="I53" s="144" t="s">
        <v>1932</v>
      </c>
    </row>
    <row r="54" spans="1:9">
      <c r="A54" s="193" t="s">
        <v>440</v>
      </c>
      <c r="B54" s="193" t="s">
        <v>440</v>
      </c>
      <c r="C54" s="151">
        <f>VLOOKUP(A54,$B$47:$F$48,5,FALSE)</f>
        <v>723955913.66601586</v>
      </c>
      <c r="D54" s="151">
        <f>VLOOKUP(B54,$B$47:$F$48,5,FALSE)</f>
        <v>723955913.66601586</v>
      </c>
      <c r="E54" s="151" cm="1">
        <f t="array" ref="E54">VLOOKUP(A54,TRANSPOSE($B$8:$F$11),4,FALSE)</f>
        <v>1.0251347346874555</v>
      </c>
      <c r="F54" s="151" cm="1">
        <f t="array" ref="F54">VLOOKUP(B54,TRANSPOSE($B$8:$F$11),4,FALSE)</f>
        <v>1.0251347346874555</v>
      </c>
      <c r="G54" s="211">
        <v>1</v>
      </c>
      <c r="H54" s="281">
        <f>MIN(E54:F54)/MAX(E54:F54)</f>
        <v>1</v>
      </c>
      <c r="I54" s="151">
        <f t="shared" ref="I54:I56" si="4">IF(C54=D54,0,C54*D54*G54*H54)</f>
        <v>0</v>
      </c>
    </row>
    <row r="55" spans="1:9">
      <c r="A55" s="193" t="s">
        <v>440</v>
      </c>
      <c r="B55" s="193" t="s">
        <v>444</v>
      </c>
      <c r="C55" s="151">
        <f t="shared" ref="C55:D57" si="5">VLOOKUP(A55,$B$47:$F$48,5,FALSE)</f>
        <v>723955913.66601586</v>
      </c>
      <c r="D55" s="151">
        <f t="shared" si="5"/>
        <v>-1089301123.6161783</v>
      </c>
      <c r="E55" s="151" cm="1">
        <f t="array" ref="E55">VLOOKUP(A55,TRANSPOSE($B$8:$F$11),4,FALSE)</f>
        <v>1.0251347346874555</v>
      </c>
      <c r="F55" s="151" cm="1">
        <f t="array" ref="F55">VLOOKUP(B55,TRANSPOSE($B$8:$F$11),4,FALSE)</f>
        <v>1.6341846376063218</v>
      </c>
      <c r="G55" s="211">
        <f>$Y$14</f>
        <v>0.5</v>
      </c>
      <c r="H55" s="281">
        <f>MIN(E55:F55)/MAX(E55:F55)</f>
        <v>0.62730655465530849</v>
      </c>
      <c r="I55" s="151">
        <f t="shared" si="4"/>
        <v>-2.4734885334800822E+17</v>
      </c>
    </row>
    <row r="56" spans="1:9">
      <c r="A56" s="193" t="s">
        <v>444</v>
      </c>
      <c r="B56" s="193" t="s">
        <v>440</v>
      </c>
      <c r="C56" s="151">
        <f t="shared" si="5"/>
        <v>-1089301123.6161783</v>
      </c>
      <c r="D56" s="151">
        <f t="shared" si="5"/>
        <v>723955913.66601586</v>
      </c>
      <c r="E56" s="151" cm="1">
        <f t="array" ref="E56">VLOOKUP(A56,TRANSPOSE($B$8:$F$11),4,FALSE)</f>
        <v>1.6341846376063218</v>
      </c>
      <c r="F56" s="151" cm="1">
        <f t="array" ref="F56">VLOOKUP(B56,TRANSPOSE($B$8:$F$11),4,FALSE)</f>
        <v>1.0251347346874555</v>
      </c>
      <c r="G56" s="211">
        <f>$Y$14</f>
        <v>0.5</v>
      </c>
      <c r="H56" s="281">
        <f>MIN(E56:F56)/MAX(E56:F56)</f>
        <v>0.62730655465530849</v>
      </c>
      <c r="I56" s="151">
        <f t="shared" si="4"/>
        <v>-2.4734885334800822E+17</v>
      </c>
    </row>
    <row r="57" spans="1:9">
      <c r="A57" s="193" t="s">
        <v>444</v>
      </c>
      <c r="B57" s="193" t="s">
        <v>444</v>
      </c>
      <c r="C57" s="151">
        <f t="shared" si="5"/>
        <v>-1089301123.6161783</v>
      </c>
      <c r="D57" s="151">
        <f t="shared" si="5"/>
        <v>-1089301123.6161783</v>
      </c>
      <c r="E57" s="151" cm="1">
        <f t="array" ref="E57">VLOOKUP(A57,TRANSPOSE($B$8:$F$11),4,FALSE)</f>
        <v>1.6341846376063218</v>
      </c>
      <c r="F57" s="151" cm="1">
        <f t="array" ref="F57">VLOOKUP(B57,TRANSPOSE($B$8:$F$11),4,FALSE)</f>
        <v>1.6341846376063218</v>
      </c>
      <c r="G57" s="211">
        <v>1</v>
      </c>
      <c r="H57" s="281">
        <f>MIN(E57:F57)/MAX(E57:F57)</f>
        <v>1</v>
      </c>
      <c r="I57" s="151">
        <f>IF(C57=D57,0,C57*D57*G57*H57)</f>
        <v>0</v>
      </c>
    </row>
    <row r="58" spans="1:9">
      <c r="A58" s="201"/>
      <c r="B58" s="201"/>
      <c r="C58" s="201"/>
      <c r="H58" s="1" t="s">
        <v>1931</v>
      </c>
      <c r="I58" s="1">
        <f>SUM(I54:I57)</f>
        <v>-4.9469770669601645E+17</v>
      </c>
    </row>
    <row r="59" spans="1:9">
      <c r="A59" s="201"/>
      <c r="B59" s="201"/>
      <c r="C59" s="201"/>
      <c r="H59" s="1" t="s">
        <v>1933</v>
      </c>
      <c r="I59" s="1">
        <f>SUM(D47:D48)</f>
        <v>1.7106891028434644E+18</v>
      </c>
    </row>
    <row r="60" spans="1:9">
      <c r="A60" s="201"/>
      <c r="B60" s="201"/>
      <c r="C60" s="201"/>
      <c r="H60" s="204" t="s">
        <v>2623</v>
      </c>
      <c r="I60" s="204">
        <f>SQRT(SUM(I58:I59))</f>
        <v>1102719998.9786384</v>
      </c>
    </row>
    <row r="61" spans="1:9">
      <c r="A61" s="201"/>
      <c r="B61" s="201"/>
      <c r="C61" s="201"/>
    </row>
    <row r="64" spans="1:9">
      <c r="A64" s="274" t="s">
        <v>2625</v>
      </c>
      <c r="B64" s="273"/>
    </row>
    <row r="66" spans="1:18">
      <c r="A66" s="195" t="s">
        <v>2722</v>
      </c>
    </row>
    <row r="68" spans="1:18">
      <c r="A68" s="144" t="s">
        <v>41</v>
      </c>
      <c r="B68" s="144" t="s">
        <v>42</v>
      </c>
      <c r="C68" s="144" t="s">
        <v>43</v>
      </c>
      <c r="D68" s="144" t="s">
        <v>0</v>
      </c>
      <c r="E68" s="144" t="s">
        <v>1</v>
      </c>
      <c r="F68" s="144" t="s">
        <v>2</v>
      </c>
      <c r="G68" s="144" t="s">
        <v>3</v>
      </c>
      <c r="H68" s="144" t="s">
        <v>4</v>
      </c>
      <c r="I68" s="144" t="s">
        <v>44</v>
      </c>
      <c r="J68" s="144" t="s">
        <v>45</v>
      </c>
      <c r="K68" s="144" t="s">
        <v>46</v>
      </c>
      <c r="L68" s="144" t="s">
        <v>2689</v>
      </c>
      <c r="M68" s="144" t="s">
        <v>2627</v>
      </c>
      <c r="N68" s="144" t="s">
        <v>2706</v>
      </c>
      <c r="O68" s="144" t="s">
        <v>2708</v>
      </c>
      <c r="P68" s="144" t="s">
        <v>2707</v>
      </c>
      <c r="Q68" s="235" t="s">
        <v>2664</v>
      </c>
      <c r="R68" s="235" t="s">
        <v>2665</v>
      </c>
    </row>
    <row r="69" spans="1:18">
      <c r="A69" s="193" t="s">
        <v>47</v>
      </c>
      <c r="B69" s="189" t="s">
        <v>439</v>
      </c>
      <c r="C69" s="189" t="s">
        <v>49</v>
      </c>
      <c r="D69" s="193" t="s">
        <v>27</v>
      </c>
      <c r="E69" s="193" t="s">
        <v>440</v>
      </c>
      <c r="F69" s="193"/>
      <c r="G69" s="193" t="s">
        <v>79</v>
      </c>
      <c r="H69" s="193"/>
      <c r="I69" s="193">
        <v>80000000</v>
      </c>
      <c r="J69" s="189" t="s">
        <v>50</v>
      </c>
      <c r="K69" s="193">
        <v>80000000</v>
      </c>
      <c r="L69" s="271" t="str">
        <f>E69&amp;"-"&amp;G69</f>
        <v>BRLUSD-2y</v>
      </c>
      <c r="M69" s="191" cm="1">
        <f t="array" ref="M69">VLOOKUP(G69,TRANSPOSE($T$30:$AF$31),2,FALSE)</f>
        <v>9.5890410958904115E-3</v>
      </c>
      <c r="N69" s="294">
        <f>N30</f>
        <v>14.7</v>
      </c>
      <c r="O69" s="295">
        <f>_xlfn.NORM.S.INV(99%)</f>
        <v>2.3263478740408408</v>
      </c>
      <c r="P69" s="295">
        <f>N69*SQRT(365/14)/O69</f>
        <v>32.26451127122386</v>
      </c>
      <c r="Q69" s="223">
        <f>K69*M69*P69</f>
        <v>24750857.961486798</v>
      </c>
      <c r="R69" s="223">
        <f>ABS(Q69)</f>
        <v>24750857.961486798</v>
      </c>
    </row>
    <row r="70" spans="1:18">
      <c r="A70" s="193" t="s">
        <v>47</v>
      </c>
      <c r="B70" s="189" t="s">
        <v>443</v>
      </c>
      <c r="C70" s="189" t="s">
        <v>49</v>
      </c>
      <c r="D70" s="193" t="s">
        <v>27</v>
      </c>
      <c r="E70" s="193" t="s">
        <v>444</v>
      </c>
      <c r="F70" s="193"/>
      <c r="G70" s="193" t="s">
        <v>77</v>
      </c>
      <c r="H70" s="193"/>
      <c r="I70" s="193">
        <v>-150000000</v>
      </c>
      <c r="J70" s="189" t="s">
        <v>50</v>
      </c>
      <c r="K70" s="193">
        <v>-150000000</v>
      </c>
      <c r="L70" s="271" t="str">
        <f>E70&amp;"-"&amp;G70</f>
        <v>HKDKRW-6m</v>
      </c>
      <c r="M70" s="191" cm="1">
        <f t="array" ref="M70">VLOOKUP(G70,TRANSPOSE($T$30:$AF$31),2,FALSE)</f>
        <v>3.8356164383561646E-2</v>
      </c>
      <c r="N70" s="294">
        <f>N31</f>
        <v>7.4</v>
      </c>
      <c r="O70" s="295">
        <f>_xlfn.NORM.S.INV(99%)</f>
        <v>2.3263478740408408</v>
      </c>
      <c r="P70" s="295">
        <f>N70*SQRT(365/14)/O70</f>
        <v>16.241998871228336</v>
      </c>
      <c r="Q70" s="223">
        <f>K70*M70*P70</f>
        <v>-93447116.793368518</v>
      </c>
      <c r="R70" s="223">
        <f>ABS(Q70)</f>
        <v>93447116.793368518</v>
      </c>
    </row>
    <row r="71" spans="1:18">
      <c r="P71" s="6"/>
      <c r="Q71" s="6"/>
      <c r="R71" s="6"/>
    </row>
    <row r="72" spans="1:18">
      <c r="P72" s="6"/>
      <c r="Q72" s="6"/>
      <c r="R72" s="6"/>
    </row>
    <row r="73" spans="1:18">
      <c r="A73" s="195" t="s">
        <v>2666</v>
      </c>
    </row>
    <row r="75" spans="1:18">
      <c r="A75" s="201"/>
      <c r="B75" s="201"/>
      <c r="C75" s="201"/>
    </row>
    <row r="76" spans="1:18">
      <c r="A76" s="145" t="s">
        <v>41</v>
      </c>
      <c r="B76" s="144" t="s">
        <v>1</v>
      </c>
      <c r="C76" s="144" t="s">
        <v>2723</v>
      </c>
      <c r="D76" s="144" t="s">
        <v>2724</v>
      </c>
      <c r="E76" s="145" t="s">
        <v>1920</v>
      </c>
      <c r="F76" s="145" t="s">
        <v>1921</v>
      </c>
      <c r="G76" s="144" t="s">
        <v>1922</v>
      </c>
      <c r="H76" s="144" t="s">
        <v>2632</v>
      </c>
      <c r="I76" s="146" t="s">
        <v>1932</v>
      </c>
    </row>
    <row r="77" spans="1:18">
      <c r="A77" s="193" t="s">
        <v>47</v>
      </c>
      <c r="B77" s="193" t="s">
        <v>440</v>
      </c>
      <c r="C77" s="271" t="s">
        <v>2736</v>
      </c>
      <c r="D77" s="193" t="s">
        <v>2736</v>
      </c>
      <c r="E77" s="192">
        <f>VLOOKUP(C77,($L$68:$Q$70),6,FALSE)</f>
        <v>24750857.961486798</v>
      </c>
      <c r="F77" s="192">
        <f>VLOOKUP(D77,($L$68:$Q$70),6,FALSE)</f>
        <v>24750857.961486798</v>
      </c>
      <c r="G77" s="203">
        <v>1</v>
      </c>
      <c r="H77" s="272">
        <f>G77^2</f>
        <v>1</v>
      </c>
      <c r="I77" s="210">
        <f>E77*F77*H77</f>
        <v>612604969829694.38</v>
      </c>
    </row>
    <row r="78" spans="1:18">
      <c r="A78" s="201"/>
      <c r="B78" s="284"/>
      <c r="C78" s="201"/>
      <c r="H78" s="204" t="s">
        <v>2738</v>
      </c>
      <c r="I78" s="204">
        <f>SQRT(SUM(I77:I77))</f>
        <v>24750857.961486798</v>
      </c>
    </row>
    <row r="79" spans="1:18">
      <c r="B79" s="6"/>
    </row>
    <row r="80" spans="1:18">
      <c r="A80" s="145" t="s">
        <v>41</v>
      </c>
      <c r="B80" s="144" t="s">
        <v>1</v>
      </c>
      <c r="C80" s="144" t="s">
        <v>2723</v>
      </c>
      <c r="D80" s="144" t="s">
        <v>2724</v>
      </c>
      <c r="E80" s="145" t="s">
        <v>1920</v>
      </c>
      <c r="F80" s="145" t="s">
        <v>1921</v>
      </c>
      <c r="G80" s="144" t="s">
        <v>1922</v>
      </c>
      <c r="H80" s="144" t="s">
        <v>2632</v>
      </c>
      <c r="I80" s="146" t="s">
        <v>1932</v>
      </c>
    </row>
    <row r="81" spans="1:9">
      <c r="A81" s="193" t="s">
        <v>47</v>
      </c>
      <c r="B81" s="193" t="s">
        <v>444</v>
      </c>
      <c r="C81" s="271" t="s">
        <v>2726</v>
      </c>
      <c r="D81" s="193" t="s">
        <v>2726</v>
      </c>
      <c r="E81" s="192">
        <f>VLOOKUP(C81,($L$68:$Q$70),6,FALSE)</f>
        <v>-93447116.793368518</v>
      </c>
      <c r="F81" s="192">
        <f>VLOOKUP(D81,($L$68:$Q$70),6,FALSE)</f>
        <v>-93447116.793368518</v>
      </c>
      <c r="G81" s="203">
        <v>1</v>
      </c>
      <c r="H81" s="272">
        <f>G81^2</f>
        <v>1</v>
      </c>
      <c r="I81" s="210">
        <f>E81*F81*H81</f>
        <v>8732363636993457</v>
      </c>
    </row>
    <row r="82" spans="1:9">
      <c r="A82" s="201"/>
      <c r="B82" s="284"/>
      <c r="C82" s="201"/>
      <c r="H82" s="204" t="s">
        <v>2730</v>
      </c>
      <c r="I82" s="204">
        <f>SQRT(SUM(I81:I81))</f>
        <v>93447116.793368518</v>
      </c>
    </row>
    <row r="83" spans="1:9">
      <c r="A83" s="201" t="s">
        <v>1930</v>
      </c>
      <c r="B83" s="284"/>
      <c r="C83" s="201"/>
    </row>
    <row r="84" spans="1:9">
      <c r="A84" s="145" t="s">
        <v>41</v>
      </c>
      <c r="B84" s="144" t="s">
        <v>1</v>
      </c>
      <c r="C84" s="144" t="s">
        <v>1911</v>
      </c>
      <c r="D84" s="144" t="s">
        <v>1912</v>
      </c>
      <c r="E84" s="145" t="s">
        <v>1913</v>
      </c>
      <c r="F84" s="145" t="s">
        <v>1914</v>
      </c>
    </row>
    <row r="85" spans="1:9">
      <c r="A85" s="193" t="s">
        <v>47</v>
      </c>
      <c r="B85" s="193" t="s">
        <v>440</v>
      </c>
      <c r="C85" s="151">
        <f>I78</f>
        <v>24750857.961486798</v>
      </c>
      <c r="D85" s="151">
        <f>C85^2</f>
        <v>612604969829694.38</v>
      </c>
      <c r="E85" s="151">
        <f>SUM(Q69:Q69)</f>
        <v>24750857.961486798</v>
      </c>
      <c r="F85" s="151">
        <f>MAX(MIN(E85,C85),-C85)</f>
        <v>24750857.961486798</v>
      </c>
    </row>
    <row r="86" spans="1:9">
      <c r="A86" s="193" t="s">
        <v>47</v>
      </c>
      <c r="B86" s="193" t="s">
        <v>444</v>
      </c>
      <c r="C86" s="151">
        <f>I82</f>
        <v>93447116.793368518</v>
      </c>
      <c r="D86" s="151">
        <f>C86^2</f>
        <v>8732363636993457</v>
      </c>
      <c r="E86" s="151">
        <f>SUM(Q70:Q70)</f>
        <v>-93447116.793368518</v>
      </c>
      <c r="F86" s="151">
        <f>MAX(MIN(E86,C86),-C86)</f>
        <v>-93447116.793368518</v>
      </c>
    </row>
    <row r="87" spans="1:9">
      <c r="B87" s="6"/>
    </row>
    <row r="89" spans="1:9">
      <c r="A89" s="195" t="s">
        <v>2668</v>
      </c>
    </row>
    <row r="91" spans="1:9">
      <c r="A91" s="145"/>
      <c r="B91" s="144" t="s">
        <v>440</v>
      </c>
      <c r="C91" s="144" t="s">
        <v>444</v>
      </c>
      <c r="D91" s="144" t="s">
        <v>2640</v>
      </c>
    </row>
    <row r="92" spans="1:9">
      <c r="A92" s="217" t="s">
        <v>2634</v>
      </c>
      <c r="B92" s="217">
        <f>SUM(Q69)</f>
        <v>24750857.961486798</v>
      </c>
      <c r="C92" s="217">
        <f>Q70</f>
        <v>-93447116.793368518</v>
      </c>
      <c r="D92" s="217">
        <f>SUM(B92:C92)</f>
        <v>-68696258.831881717</v>
      </c>
    </row>
    <row r="93" spans="1:9">
      <c r="A93" s="217" t="s">
        <v>2635</v>
      </c>
      <c r="B93" s="217">
        <f>R69</f>
        <v>24750857.961486798</v>
      </c>
      <c r="C93" s="217">
        <f>R70</f>
        <v>93447116.793368518</v>
      </c>
      <c r="D93" s="217">
        <f>SUM(B93:C93)</f>
        <v>118197974.75485532</v>
      </c>
    </row>
    <row r="94" spans="1:9">
      <c r="A94" s="217" t="s">
        <v>2636</v>
      </c>
      <c r="B94" s="217">
        <f>MIN(0,D92/D93)</f>
        <v>-0.58119658119658113</v>
      </c>
    </row>
    <row r="95" spans="1:9">
      <c r="A95" s="217" t="s">
        <v>2637</v>
      </c>
      <c r="B95" s="217">
        <f>_xlfn.NORM.S.INV(99.5%)</f>
        <v>2.5758293035488999</v>
      </c>
    </row>
    <row r="96" spans="1:9">
      <c r="A96" s="277" t="s">
        <v>2638</v>
      </c>
      <c r="B96" s="217">
        <f>(B95^2-1)*(1+B94)-B94</f>
        <v>2.9411105423080288</v>
      </c>
      <c r="E96" s="278"/>
      <c r="F96" s="278"/>
      <c r="G96" s="278"/>
      <c r="H96" s="279"/>
    </row>
    <row r="97" spans="1:7">
      <c r="B97" s="283"/>
    </row>
    <row r="99" spans="1:7">
      <c r="A99" s="195" t="s">
        <v>2642</v>
      </c>
    </row>
    <row r="101" spans="1:7">
      <c r="A101" s="316" t="s">
        <v>1</v>
      </c>
      <c r="B101" s="317"/>
      <c r="C101" s="144" t="s">
        <v>1916</v>
      </c>
      <c r="D101" s="144" t="s">
        <v>1917</v>
      </c>
      <c r="E101" s="144" t="s">
        <v>1922</v>
      </c>
      <c r="F101" s="144" t="s">
        <v>2632</v>
      </c>
      <c r="G101" s="144" t="s">
        <v>1932</v>
      </c>
    </row>
    <row r="102" spans="1:7">
      <c r="A102" s="193" t="s">
        <v>440</v>
      </c>
      <c r="B102" s="193" t="s">
        <v>440</v>
      </c>
      <c r="C102" s="151">
        <f>VLOOKUP(A102,$B$84:$F$86,5,FALSE)</f>
        <v>24750857.961486798</v>
      </c>
      <c r="D102" s="151">
        <f>VLOOKUP(B102,$B$84:$F$86,5,FALSE)</f>
        <v>24750857.961486798</v>
      </c>
      <c r="E102" s="211">
        <v>1</v>
      </c>
      <c r="F102" s="211">
        <f>E102^2</f>
        <v>1</v>
      </c>
      <c r="G102" s="151">
        <f>IF(C102=D102,0,C102*D102*F102)</f>
        <v>0</v>
      </c>
    </row>
    <row r="103" spans="1:7">
      <c r="A103" s="193" t="s">
        <v>440</v>
      </c>
      <c r="B103" s="193" t="s">
        <v>444</v>
      </c>
      <c r="C103" s="151">
        <f t="shared" ref="C103:D105" si="6">VLOOKUP(A103,$B$84:$F$86,5,FALSE)</f>
        <v>24750857.961486798</v>
      </c>
      <c r="D103" s="151">
        <f t="shared" si="6"/>
        <v>-93447116.793368518</v>
      </c>
      <c r="E103" s="211">
        <f>$Y$14</f>
        <v>0.5</v>
      </c>
      <c r="F103" s="211">
        <f t="shared" ref="F103:F105" si="7">E103^2</f>
        <v>0.25</v>
      </c>
      <c r="G103" s="151">
        <f t="shared" ref="G103:G105" si="8">IF(C103=D103,0,C103*D103*F103)</f>
        <v>-578224078665783</v>
      </c>
    </row>
    <row r="104" spans="1:7">
      <c r="A104" s="193" t="s">
        <v>444</v>
      </c>
      <c r="B104" s="193" t="s">
        <v>440</v>
      </c>
      <c r="C104" s="151">
        <f t="shared" si="6"/>
        <v>-93447116.793368518</v>
      </c>
      <c r="D104" s="151">
        <f t="shared" si="6"/>
        <v>24750857.961486798</v>
      </c>
      <c r="E104" s="211">
        <f>$Y$14</f>
        <v>0.5</v>
      </c>
      <c r="F104" s="211">
        <f t="shared" si="7"/>
        <v>0.25</v>
      </c>
      <c r="G104" s="151">
        <f t="shared" si="8"/>
        <v>-578224078665783</v>
      </c>
    </row>
    <row r="105" spans="1:7">
      <c r="A105" s="193" t="s">
        <v>444</v>
      </c>
      <c r="B105" s="193" t="s">
        <v>444</v>
      </c>
      <c r="C105" s="151">
        <f t="shared" si="6"/>
        <v>-93447116.793368518</v>
      </c>
      <c r="D105" s="151">
        <f t="shared" si="6"/>
        <v>-93447116.793368518</v>
      </c>
      <c r="E105" s="211">
        <v>1</v>
      </c>
      <c r="F105" s="211">
        <f t="shared" si="7"/>
        <v>1</v>
      </c>
      <c r="G105" s="151">
        <f t="shared" si="8"/>
        <v>0</v>
      </c>
    </row>
    <row r="106" spans="1:7">
      <c r="A106" s="201"/>
      <c r="B106" s="201"/>
      <c r="C106" s="201"/>
      <c r="F106" s="1" t="s">
        <v>1931</v>
      </c>
      <c r="G106" s="1">
        <f>SUM(G102:G105)</f>
        <v>-1156448157331566</v>
      </c>
    </row>
    <row r="107" spans="1:7">
      <c r="A107" s="201"/>
      <c r="B107" s="201"/>
      <c r="C107" s="201"/>
      <c r="F107" s="1" t="s">
        <v>1933</v>
      </c>
      <c r="G107" s="1">
        <f>SUM(D85:D86)</f>
        <v>9344968606823152</v>
      </c>
    </row>
    <row r="108" spans="1:7">
      <c r="F108" s="204" t="s">
        <v>2670</v>
      </c>
      <c r="G108" s="204">
        <f>MAX(D92+B96*SQRT(G106+G107),0)</f>
        <v>197446139.89998192</v>
      </c>
    </row>
    <row r="110" spans="1:7">
      <c r="A110" s="274" t="s">
        <v>2613</v>
      </c>
      <c r="B110" s="273">
        <f>I60+G108</f>
        <v>1300166138.8786204</v>
      </c>
    </row>
    <row r="112" spans="1:7">
      <c r="A112" s="205" t="s">
        <v>1935</v>
      </c>
    </row>
    <row r="114" spans="1:18">
      <c r="A114" s="227" t="s">
        <v>2043</v>
      </c>
      <c r="B114" s="227" t="s">
        <v>2044</v>
      </c>
      <c r="C114" s="227" t="s">
        <v>2045</v>
      </c>
      <c r="D114" s="227" t="s">
        <v>2046</v>
      </c>
      <c r="E114" s="227" t="s">
        <v>2047</v>
      </c>
      <c r="F114" s="227" t="s">
        <v>2048</v>
      </c>
      <c r="G114" s="227" t="s">
        <v>2049</v>
      </c>
      <c r="H114" s="227" t="s">
        <v>2050</v>
      </c>
      <c r="I114" s="227" t="s">
        <v>2051</v>
      </c>
      <c r="J114" s="217" t="s">
        <v>2052</v>
      </c>
      <c r="K114" s="217" t="s">
        <v>2053</v>
      </c>
      <c r="L114" s="217" t="s">
        <v>2054</v>
      </c>
      <c r="M114" s="217" t="s">
        <v>2055</v>
      </c>
      <c r="N114" s="217" t="s">
        <v>2056</v>
      </c>
      <c r="O114" s="217" t="s">
        <v>2057</v>
      </c>
      <c r="P114" s="217" t="s">
        <v>2058</v>
      </c>
      <c r="Q114" s="217" t="s">
        <v>2059</v>
      </c>
      <c r="R114" s="217"/>
    </row>
    <row r="115" spans="1:18">
      <c r="A115" s="228">
        <v>45169</v>
      </c>
      <c r="B115" s="227" t="s">
        <v>2377</v>
      </c>
      <c r="C115" s="227" t="s">
        <v>2061</v>
      </c>
      <c r="D115" s="227" t="s">
        <v>50</v>
      </c>
      <c r="E115" s="227">
        <v>1300166138.8786199</v>
      </c>
      <c r="F115" s="227">
        <v>0</v>
      </c>
      <c r="G115" s="227">
        <v>1300166138.8786199</v>
      </c>
      <c r="H115" s="227">
        <v>1300166138.8786199</v>
      </c>
      <c r="I115" s="227">
        <v>0</v>
      </c>
      <c r="J115" s="217">
        <v>0</v>
      </c>
      <c r="K115" s="217">
        <v>0</v>
      </c>
      <c r="L115" s="217">
        <v>1300166138.8786199</v>
      </c>
      <c r="M115" s="217">
        <v>0</v>
      </c>
      <c r="N115" s="217">
        <v>0</v>
      </c>
      <c r="O115" s="217">
        <v>0</v>
      </c>
      <c r="P115" s="217">
        <v>0</v>
      </c>
      <c r="Q115" s="217">
        <v>0</v>
      </c>
      <c r="R115" s="217"/>
    </row>
    <row r="120" spans="1:18">
      <c r="O120" s="217" t="s">
        <v>2057</v>
      </c>
    </row>
    <row r="121" spans="1:18">
      <c r="O121" s="217">
        <v>98253623.692035004</v>
      </c>
    </row>
  </sheetData>
  <mergeCells count="36">
    <mergeCell ref="A53:B53"/>
    <mergeCell ref="A101:B101"/>
    <mergeCell ref="T24:V24"/>
    <mergeCell ref="W24:Z24"/>
    <mergeCell ref="T25:V25"/>
    <mergeCell ref="W25:Z25"/>
    <mergeCell ref="T26:V26"/>
    <mergeCell ref="W26:Z26"/>
    <mergeCell ref="T22:V22"/>
    <mergeCell ref="W22:Z22"/>
    <mergeCell ref="AB22:AD22"/>
    <mergeCell ref="AE22:AH22"/>
    <mergeCell ref="T23:V23"/>
    <mergeCell ref="W23:Z23"/>
    <mergeCell ref="AB23:AD23"/>
    <mergeCell ref="AE23:AH23"/>
    <mergeCell ref="W20:Z20"/>
    <mergeCell ref="AE20:AH20"/>
    <mergeCell ref="T21:V21"/>
    <mergeCell ref="W21:Z21"/>
    <mergeCell ref="AB21:AD21"/>
    <mergeCell ref="AE21:AH21"/>
    <mergeCell ref="AB6:AC6"/>
    <mergeCell ref="AD6:AE6"/>
    <mergeCell ref="B7:D7"/>
    <mergeCell ref="T7:U7"/>
    <mergeCell ref="V7:W7"/>
    <mergeCell ref="X7:Y7"/>
    <mergeCell ref="AB7:AC7"/>
    <mergeCell ref="AD7:AE7"/>
    <mergeCell ref="T5:U5"/>
    <mergeCell ref="V5:W5"/>
    <mergeCell ref="X5:Y5"/>
    <mergeCell ref="T6:U6"/>
    <mergeCell ref="V6:W6"/>
    <mergeCell ref="X6:Y6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0134C-41CC-4B91-9CA1-60B24427CA95}">
  <dimension ref="A1:AC98"/>
  <sheetViews>
    <sheetView topLeftCell="A39" workbookViewId="0">
      <selection activeCell="C75" sqref="C75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1539</v>
      </c>
      <c r="B2" s="187" t="s">
        <v>115</v>
      </c>
      <c r="C2" s="187" t="s">
        <v>1392</v>
      </c>
      <c r="D2" s="187" t="s">
        <v>1540</v>
      </c>
      <c r="E2" s="187" t="s">
        <v>381</v>
      </c>
      <c r="F2" s="187" t="s">
        <v>616</v>
      </c>
      <c r="G2" s="187" t="s">
        <v>617</v>
      </c>
      <c r="H2" s="188">
        <v>0</v>
      </c>
      <c r="I2" s="188">
        <v>91200000</v>
      </c>
      <c r="J2" s="188">
        <v>15269351.081802238</v>
      </c>
      <c r="K2" s="188">
        <v>0</v>
      </c>
      <c r="L2" s="188">
        <v>0</v>
      </c>
      <c r="M2" s="188">
        <v>106469351.08180223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2657</v>
      </c>
      <c r="R5" s="198"/>
      <c r="S5" s="198"/>
      <c r="T5" s="198"/>
      <c r="U5" s="198"/>
      <c r="V5" s="151">
        <v>0.76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115</v>
      </c>
      <c r="C7" s="321"/>
      <c r="D7" s="317"/>
      <c r="E7" s="144" t="s">
        <v>235</v>
      </c>
      <c r="F7" s="144" t="s">
        <v>290</v>
      </c>
      <c r="Q7" s="190" t="s">
        <v>1994</v>
      </c>
    </row>
    <row r="8" spans="1:29">
      <c r="A8" s="198" t="s">
        <v>2</v>
      </c>
      <c r="B8" s="199">
        <v>1</v>
      </c>
      <c r="C8" s="199"/>
      <c r="D8" s="199"/>
      <c r="E8" s="199"/>
      <c r="F8" s="199"/>
      <c r="Q8" s="326"/>
      <c r="R8" s="327"/>
      <c r="S8" s="328"/>
      <c r="T8" s="325" t="s">
        <v>1988</v>
      </c>
      <c r="U8" s="325"/>
      <c r="V8" s="325"/>
      <c r="W8" s="325"/>
      <c r="X8" s="325" t="s">
        <v>1989</v>
      </c>
      <c r="Y8" s="325"/>
    </row>
    <row r="9" spans="1:29">
      <c r="A9" s="251" t="s">
        <v>15</v>
      </c>
      <c r="B9" s="193" t="s">
        <v>382</v>
      </c>
      <c r="C9" s="286"/>
      <c r="D9" s="286"/>
      <c r="E9" s="286"/>
      <c r="F9" s="286"/>
      <c r="Q9" s="329"/>
      <c r="R9" s="330"/>
      <c r="S9" s="331"/>
      <c r="T9" s="325"/>
      <c r="U9" s="325"/>
      <c r="V9" s="325"/>
      <c r="W9" s="325"/>
      <c r="X9" s="325"/>
      <c r="Y9" s="325"/>
    </row>
    <row r="10" spans="1:29">
      <c r="A10" s="198" t="s">
        <v>1908</v>
      </c>
      <c r="B10" s="199">
        <v>360000000</v>
      </c>
      <c r="C10" s="208"/>
      <c r="D10" s="199"/>
      <c r="E10" s="199"/>
      <c r="F10" s="199"/>
      <c r="Q10" s="335" t="s">
        <v>1986</v>
      </c>
      <c r="R10" s="335"/>
      <c r="S10" s="335"/>
      <c r="T10" s="332">
        <v>0.93</v>
      </c>
      <c r="U10" s="333"/>
      <c r="V10" s="333"/>
      <c r="W10" s="334"/>
      <c r="X10" s="332">
        <v>0.46</v>
      </c>
      <c r="Y10" s="334"/>
    </row>
    <row r="11" spans="1:29">
      <c r="A11" s="198" t="s">
        <v>1960</v>
      </c>
      <c r="B11" s="200">
        <f>SUM(K18)</f>
        <v>120000000</v>
      </c>
      <c r="C11" s="200" t="e">
        <f>SUM(#REF!)</f>
        <v>#REF!</v>
      </c>
      <c r="D11" s="200" t="e">
        <f>SUM(#REF!)</f>
        <v>#REF!</v>
      </c>
      <c r="E11" s="199">
        <f>SUM(M43:M43)</f>
        <v>0</v>
      </c>
      <c r="F11" s="199">
        <f>SUM(O43:O43)</f>
        <v>0</v>
      </c>
      <c r="Q11" s="335" t="s">
        <v>1987</v>
      </c>
      <c r="R11" s="335"/>
      <c r="S11" s="335"/>
      <c r="T11" s="332">
        <v>0.5</v>
      </c>
      <c r="U11" s="333"/>
      <c r="V11" s="333"/>
      <c r="W11" s="334"/>
      <c r="X11" s="332">
        <v>0.5</v>
      </c>
      <c r="Y11" s="334"/>
    </row>
    <row r="12" spans="1:29">
      <c r="A12" s="206" t="s">
        <v>1909</v>
      </c>
      <c r="B12" s="207">
        <f>MAX(1,SQRT(ABS(B11)/B10))</f>
        <v>1</v>
      </c>
      <c r="C12" s="207" t="e">
        <f>MAX(1,SQRT(ABS(C11)/C10))</f>
        <v>#REF!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</row>
    <row r="13" spans="1:29"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9">
      <c r="Q14" s="190" t="s">
        <v>1985</v>
      </c>
      <c r="R14" s="190"/>
      <c r="S14" s="190"/>
      <c r="T14" s="190"/>
      <c r="U14" s="190"/>
    </row>
    <row r="15" spans="1:29">
      <c r="A15" s="195" t="s">
        <v>1910</v>
      </c>
      <c r="Q15" s="202"/>
      <c r="R15" s="202">
        <v>1</v>
      </c>
      <c r="S15" s="202">
        <v>2</v>
      </c>
      <c r="T15" s="202">
        <v>3</v>
      </c>
      <c r="U15" s="202">
        <v>4</v>
      </c>
      <c r="V15" s="202">
        <v>5</v>
      </c>
      <c r="W15" s="202">
        <v>6</v>
      </c>
      <c r="X15" s="202">
        <v>7</v>
      </c>
      <c r="Y15" s="202">
        <v>8</v>
      </c>
      <c r="Z15" s="202">
        <v>9</v>
      </c>
      <c r="AA15" s="202">
        <v>10</v>
      </c>
      <c r="AB15" s="202">
        <v>11</v>
      </c>
      <c r="AC15" s="202">
        <v>12</v>
      </c>
    </row>
    <row r="16" spans="1:29">
      <c r="Q16" s="202">
        <v>1</v>
      </c>
      <c r="R16" s="226">
        <v>1</v>
      </c>
      <c r="S16" s="226">
        <v>0.38</v>
      </c>
      <c r="T16" s="226">
        <v>0.38</v>
      </c>
      <c r="U16" s="226">
        <v>0.35</v>
      </c>
      <c r="V16" s="226">
        <v>0.37</v>
      </c>
      <c r="W16" s="226">
        <v>0.34</v>
      </c>
      <c r="X16" s="226">
        <v>0.42</v>
      </c>
      <c r="Y16" s="226">
        <v>0.32</v>
      </c>
      <c r="Z16" s="226">
        <v>0.34</v>
      </c>
      <c r="AA16" s="226">
        <v>0.33</v>
      </c>
      <c r="AB16" s="226">
        <v>0.34</v>
      </c>
      <c r="AC16" s="226">
        <v>0.33</v>
      </c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1978</v>
      </c>
      <c r="M17" s="144" t="s">
        <v>2617</v>
      </c>
      <c r="N17" s="235" t="s">
        <v>2622</v>
      </c>
      <c r="O17" s="144" t="s">
        <v>1905</v>
      </c>
      <c r="Q17" s="202">
        <v>2</v>
      </c>
      <c r="R17" s="226">
        <v>0.38</v>
      </c>
      <c r="S17" s="226">
        <v>1</v>
      </c>
      <c r="T17" s="226">
        <v>0.48</v>
      </c>
      <c r="U17" s="226">
        <v>0.46</v>
      </c>
      <c r="V17" s="226">
        <v>0.48</v>
      </c>
      <c r="W17" s="226">
        <v>0.46</v>
      </c>
      <c r="X17" s="226">
        <v>0.39</v>
      </c>
      <c r="Y17" s="226">
        <v>0.4</v>
      </c>
      <c r="Z17" s="226">
        <v>0.41</v>
      </c>
      <c r="AA17" s="226">
        <v>0.41</v>
      </c>
      <c r="AB17" s="240">
        <v>0.43</v>
      </c>
      <c r="AC17" s="226">
        <v>0.4</v>
      </c>
    </row>
    <row r="18" spans="1:29">
      <c r="A18" s="193" t="s">
        <v>115</v>
      </c>
      <c r="B18" s="189" t="s">
        <v>381</v>
      </c>
      <c r="C18" s="189" t="s">
        <v>49</v>
      </c>
      <c r="D18" s="193" t="s">
        <v>17</v>
      </c>
      <c r="E18" s="193" t="s">
        <v>382</v>
      </c>
      <c r="F18" s="193">
        <v>1</v>
      </c>
      <c r="G18" s="193" t="s">
        <v>57</v>
      </c>
      <c r="H18" s="193" t="s">
        <v>50</v>
      </c>
      <c r="I18" s="193">
        <v>120000000</v>
      </c>
      <c r="J18" s="189" t="s">
        <v>50</v>
      </c>
      <c r="K18" s="193">
        <v>120000000</v>
      </c>
      <c r="L18" s="271" t="str">
        <f>E18&amp;"-"&amp;G18&amp;"-"&amp;H18</f>
        <v>ISIN:US1850531850-1y-USD</v>
      </c>
      <c r="M18" s="191">
        <f>$V$5</f>
        <v>0.76</v>
      </c>
      <c r="N18" s="223">
        <f>K18*M18</f>
        <v>91200000</v>
      </c>
      <c r="O18" s="191">
        <f>K18*M18*$B$12</f>
        <v>91200000</v>
      </c>
      <c r="Q18" s="202">
        <v>3</v>
      </c>
      <c r="R18" s="226">
        <v>0.38</v>
      </c>
      <c r="S18" s="226">
        <v>0.48</v>
      </c>
      <c r="T18" s="226">
        <v>1</v>
      </c>
      <c r="U18" s="226">
        <v>0.5</v>
      </c>
      <c r="V18" s="226">
        <v>0.51</v>
      </c>
      <c r="W18" s="226">
        <v>0.5</v>
      </c>
      <c r="X18" s="226">
        <v>0.4</v>
      </c>
      <c r="Y18" s="226">
        <v>0.39</v>
      </c>
      <c r="Z18" s="226">
        <v>0.45</v>
      </c>
      <c r="AA18" s="226">
        <v>0.44</v>
      </c>
      <c r="AB18" s="226">
        <v>0.47</v>
      </c>
      <c r="AC18" s="226">
        <v>0.42</v>
      </c>
    </row>
    <row r="19" spans="1:29">
      <c r="Q19" s="202">
        <v>4</v>
      </c>
      <c r="R19" s="226">
        <v>0.35</v>
      </c>
      <c r="S19" s="226">
        <v>0.46</v>
      </c>
      <c r="T19" s="226">
        <v>0.5</v>
      </c>
      <c r="U19" s="226">
        <v>1</v>
      </c>
      <c r="V19" s="226">
        <v>0.5</v>
      </c>
      <c r="W19" s="226">
        <v>0.5</v>
      </c>
      <c r="X19" s="226">
        <v>0.37</v>
      </c>
      <c r="Y19" s="226">
        <v>0.37</v>
      </c>
      <c r="Z19" s="226">
        <v>0.41</v>
      </c>
      <c r="AA19" s="226">
        <v>0.43</v>
      </c>
      <c r="AB19" s="226">
        <v>0.45</v>
      </c>
      <c r="AC19" s="226">
        <v>0.4</v>
      </c>
    </row>
    <row r="20" spans="1:29">
      <c r="Q20" s="202">
        <v>5</v>
      </c>
      <c r="R20" s="226">
        <v>0.37</v>
      </c>
      <c r="S20" s="226">
        <v>0.48</v>
      </c>
      <c r="T20" s="226">
        <v>0.51</v>
      </c>
      <c r="U20" s="226">
        <v>0.5</v>
      </c>
      <c r="V20" s="226">
        <v>1</v>
      </c>
      <c r="W20" s="226">
        <v>0.5</v>
      </c>
      <c r="X20" s="226">
        <v>0.39</v>
      </c>
      <c r="Y20" s="226">
        <v>0.38</v>
      </c>
      <c r="Z20" s="226">
        <v>0.43</v>
      </c>
      <c r="AA20" s="226">
        <v>0.43</v>
      </c>
      <c r="AB20" s="226">
        <v>0.46</v>
      </c>
      <c r="AC20" s="226">
        <v>0.42</v>
      </c>
    </row>
    <row r="21" spans="1:29">
      <c r="A21" s="195" t="s">
        <v>1977</v>
      </c>
      <c r="Q21" s="202">
        <v>6</v>
      </c>
      <c r="R21" s="226">
        <v>0.34</v>
      </c>
      <c r="S21" s="226">
        <v>0.46</v>
      </c>
      <c r="T21" s="226">
        <v>0.5</v>
      </c>
      <c r="U21" s="226">
        <v>0.5</v>
      </c>
      <c r="V21" s="226">
        <v>0.5</v>
      </c>
      <c r="W21" s="226">
        <v>1</v>
      </c>
      <c r="X21" s="226">
        <v>0.37</v>
      </c>
      <c r="Y21" s="226">
        <v>0.35</v>
      </c>
      <c r="Z21" s="226">
        <v>0.39</v>
      </c>
      <c r="AA21" s="226">
        <v>0.41</v>
      </c>
      <c r="AB21" s="226">
        <v>0.44</v>
      </c>
      <c r="AC21" s="226">
        <v>0.41</v>
      </c>
    </row>
    <row r="22" spans="1:29">
      <c r="Q22" s="202">
        <v>7</v>
      </c>
      <c r="R22" s="226">
        <v>0.42</v>
      </c>
      <c r="S22" s="226">
        <v>0.39</v>
      </c>
      <c r="T22" s="226">
        <v>0.4</v>
      </c>
      <c r="U22" s="226">
        <v>0.37</v>
      </c>
      <c r="V22" s="226">
        <v>0.39</v>
      </c>
      <c r="W22" s="226">
        <v>0.37</v>
      </c>
      <c r="X22" s="226">
        <v>1</v>
      </c>
      <c r="Y22" s="226">
        <v>0.33</v>
      </c>
      <c r="Z22" s="226">
        <v>0.37</v>
      </c>
      <c r="AA22" s="226">
        <v>0.37</v>
      </c>
      <c r="AB22" s="226">
        <v>0.35</v>
      </c>
      <c r="AC22" s="226">
        <v>0.35</v>
      </c>
    </row>
    <row r="23" spans="1:29">
      <c r="A23" s="201"/>
      <c r="B23" s="201"/>
      <c r="C23" s="201"/>
      <c r="Q23" s="202">
        <v>8</v>
      </c>
      <c r="R23" s="226">
        <v>0.32</v>
      </c>
      <c r="S23" s="226">
        <v>0.4</v>
      </c>
      <c r="T23" s="226">
        <v>0.39</v>
      </c>
      <c r="U23" s="226">
        <v>0.37</v>
      </c>
      <c r="V23" s="226">
        <v>0.38</v>
      </c>
      <c r="W23" s="226">
        <v>0.35</v>
      </c>
      <c r="X23" s="226">
        <v>0.33</v>
      </c>
      <c r="Y23" s="226">
        <v>1</v>
      </c>
      <c r="Z23" s="226">
        <v>0.36</v>
      </c>
      <c r="AA23" s="226">
        <v>0.37</v>
      </c>
      <c r="AB23" s="226">
        <v>0.37</v>
      </c>
      <c r="AC23" s="226">
        <v>0.36</v>
      </c>
    </row>
    <row r="24" spans="1:29">
      <c r="A24" s="145" t="s">
        <v>41</v>
      </c>
      <c r="B24" s="145" t="s">
        <v>2</v>
      </c>
      <c r="C24" s="144" t="s">
        <v>1979</v>
      </c>
      <c r="D24" s="144" t="s">
        <v>1980</v>
      </c>
      <c r="E24" s="145" t="s">
        <v>1920</v>
      </c>
      <c r="F24" s="145" t="s">
        <v>1921</v>
      </c>
      <c r="G24" s="144" t="s">
        <v>1922</v>
      </c>
      <c r="H24" s="144" t="s">
        <v>1957</v>
      </c>
      <c r="I24" s="144" t="s">
        <v>1958</v>
      </c>
      <c r="J24" s="144" t="s">
        <v>2620</v>
      </c>
      <c r="K24" s="146" t="s">
        <v>1932</v>
      </c>
      <c r="Q24" s="202">
        <v>9</v>
      </c>
      <c r="R24" s="226">
        <v>0.34</v>
      </c>
      <c r="S24" s="226">
        <v>0.41</v>
      </c>
      <c r="T24" s="226">
        <v>0.45</v>
      </c>
      <c r="U24" s="226">
        <v>0.41</v>
      </c>
      <c r="V24" s="226">
        <v>0.43</v>
      </c>
      <c r="W24" s="226">
        <v>0.39</v>
      </c>
      <c r="X24" s="226">
        <v>0.37</v>
      </c>
      <c r="Y24" s="226">
        <v>0.36</v>
      </c>
      <c r="Z24" s="226">
        <v>1</v>
      </c>
      <c r="AA24" s="226">
        <v>0.41</v>
      </c>
      <c r="AB24" s="226">
        <v>0.4</v>
      </c>
      <c r="AC24" s="226">
        <v>0.38</v>
      </c>
    </row>
    <row r="25" spans="1:29">
      <c r="A25" s="193" t="s">
        <v>115</v>
      </c>
      <c r="B25" s="154">
        <v>1</v>
      </c>
      <c r="C25" s="193" t="s">
        <v>2662</v>
      </c>
      <c r="D25" s="193" t="s">
        <v>2662</v>
      </c>
      <c r="E25" s="192">
        <f>VLOOKUP(C25,($L$17:$O$18),4,FALSE)</f>
        <v>91200000</v>
      </c>
      <c r="F25" s="192">
        <f>VLOOKUP(D25,($L$17:$O$18),4,FALSE)</f>
        <v>91200000</v>
      </c>
      <c r="G25" s="203">
        <v>1</v>
      </c>
      <c r="H25" s="285" cm="1">
        <f t="array" ref="H25">VLOOKUP($B25,TRANSPOSE($B$8:$F$12),5,FALSE)</f>
        <v>1</v>
      </c>
      <c r="I25" s="285" cm="1">
        <f t="array" ref="I25">VLOOKUP($B25,TRANSPOSE($B$8:$F$12),5,FALSE)</f>
        <v>1</v>
      </c>
      <c r="J25" s="272">
        <v>1</v>
      </c>
      <c r="K25" s="210">
        <f>E25*F25*G25*J25</f>
        <v>8317440000000000</v>
      </c>
      <c r="Q25" s="202">
        <v>10</v>
      </c>
      <c r="R25" s="226">
        <v>0.33</v>
      </c>
      <c r="S25" s="226">
        <v>0.41</v>
      </c>
      <c r="T25" s="226">
        <v>0.44</v>
      </c>
      <c r="U25" s="226">
        <v>0.43</v>
      </c>
      <c r="V25" s="226">
        <v>0.43</v>
      </c>
      <c r="W25" s="226">
        <v>0.41</v>
      </c>
      <c r="X25" s="226">
        <v>0.37</v>
      </c>
      <c r="Y25" s="226">
        <v>0.37</v>
      </c>
      <c r="Z25" s="226">
        <v>0.41</v>
      </c>
      <c r="AA25" s="226">
        <v>1</v>
      </c>
      <c r="AB25" s="226">
        <v>0.41</v>
      </c>
      <c r="AC25" s="226">
        <v>0.39</v>
      </c>
    </row>
    <row r="26" spans="1:29">
      <c r="A26" s="201"/>
      <c r="B26" s="201"/>
      <c r="C26" s="201"/>
      <c r="J26" s="204" t="s">
        <v>1983</v>
      </c>
      <c r="K26" s="204">
        <f>SQRT(SUM(K25:K25))</f>
        <v>91200000</v>
      </c>
      <c r="Q26" s="202">
        <v>11</v>
      </c>
      <c r="R26" s="226">
        <v>0.34</v>
      </c>
      <c r="S26" s="240">
        <v>0.43</v>
      </c>
      <c r="T26" s="226">
        <v>0.47</v>
      </c>
      <c r="U26" s="226">
        <v>0.45</v>
      </c>
      <c r="V26" s="226">
        <v>0.46</v>
      </c>
      <c r="W26" s="226">
        <v>0.44</v>
      </c>
      <c r="X26" s="226">
        <v>0.35</v>
      </c>
      <c r="Y26" s="226">
        <v>0.37</v>
      </c>
      <c r="Z26" s="226">
        <v>0.4</v>
      </c>
      <c r="AA26" s="226">
        <v>0.41</v>
      </c>
      <c r="AB26" s="226">
        <v>1</v>
      </c>
      <c r="AC26" s="226">
        <v>0.4</v>
      </c>
    </row>
    <row r="27" spans="1:29">
      <c r="A27" s="201"/>
      <c r="B27" s="201"/>
      <c r="C27" s="201"/>
      <c r="Q27" s="202">
        <v>12</v>
      </c>
      <c r="R27" s="226">
        <v>0.33</v>
      </c>
      <c r="S27" s="226">
        <v>0.4</v>
      </c>
      <c r="T27" s="226">
        <v>0.42</v>
      </c>
      <c r="U27" s="226">
        <v>0.4</v>
      </c>
      <c r="V27" s="226">
        <v>0.42</v>
      </c>
      <c r="W27" s="226">
        <v>0.41</v>
      </c>
      <c r="X27" s="226">
        <v>0.35</v>
      </c>
      <c r="Y27" s="226">
        <v>0.36</v>
      </c>
      <c r="Z27" s="226">
        <v>0.38</v>
      </c>
      <c r="AA27" s="226">
        <v>0.39</v>
      </c>
      <c r="AB27" s="226">
        <v>0.4</v>
      </c>
      <c r="AC27" s="226">
        <v>1</v>
      </c>
    </row>
    <row r="28" spans="1:29">
      <c r="A28" s="201"/>
      <c r="B28" s="201"/>
      <c r="C28" s="201"/>
    </row>
    <row r="29" spans="1:29">
      <c r="A29" s="201" t="s">
        <v>1930</v>
      </c>
      <c r="B29" s="201"/>
      <c r="C29" s="201"/>
      <c r="Q29" s="1" t="s">
        <v>2658</v>
      </c>
    </row>
    <row r="30" spans="1:29">
      <c r="A30" s="145" t="s">
        <v>41</v>
      </c>
      <c r="B30" s="145" t="s">
        <v>2</v>
      </c>
      <c r="C30" s="144" t="s">
        <v>1911</v>
      </c>
      <c r="D30" s="144" t="s">
        <v>1912</v>
      </c>
      <c r="E30" s="145" t="s">
        <v>1913</v>
      </c>
      <c r="F30" s="145" t="s">
        <v>1914</v>
      </c>
      <c r="Q30" s="326"/>
      <c r="R30" s="327"/>
      <c r="S30" s="328"/>
      <c r="T30" s="325" t="s">
        <v>2661</v>
      </c>
      <c r="U30" s="325"/>
      <c r="V30" s="325"/>
      <c r="W30" s="325"/>
    </row>
    <row r="31" spans="1:29">
      <c r="A31" s="193" t="s">
        <v>115</v>
      </c>
      <c r="B31" s="154">
        <v>1</v>
      </c>
      <c r="C31" s="151">
        <f>K26</f>
        <v>91200000</v>
      </c>
      <c r="D31" s="151">
        <f>C31^2</f>
        <v>8317440000000000</v>
      </c>
      <c r="E31" s="151">
        <f>O18</f>
        <v>91200000</v>
      </c>
      <c r="F31" s="151">
        <f>MAX(MIN(E31,C31),-C31)</f>
        <v>91200000</v>
      </c>
      <c r="Q31" s="329"/>
      <c r="R31" s="330"/>
      <c r="S31" s="331"/>
      <c r="T31" s="325"/>
      <c r="U31" s="325"/>
      <c r="V31" s="325"/>
      <c r="W31" s="325"/>
    </row>
    <row r="32" spans="1:29">
      <c r="A32" s="201"/>
      <c r="B32" s="201"/>
      <c r="C32" s="201"/>
      <c r="Q32" s="335" t="s">
        <v>2659</v>
      </c>
      <c r="R32" s="335"/>
      <c r="S32" s="335"/>
      <c r="T32" s="349">
        <v>360</v>
      </c>
      <c r="U32" s="350"/>
      <c r="V32" s="350"/>
      <c r="W32" s="351"/>
    </row>
    <row r="33" spans="1:29">
      <c r="A33" s="201"/>
      <c r="B33" s="201"/>
      <c r="C33" s="201"/>
      <c r="Q33" s="335" t="s">
        <v>2660</v>
      </c>
      <c r="R33" s="335"/>
      <c r="S33" s="335"/>
      <c r="T33" s="349">
        <v>70</v>
      </c>
      <c r="U33" s="350"/>
      <c r="V33" s="350"/>
      <c r="W33" s="351"/>
    </row>
    <row r="34" spans="1:29">
      <c r="A34" s="195" t="s">
        <v>2621</v>
      </c>
    </row>
    <row r="36" spans="1:29">
      <c r="A36" s="316" t="s">
        <v>2</v>
      </c>
      <c r="B36" s="317"/>
      <c r="C36" s="144" t="s">
        <v>1916</v>
      </c>
      <c r="D36" s="144" t="s">
        <v>1917</v>
      </c>
      <c r="E36" s="144" t="s">
        <v>1957</v>
      </c>
      <c r="F36" s="144" t="s">
        <v>1958</v>
      </c>
      <c r="G36" s="144" t="s">
        <v>1922</v>
      </c>
      <c r="H36" s="144" t="s">
        <v>1959</v>
      </c>
      <c r="I36" s="144" t="s">
        <v>1932</v>
      </c>
    </row>
    <row r="37" spans="1:29">
      <c r="A37" s="193">
        <v>1</v>
      </c>
      <c r="B37" s="193">
        <v>1</v>
      </c>
      <c r="C37" s="151">
        <f>VLOOKUP(A37,$B$31:$F$31,5,FALSE)</f>
        <v>91200000</v>
      </c>
      <c r="D37" s="151">
        <f>VLOOKUP(B37,$B$31:$F$31,5,FALSE)</f>
        <v>91200000</v>
      </c>
      <c r="E37" s="151" cm="1">
        <f t="array" ref="E37">VLOOKUP(A37,TRANSPOSE($B$8:$F$12),5,FALSE)</f>
        <v>1</v>
      </c>
      <c r="F37" s="151" cm="1">
        <f t="array" ref="F37">VLOOKUP(B37,TRANSPOSE($B$8:$F$12),5,FALSE)</f>
        <v>1</v>
      </c>
      <c r="G37" s="211">
        <v>1</v>
      </c>
      <c r="H37" s="281">
        <v>1</v>
      </c>
      <c r="I37" s="151">
        <f>IF(C37=D37,0,C37*D37*G37*H37)</f>
        <v>0</v>
      </c>
      <c r="Q37" s="217"/>
      <c r="R37" s="222" t="s">
        <v>51</v>
      </c>
      <c r="S37" s="222" t="s">
        <v>75</v>
      </c>
      <c r="T37" s="222" t="s">
        <v>54</v>
      </c>
      <c r="U37" s="222" t="s">
        <v>77</v>
      </c>
      <c r="V37" s="222" t="s">
        <v>57</v>
      </c>
      <c r="W37" s="222" t="s">
        <v>79</v>
      </c>
      <c r="X37" s="222" t="s">
        <v>63</v>
      </c>
      <c r="Y37" s="222" t="s">
        <v>68</v>
      </c>
      <c r="Z37" s="222" t="s">
        <v>72</v>
      </c>
      <c r="AA37" s="222" t="s">
        <v>82</v>
      </c>
      <c r="AB37" s="222" t="s">
        <v>84</v>
      </c>
      <c r="AC37" s="222" t="s">
        <v>86</v>
      </c>
    </row>
    <row r="38" spans="1:29">
      <c r="A38" s="201"/>
      <c r="B38" s="201"/>
      <c r="C38" s="201"/>
      <c r="H38" s="1" t="s">
        <v>1931</v>
      </c>
      <c r="I38" s="1">
        <f>SUM(I37:I37)</f>
        <v>0</v>
      </c>
      <c r="Q38" s="222" t="s">
        <v>2628</v>
      </c>
      <c r="R38" s="275">
        <f>0.5*MIN(1,14/R39)</f>
        <v>0.5</v>
      </c>
      <c r="S38" s="275">
        <f t="shared" ref="S38:AC38" si="1">0.5*MIN(1,14/S39)</f>
        <v>0.23013698630136986</v>
      </c>
      <c r="T38" s="275">
        <f t="shared" si="1"/>
        <v>7.6712328767123292E-2</v>
      </c>
      <c r="U38" s="275">
        <f t="shared" si="1"/>
        <v>3.8356164383561646E-2</v>
      </c>
      <c r="V38" s="275">
        <f t="shared" si="1"/>
        <v>1.9178082191780823E-2</v>
      </c>
      <c r="W38" s="275">
        <f t="shared" si="1"/>
        <v>9.5890410958904115E-3</v>
      </c>
      <c r="X38" s="275">
        <f t="shared" si="1"/>
        <v>6.392694063926941E-3</v>
      </c>
      <c r="Y38" s="275">
        <f t="shared" si="1"/>
        <v>3.8356164383561643E-3</v>
      </c>
      <c r="Z38" s="275">
        <f t="shared" si="1"/>
        <v>1.9178082191780822E-3</v>
      </c>
      <c r="AA38" s="275">
        <f t="shared" si="1"/>
        <v>1.2785388127853881E-3</v>
      </c>
      <c r="AB38" s="275">
        <f t="shared" si="1"/>
        <v>9.5890410958904108E-4</v>
      </c>
      <c r="AC38" s="275">
        <f t="shared" si="1"/>
        <v>6.3926940639269405E-4</v>
      </c>
    </row>
    <row r="39" spans="1:29">
      <c r="A39" s="201"/>
      <c r="B39" s="201"/>
      <c r="C39" s="201"/>
      <c r="H39" s="1" t="s">
        <v>1933</v>
      </c>
      <c r="I39" s="1">
        <f>SUM(D31:D31)</f>
        <v>8317440000000000</v>
      </c>
      <c r="Q39" s="222" t="s">
        <v>2629</v>
      </c>
      <c r="R39" s="217">
        <v>14</v>
      </c>
      <c r="S39" s="217">
        <f>365/12</f>
        <v>30.416666666666668</v>
      </c>
      <c r="T39" s="217">
        <f>365/4</f>
        <v>91.25</v>
      </c>
      <c r="U39" s="217">
        <f>365/2</f>
        <v>182.5</v>
      </c>
      <c r="V39" s="217">
        <f>365</f>
        <v>365</v>
      </c>
      <c r="W39" s="217">
        <f>365*2</f>
        <v>730</v>
      </c>
      <c r="X39" s="217">
        <f>365*3</f>
        <v>1095</v>
      </c>
      <c r="Y39" s="217">
        <f>365*5</f>
        <v>1825</v>
      </c>
      <c r="Z39" s="217">
        <f>365*10</f>
        <v>3650</v>
      </c>
      <c r="AA39" s="217">
        <f>365*15</f>
        <v>5475</v>
      </c>
      <c r="AB39" s="217">
        <f>365*20</f>
        <v>7300</v>
      </c>
      <c r="AC39" s="217">
        <f>365*30</f>
        <v>10950</v>
      </c>
    </row>
    <row r="40" spans="1:29">
      <c r="A40" s="201"/>
      <c r="B40" s="201"/>
      <c r="C40" s="201"/>
      <c r="H40" s="1" t="s">
        <v>1995</v>
      </c>
      <c r="I40" s="1">
        <v>0</v>
      </c>
    </row>
    <row r="41" spans="1:29">
      <c r="A41" s="201"/>
      <c r="B41" s="201"/>
      <c r="C41" s="201"/>
      <c r="H41" s="204" t="s">
        <v>2623</v>
      </c>
      <c r="I41" s="204">
        <f>SQRT(SUM(I38:I39))+I40</f>
        <v>91200000</v>
      </c>
    </row>
    <row r="42" spans="1:29">
      <c r="A42" s="201"/>
      <c r="B42" s="201"/>
      <c r="C42" s="201"/>
    </row>
    <row r="45" spans="1:29">
      <c r="A45" s="274" t="s">
        <v>2625</v>
      </c>
      <c r="B45" s="273"/>
    </row>
    <row r="47" spans="1:29">
      <c r="A47" s="195" t="s">
        <v>2663</v>
      </c>
    </row>
    <row r="49" spans="1:15">
      <c r="A49" s="144" t="s">
        <v>41</v>
      </c>
      <c r="B49" s="144" t="s">
        <v>42</v>
      </c>
      <c r="C49" s="144" t="s">
        <v>43</v>
      </c>
      <c r="D49" s="144" t="s">
        <v>0</v>
      </c>
      <c r="E49" s="144" t="s">
        <v>1</v>
      </c>
      <c r="F49" s="144" t="s">
        <v>2</v>
      </c>
      <c r="G49" s="144" t="s">
        <v>3</v>
      </c>
      <c r="H49" s="144" t="s">
        <v>4</v>
      </c>
      <c r="I49" s="144" t="s">
        <v>44</v>
      </c>
      <c r="J49" s="144" t="s">
        <v>45</v>
      </c>
      <c r="K49" s="144" t="s">
        <v>46</v>
      </c>
      <c r="L49" s="144" t="s">
        <v>1978</v>
      </c>
      <c r="M49" s="144" t="s">
        <v>2627</v>
      </c>
      <c r="N49" s="235" t="s">
        <v>2664</v>
      </c>
      <c r="O49" s="235" t="s">
        <v>2665</v>
      </c>
    </row>
    <row r="50" spans="1:15">
      <c r="A50" s="193" t="s">
        <v>115</v>
      </c>
      <c r="B50" s="189" t="s">
        <v>381</v>
      </c>
      <c r="C50" s="189" t="s">
        <v>49</v>
      </c>
      <c r="D50" s="193" t="s">
        <v>17</v>
      </c>
      <c r="E50" s="193" t="s">
        <v>382</v>
      </c>
      <c r="F50" s="193">
        <v>1</v>
      </c>
      <c r="G50" s="193" t="s">
        <v>57</v>
      </c>
      <c r="H50" s="193" t="s">
        <v>50</v>
      </c>
      <c r="I50" s="193">
        <v>120000000</v>
      </c>
      <c r="J50" s="189" t="s">
        <v>50</v>
      </c>
      <c r="K50" s="193">
        <v>120000000</v>
      </c>
      <c r="L50" s="271" t="str">
        <f>E50&amp;"-"&amp;G50&amp;"-"&amp;H50</f>
        <v>ISIN:US1850531850-1y-USD</v>
      </c>
      <c r="M50" s="191" cm="1">
        <f t="array" ref="M50">VLOOKUP(G50,TRANSPOSE($Q$37:$AC$38),2,FALSE)</f>
        <v>1.9178082191780823E-2</v>
      </c>
      <c r="N50" s="223">
        <f>K50*M50</f>
        <v>2301369.8630136987</v>
      </c>
      <c r="O50" s="223">
        <f>ABS(N50)</f>
        <v>2301369.8630136987</v>
      </c>
    </row>
    <row r="53" spans="1:15">
      <c r="A53" s="195" t="s">
        <v>2666</v>
      </c>
    </row>
    <row r="55" spans="1:15">
      <c r="A55" s="201"/>
      <c r="B55" s="201"/>
      <c r="C55" s="201"/>
    </row>
    <row r="56" spans="1:15">
      <c r="A56" s="145" t="s">
        <v>41</v>
      </c>
      <c r="B56" s="145" t="s">
        <v>2</v>
      </c>
      <c r="C56" s="144" t="s">
        <v>1979</v>
      </c>
      <c r="D56" s="144" t="s">
        <v>1980</v>
      </c>
      <c r="E56" s="145" t="s">
        <v>1920</v>
      </c>
      <c r="F56" s="145" t="s">
        <v>1921</v>
      </c>
      <c r="G56" s="144" t="s">
        <v>1922</v>
      </c>
      <c r="H56" s="144" t="s">
        <v>2632</v>
      </c>
      <c r="I56" s="146" t="s">
        <v>1932</v>
      </c>
    </row>
    <row r="57" spans="1:15">
      <c r="A57" s="193" t="s">
        <v>115</v>
      </c>
      <c r="B57" s="154">
        <v>1</v>
      </c>
      <c r="C57" s="193" t="s">
        <v>2662</v>
      </c>
      <c r="D57" s="193" t="s">
        <v>2662</v>
      </c>
      <c r="E57" s="192">
        <f>VLOOKUP(C57,($L$49:$N$50),3,FALSE)</f>
        <v>2301369.8630136987</v>
      </c>
      <c r="F57" s="192">
        <f>VLOOKUP(D57,($L$49:$N$50),3,FALSE)</f>
        <v>2301369.8630136987</v>
      </c>
      <c r="G57" s="203">
        <v>1</v>
      </c>
      <c r="H57" s="272">
        <f>G57^2</f>
        <v>1</v>
      </c>
      <c r="I57" s="210">
        <f>E57*F57*H57</f>
        <v>5296303246387.6904</v>
      </c>
    </row>
    <row r="58" spans="1:15">
      <c r="A58" s="201"/>
      <c r="B58" s="201"/>
      <c r="C58" s="201"/>
      <c r="H58" s="204" t="s">
        <v>1983</v>
      </c>
      <c r="I58" s="204">
        <f>SQRT(SUM(I57:I57))</f>
        <v>2301369.8630136987</v>
      </c>
    </row>
    <row r="60" spans="1:15">
      <c r="A60" s="201" t="s">
        <v>1930</v>
      </c>
      <c r="B60" s="201"/>
      <c r="C60" s="201"/>
    </row>
    <row r="61" spans="1:15">
      <c r="A61" s="145" t="s">
        <v>41</v>
      </c>
      <c r="B61" s="145" t="s">
        <v>2</v>
      </c>
      <c r="C61" s="144" t="s">
        <v>1911</v>
      </c>
      <c r="D61" s="144" t="s">
        <v>1912</v>
      </c>
      <c r="E61" s="145" t="s">
        <v>1913</v>
      </c>
      <c r="F61" s="145" t="s">
        <v>1914</v>
      </c>
    </row>
    <row r="62" spans="1:15">
      <c r="A62" s="193" t="s">
        <v>115</v>
      </c>
      <c r="B62" s="154">
        <v>1</v>
      </c>
      <c r="C62" s="151">
        <f>I58</f>
        <v>2301369.8630136987</v>
      </c>
      <c r="D62" s="151">
        <f>C62^2</f>
        <v>5296303246387.6904</v>
      </c>
      <c r="E62" s="151">
        <f>N50</f>
        <v>2301369.8630136987</v>
      </c>
      <c r="F62" s="151">
        <f>MAX(MIN(E62,C62),-C62)</f>
        <v>2301369.8630136987</v>
      </c>
    </row>
    <row r="65" spans="1:17">
      <c r="A65" s="195" t="s">
        <v>2668</v>
      </c>
    </row>
    <row r="67" spans="1:17">
      <c r="A67" s="145"/>
      <c r="B67" s="145" t="s">
        <v>2667</v>
      </c>
      <c r="C67" s="144" t="s">
        <v>2784</v>
      </c>
    </row>
    <row r="68" spans="1:17">
      <c r="A68" s="217" t="s">
        <v>2634</v>
      </c>
      <c r="B68" s="217">
        <f>SUM(N50)</f>
        <v>2301369.8630136987</v>
      </c>
      <c r="C68" s="217">
        <f>SUM(B68)</f>
        <v>2301369.8630136987</v>
      </c>
    </row>
    <row r="69" spans="1:17">
      <c r="A69" s="217" t="s">
        <v>2635</v>
      </c>
      <c r="B69" s="217">
        <f>SUM(O50)</f>
        <v>2301369.8630136987</v>
      </c>
      <c r="C69" s="217">
        <f>SUM(B69)</f>
        <v>2301369.8630136987</v>
      </c>
    </row>
    <row r="70" spans="1:17">
      <c r="A70" s="217" t="s">
        <v>2636</v>
      </c>
      <c r="B70" s="217">
        <f>MIN(0,C68/C69)</f>
        <v>0</v>
      </c>
    </row>
    <row r="71" spans="1:17">
      <c r="A71" s="217" t="s">
        <v>2637</v>
      </c>
      <c r="B71" s="217">
        <f>_xlfn.NORM.S.INV(99.5%)</f>
        <v>2.5758293035488999</v>
      </c>
    </row>
    <row r="72" spans="1:17">
      <c r="A72" s="277" t="s">
        <v>2638</v>
      </c>
      <c r="B72" s="217">
        <f>(B71^2-1)*(1+B70)-B70</f>
        <v>5.6348966010212109</v>
      </c>
      <c r="D72" s="278"/>
      <c r="E72" s="278"/>
      <c r="F72" s="278"/>
      <c r="G72" s="279"/>
    </row>
    <row r="73" spans="1:17">
      <c r="B73" s="283"/>
    </row>
    <row r="74" spans="1:17">
      <c r="B74" s="283"/>
    </row>
    <row r="75" spans="1:17">
      <c r="A75" s="145"/>
      <c r="B75" s="145" t="s">
        <v>2669</v>
      </c>
      <c r="C75" s="144" t="s">
        <v>2784</v>
      </c>
    </row>
    <row r="76" spans="1:17">
      <c r="A76" s="217" t="s">
        <v>2634</v>
      </c>
      <c r="B76" s="217">
        <f>SUM(N60)</f>
        <v>0</v>
      </c>
      <c r="C76" s="217">
        <f>SUM(B76)</f>
        <v>0</v>
      </c>
    </row>
    <row r="77" spans="1:17">
      <c r="A77" s="217" t="s">
        <v>2635</v>
      </c>
      <c r="B77" s="217">
        <f>SUM(O60)</f>
        <v>0</v>
      </c>
      <c r="C77" s="217">
        <f>SUM(B77)</f>
        <v>0</v>
      </c>
    </row>
    <row r="78" spans="1:17">
      <c r="A78" s="217" t="s">
        <v>2636</v>
      </c>
      <c r="B78" s="217" t="e">
        <f>MIN(0,C76/C77)</f>
        <v>#DIV/0!</v>
      </c>
    </row>
    <row r="79" spans="1:17">
      <c r="A79" s="217" t="s">
        <v>2637</v>
      </c>
      <c r="B79" s="217">
        <f>_xlfn.NORM.S.INV(99.5%)</f>
        <v>2.5758293035488999</v>
      </c>
      <c r="Q79" s="1" t="s">
        <v>2059</v>
      </c>
    </row>
    <row r="80" spans="1:17">
      <c r="A80" s="277" t="s">
        <v>2638</v>
      </c>
      <c r="B80" s="217" t="e">
        <f>(B79^2-1)*(1+B78)-B78</f>
        <v>#DIV/0!</v>
      </c>
      <c r="Q80" s="1">
        <v>0</v>
      </c>
    </row>
    <row r="81" spans="1:17">
      <c r="B81" s="283"/>
      <c r="Q81" s="1" t="s">
        <v>2059</v>
      </c>
    </row>
    <row r="82" spans="1:17">
      <c r="Q82" s="1">
        <v>0</v>
      </c>
    </row>
    <row r="83" spans="1:17">
      <c r="A83" s="195" t="s">
        <v>2642</v>
      </c>
    </row>
    <row r="85" spans="1:17">
      <c r="A85" s="316" t="s">
        <v>2</v>
      </c>
      <c r="B85" s="317"/>
      <c r="C85" s="144" t="s">
        <v>1916</v>
      </c>
      <c r="D85" s="144" t="s">
        <v>1917</v>
      </c>
      <c r="E85" s="144" t="s">
        <v>1922</v>
      </c>
      <c r="F85" s="144" t="s">
        <v>2632</v>
      </c>
      <c r="G85" s="144" t="s">
        <v>1932</v>
      </c>
    </row>
    <row r="86" spans="1:17">
      <c r="A86" s="193">
        <v>1</v>
      </c>
      <c r="B86" s="193">
        <v>1</v>
      </c>
      <c r="C86" s="151">
        <f>VLOOKUP(A86,$B$61:$F$62,5,FALSE)</f>
        <v>2301369.8630136987</v>
      </c>
      <c r="D86" s="151">
        <f>VLOOKUP(B86,$B$61:$F$62,5,FALSE)</f>
        <v>2301369.8630136987</v>
      </c>
      <c r="E86" s="211">
        <v>1</v>
      </c>
      <c r="F86" s="211">
        <f>E86^2</f>
        <v>1</v>
      </c>
      <c r="G86" s="151">
        <f>IF(C86=D86,0,C86*D86*F86)</f>
        <v>0</v>
      </c>
    </row>
    <row r="87" spans="1:17">
      <c r="A87" s="201"/>
      <c r="B87" s="201"/>
      <c r="C87" s="201"/>
      <c r="F87" s="1" t="s">
        <v>1931</v>
      </c>
      <c r="G87" s="1">
        <f>SUM(G86:G86)</f>
        <v>0</v>
      </c>
    </row>
    <row r="88" spans="1:17">
      <c r="A88" s="201"/>
      <c r="B88" s="201"/>
      <c r="C88" s="201"/>
      <c r="F88" s="1" t="s">
        <v>1933</v>
      </c>
      <c r="G88" s="1">
        <f>SUM(D62:D62)</f>
        <v>5296303246387.6904</v>
      </c>
    </row>
    <row r="89" spans="1:17">
      <c r="F89" s="204" t="s">
        <v>2670</v>
      </c>
      <c r="G89" s="204">
        <f>MAX(C68+B72*SQRT(G87+G88),0)</f>
        <v>15269351.081802238</v>
      </c>
    </row>
    <row r="93" spans="1:17">
      <c r="A93" s="274" t="s">
        <v>2613</v>
      </c>
      <c r="B93" s="273">
        <f>I41+G89</f>
        <v>106469351.08180223</v>
      </c>
    </row>
    <row r="95" spans="1:17">
      <c r="A95" s="205" t="s">
        <v>1935</v>
      </c>
    </row>
    <row r="96" spans="1:17">
      <c r="P96" s="217" t="s">
        <v>2058</v>
      </c>
    </row>
    <row r="97" spans="1:16">
      <c r="A97" s="227" t="s">
        <v>2043</v>
      </c>
      <c r="B97" s="227" t="s">
        <v>2044</v>
      </c>
      <c r="C97" s="227" t="s">
        <v>2045</v>
      </c>
      <c r="D97" s="227" t="s">
        <v>2046</v>
      </c>
      <c r="E97" s="227" t="s">
        <v>2047</v>
      </c>
      <c r="F97" s="227" t="s">
        <v>2048</v>
      </c>
      <c r="G97" s="227" t="s">
        <v>2049</v>
      </c>
      <c r="H97" s="227" t="s">
        <v>2050</v>
      </c>
      <c r="I97" s="227" t="s">
        <v>2051</v>
      </c>
      <c r="J97" s="217" t="s">
        <v>2052</v>
      </c>
      <c r="K97" s="217" t="s">
        <v>2053</v>
      </c>
      <c r="L97" s="217" t="s">
        <v>2054</v>
      </c>
      <c r="M97" s="217" t="s">
        <v>2055</v>
      </c>
      <c r="N97" s="217" t="s">
        <v>2056</v>
      </c>
      <c r="O97" s="217" t="s">
        <v>2057</v>
      </c>
      <c r="P97" s="217">
        <v>0</v>
      </c>
    </row>
    <row r="98" spans="1:16">
      <c r="A98" s="228">
        <v>45170</v>
      </c>
      <c r="B98" s="227" t="s">
        <v>2381</v>
      </c>
      <c r="C98" s="227" t="s">
        <v>2061</v>
      </c>
      <c r="D98" s="227" t="s">
        <v>50</v>
      </c>
      <c r="E98" s="227">
        <v>106469351.081802</v>
      </c>
      <c r="F98" s="227">
        <v>0</v>
      </c>
      <c r="G98" s="227">
        <v>106469351.081802</v>
      </c>
      <c r="H98" s="227">
        <v>0</v>
      </c>
      <c r="I98" s="227">
        <v>106469351.081802</v>
      </c>
      <c r="J98" s="217">
        <v>0</v>
      </c>
      <c r="K98" s="217">
        <v>0</v>
      </c>
      <c r="L98" s="217">
        <v>0</v>
      </c>
      <c r="M98" s="217">
        <v>0</v>
      </c>
      <c r="N98" s="217">
        <v>106469351.081802</v>
      </c>
      <c r="O98" s="217">
        <v>0</v>
      </c>
    </row>
  </sheetData>
  <mergeCells count="18">
    <mergeCell ref="B7:D7"/>
    <mergeCell ref="A36:B36"/>
    <mergeCell ref="A85:B85"/>
    <mergeCell ref="Q8:S9"/>
    <mergeCell ref="T8:W9"/>
    <mergeCell ref="Q30:S31"/>
    <mergeCell ref="T30:W31"/>
    <mergeCell ref="Q32:S32"/>
    <mergeCell ref="T32:W32"/>
    <mergeCell ref="Q33:S33"/>
    <mergeCell ref="T33:W33"/>
    <mergeCell ref="X8:Y9"/>
    <mergeCell ref="Q10:S10"/>
    <mergeCell ref="T10:W10"/>
    <mergeCell ref="X10:Y10"/>
    <mergeCell ref="Q11:S11"/>
    <mergeCell ref="T11:W11"/>
    <mergeCell ref="X11:Y11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BF213-725C-44B8-862A-C3F43888F73D}">
  <dimension ref="A1:AC110"/>
  <sheetViews>
    <sheetView topLeftCell="A48" workbookViewId="0">
      <selection activeCell="C84" sqref="C84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1548</v>
      </c>
      <c r="B2" s="187" t="s">
        <v>115</v>
      </c>
      <c r="C2" s="187" t="s">
        <v>1392</v>
      </c>
      <c r="D2" s="187" t="s">
        <v>1549</v>
      </c>
      <c r="E2" s="187" t="s">
        <v>1550</v>
      </c>
      <c r="F2" s="187" t="s">
        <v>1539</v>
      </c>
      <c r="G2" s="187" t="s">
        <v>617</v>
      </c>
      <c r="H2" s="188">
        <v>0</v>
      </c>
      <c r="I2" s="188">
        <v>144519950.17989731</v>
      </c>
      <c r="J2" s="188">
        <v>17168961.782941993</v>
      </c>
      <c r="K2" s="188">
        <v>0</v>
      </c>
      <c r="L2" s="188">
        <v>0</v>
      </c>
      <c r="M2" s="188">
        <v>161688911.96283931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2657</v>
      </c>
      <c r="R5" s="198"/>
      <c r="S5" s="198"/>
      <c r="T5" s="198"/>
      <c r="U5" s="198"/>
      <c r="V5" s="151">
        <v>0.76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115</v>
      </c>
      <c r="C7" s="321"/>
      <c r="D7" s="317"/>
      <c r="E7" s="144" t="s">
        <v>235</v>
      </c>
      <c r="F7" s="144" t="s">
        <v>290</v>
      </c>
      <c r="Q7" s="190" t="s">
        <v>1994</v>
      </c>
    </row>
    <row r="8" spans="1:29">
      <c r="A8" s="198" t="s">
        <v>2</v>
      </c>
      <c r="B8" s="199">
        <v>1</v>
      </c>
      <c r="C8" s="199">
        <v>2</v>
      </c>
      <c r="D8" s="199"/>
      <c r="E8" s="199"/>
      <c r="F8" s="199"/>
      <c r="Q8" s="326"/>
      <c r="R8" s="327"/>
      <c r="S8" s="328"/>
      <c r="T8" s="325" t="s">
        <v>1988</v>
      </c>
      <c r="U8" s="325"/>
      <c r="V8" s="325"/>
      <c r="W8" s="325"/>
      <c r="X8" s="325" t="s">
        <v>1989</v>
      </c>
      <c r="Y8" s="325"/>
    </row>
    <row r="9" spans="1:29">
      <c r="A9" s="251" t="s">
        <v>15</v>
      </c>
      <c r="B9" s="193" t="s">
        <v>382</v>
      </c>
      <c r="C9" s="193" t="s">
        <v>387</v>
      </c>
      <c r="D9" s="286"/>
      <c r="E9" s="286"/>
      <c r="F9" s="286"/>
      <c r="Q9" s="329"/>
      <c r="R9" s="330"/>
      <c r="S9" s="331"/>
      <c r="T9" s="325"/>
      <c r="U9" s="325"/>
      <c r="V9" s="325"/>
      <c r="W9" s="325"/>
      <c r="X9" s="325"/>
      <c r="Y9" s="325"/>
    </row>
    <row r="10" spans="1:29">
      <c r="A10" s="198" t="s">
        <v>1908</v>
      </c>
      <c r="B10" s="199">
        <v>360000000</v>
      </c>
      <c r="C10" s="199">
        <v>360000000</v>
      </c>
      <c r="D10" s="199"/>
      <c r="E10" s="199"/>
      <c r="F10" s="199"/>
      <c r="Q10" s="335" t="s">
        <v>1986</v>
      </c>
      <c r="R10" s="335"/>
      <c r="S10" s="335"/>
      <c r="T10" s="332">
        <v>0.93</v>
      </c>
      <c r="U10" s="333"/>
      <c r="V10" s="333"/>
      <c r="W10" s="334"/>
      <c r="X10" s="332">
        <v>0.46</v>
      </c>
      <c r="Y10" s="334"/>
    </row>
    <row r="11" spans="1:29">
      <c r="A11" s="198" t="s">
        <v>1960</v>
      </c>
      <c r="B11" s="200">
        <f>SUM(K18)</f>
        <v>120000000</v>
      </c>
      <c r="C11" s="200">
        <f>SUM(K19)</f>
        <v>-200000000</v>
      </c>
      <c r="D11" s="200" t="e">
        <f>SUM(#REF!)</f>
        <v>#REF!</v>
      </c>
      <c r="E11" s="199">
        <f>SUM(M49:M49)</f>
        <v>0</v>
      </c>
      <c r="F11" s="199">
        <f>SUM(O49:O49)</f>
        <v>0</v>
      </c>
      <c r="Q11" s="335" t="s">
        <v>1987</v>
      </c>
      <c r="R11" s="335"/>
      <c r="S11" s="335"/>
      <c r="T11" s="332">
        <v>0.5</v>
      </c>
      <c r="U11" s="333"/>
      <c r="V11" s="333"/>
      <c r="W11" s="334"/>
      <c r="X11" s="332">
        <v>0.5</v>
      </c>
      <c r="Y11" s="334"/>
    </row>
    <row r="12" spans="1:29">
      <c r="A12" s="206" t="s">
        <v>1909</v>
      </c>
      <c r="B12" s="207">
        <f>MAX(1,SQRT(ABS(B11)/B10))</f>
        <v>1</v>
      </c>
      <c r="C12" s="207">
        <f>MAX(1,SQRT(ABS(C11)/C10))</f>
        <v>1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</row>
    <row r="13" spans="1:29"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9">
      <c r="Q14" s="190" t="s">
        <v>1985</v>
      </c>
      <c r="R14" s="190"/>
      <c r="S14" s="190"/>
      <c r="T14" s="190"/>
      <c r="U14" s="190"/>
    </row>
    <row r="15" spans="1:29">
      <c r="A15" s="195" t="s">
        <v>1910</v>
      </c>
      <c r="Q15" s="202"/>
      <c r="R15" s="202">
        <v>1</v>
      </c>
      <c r="S15" s="202">
        <v>2</v>
      </c>
      <c r="T15" s="202">
        <v>3</v>
      </c>
      <c r="U15" s="202">
        <v>4</v>
      </c>
      <c r="V15" s="202">
        <v>5</v>
      </c>
      <c r="W15" s="202">
        <v>6</v>
      </c>
      <c r="X15" s="202">
        <v>7</v>
      </c>
      <c r="Y15" s="202">
        <v>8</v>
      </c>
      <c r="Z15" s="202">
        <v>9</v>
      </c>
      <c r="AA15" s="202">
        <v>10</v>
      </c>
      <c r="AB15" s="202">
        <v>11</v>
      </c>
      <c r="AC15" s="202">
        <v>12</v>
      </c>
    </row>
    <row r="16" spans="1:29">
      <c r="Q16" s="202">
        <v>1</v>
      </c>
      <c r="R16" s="226">
        <v>1</v>
      </c>
      <c r="S16" s="226">
        <v>0.38</v>
      </c>
      <c r="T16" s="226">
        <v>0.38</v>
      </c>
      <c r="U16" s="226">
        <v>0.35</v>
      </c>
      <c r="V16" s="226">
        <v>0.37</v>
      </c>
      <c r="W16" s="226">
        <v>0.34</v>
      </c>
      <c r="X16" s="226">
        <v>0.42</v>
      </c>
      <c r="Y16" s="226">
        <v>0.32</v>
      </c>
      <c r="Z16" s="226">
        <v>0.34</v>
      </c>
      <c r="AA16" s="226">
        <v>0.33</v>
      </c>
      <c r="AB16" s="226">
        <v>0.34</v>
      </c>
      <c r="AC16" s="226">
        <v>0.33</v>
      </c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1978</v>
      </c>
      <c r="M17" s="144" t="s">
        <v>2617</v>
      </c>
      <c r="N17" s="235" t="s">
        <v>2622</v>
      </c>
      <c r="O17" s="144" t="s">
        <v>1905</v>
      </c>
      <c r="Q17" s="202">
        <v>2</v>
      </c>
      <c r="R17" s="226">
        <v>0.38</v>
      </c>
      <c r="S17" s="226">
        <v>1</v>
      </c>
      <c r="T17" s="226">
        <v>0.48</v>
      </c>
      <c r="U17" s="226">
        <v>0.46</v>
      </c>
      <c r="V17" s="226">
        <v>0.48</v>
      </c>
      <c r="W17" s="226">
        <v>0.46</v>
      </c>
      <c r="X17" s="226">
        <v>0.39</v>
      </c>
      <c r="Y17" s="226">
        <v>0.4</v>
      </c>
      <c r="Z17" s="226">
        <v>0.41</v>
      </c>
      <c r="AA17" s="226">
        <v>0.41</v>
      </c>
      <c r="AB17" s="240">
        <v>0.43</v>
      </c>
      <c r="AC17" s="226">
        <v>0.4</v>
      </c>
    </row>
    <row r="18" spans="1:29">
      <c r="A18" s="193" t="s">
        <v>115</v>
      </c>
      <c r="B18" s="189" t="s">
        <v>381</v>
      </c>
      <c r="C18" s="189" t="s">
        <v>49</v>
      </c>
      <c r="D18" s="193" t="s">
        <v>17</v>
      </c>
      <c r="E18" s="193" t="s">
        <v>382</v>
      </c>
      <c r="F18" s="193">
        <v>1</v>
      </c>
      <c r="G18" s="193" t="s">
        <v>57</v>
      </c>
      <c r="H18" s="193" t="s">
        <v>50</v>
      </c>
      <c r="I18" s="193">
        <v>120000000</v>
      </c>
      <c r="J18" s="189" t="s">
        <v>50</v>
      </c>
      <c r="K18" s="193">
        <v>120000000</v>
      </c>
      <c r="L18" s="271" t="str">
        <f>E18&amp;"-"&amp;G18&amp;"-"&amp;H18</f>
        <v>ISIN:US1850531850-1y-USD</v>
      </c>
      <c r="M18" s="191">
        <f>$V$5</f>
        <v>0.76</v>
      </c>
      <c r="N18" s="223">
        <f>K18*M18</f>
        <v>91200000</v>
      </c>
      <c r="O18" s="191">
        <f>K18*M18*$B$12</f>
        <v>91200000</v>
      </c>
      <c r="Q18" s="202">
        <v>3</v>
      </c>
      <c r="R18" s="226">
        <v>0.38</v>
      </c>
      <c r="S18" s="226">
        <v>0.48</v>
      </c>
      <c r="T18" s="226">
        <v>1</v>
      </c>
      <c r="U18" s="226">
        <v>0.5</v>
      </c>
      <c r="V18" s="226">
        <v>0.51</v>
      </c>
      <c r="W18" s="226">
        <v>0.5</v>
      </c>
      <c r="X18" s="226">
        <v>0.4</v>
      </c>
      <c r="Y18" s="226">
        <v>0.39</v>
      </c>
      <c r="Z18" s="226">
        <v>0.45</v>
      </c>
      <c r="AA18" s="226">
        <v>0.44</v>
      </c>
      <c r="AB18" s="226">
        <v>0.47</v>
      </c>
      <c r="AC18" s="226">
        <v>0.42</v>
      </c>
    </row>
    <row r="19" spans="1:29">
      <c r="A19" s="193" t="s">
        <v>115</v>
      </c>
      <c r="B19" s="189" t="s">
        <v>394</v>
      </c>
      <c r="C19" s="189" t="s">
        <v>49</v>
      </c>
      <c r="D19" s="193" t="s">
        <v>17</v>
      </c>
      <c r="E19" s="193" t="s">
        <v>387</v>
      </c>
      <c r="F19" s="193">
        <v>2</v>
      </c>
      <c r="G19" s="193" t="s">
        <v>57</v>
      </c>
      <c r="H19" s="193" t="s">
        <v>106</v>
      </c>
      <c r="I19" s="193">
        <v>-200000000</v>
      </c>
      <c r="J19" s="189" t="s">
        <v>50</v>
      </c>
      <c r="K19" s="193">
        <v>-200000000</v>
      </c>
      <c r="L19" s="271" t="str">
        <f>E19&amp;"-"&amp;G19&amp;"-"&amp;H19</f>
        <v>ISIN:CN0068511222-1y-CNY</v>
      </c>
      <c r="M19" s="191">
        <f>$V$5</f>
        <v>0.76</v>
      </c>
      <c r="N19" s="223">
        <f>K19*M19</f>
        <v>-152000000</v>
      </c>
      <c r="O19" s="191">
        <f>K19*M19*C12</f>
        <v>-152000000</v>
      </c>
      <c r="Q19" s="202">
        <v>4</v>
      </c>
      <c r="R19" s="226">
        <v>0.35</v>
      </c>
      <c r="S19" s="226">
        <v>0.46</v>
      </c>
      <c r="T19" s="226">
        <v>0.5</v>
      </c>
      <c r="U19" s="226">
        <v>1</v>
      </c>
      <c r="V19" s="226">
        <v>0.5</v>
      </c>
      <c r="W19" s="226">
        <v>0.5</v>
      </c>
      <c r="X19" s="226">
        <v>0.37</v>
      </c>
      <c r="Y19" s="226">
        <v>0.37</v>
      </c>
      <c r="Z19" s="226">
        <v>0.41</v>
      </c>
      <c r="AA19" s="226">
        <v>0.43</v>
      </c>
      <c r="AB19" s="226">
        <v>0.45</v>
      </c>
      <c r="AC19" s="226">
        <v>0.4</v>
      </c>
    </row>
    <row r="20" spans="1:29">
      <c r="Q20" s="202">
        <v>5</v>
      </c>
      <c r="R20" s="226">
        <v>0.37</v>
      </c>
      <c r="S20" s="226">
        <v>0.48</v>
      </c>
      <c r="T20" s="226">
        <v>0.51</v>
      </c>
      <c r="U20" s="226">
        <v>0.5</v>
      </c>
      <c r="V20" s="226">
        <v>1</v>
      </c>
      <c r="W20" s="226">
        <v>0.5</v>
      </c>
      <c r="X20" s="226">
        <v>0.39</v>
      </c>
      <c r="Y20" s="226">
        <v>0.38</v>
      </c>
      <c r="Z20" s="226">
        <v>0.43</v>
      </c>
      <c r="AA20" s="226">
        <v>0.43</v>
      </c>
      <c r="AB20" s="226">
        <v>0.46</v>
      </c>
      <c r="AC20" s="226">
        <v>0.42</v>
      </c>
    </row>
    <row r="21" spans="1:29">
      <c r="A21" s="195" t="s">
        <v>1977</v>
      </c>
      <c r="Q21" s="202">
        <v>6</v>
      </c>
      <c r="R21" s="226">
        <v>0.34</v>
      </c>
      <c r="S21" s="226">
        <v>0.46</v>
      </c>
      <c r="T21" s="226">
        <v>0.5</v>
      </c>
      <c r="U21" s="226">
        <v>0.5</v>
      </c>
      <c r="V21" s="226">
        <v>0.5</v>
      </c>
      <c r="W21" s="226">
        <v>1</v>
      </c>
      <c r="X21" s="226">
        <v>0.37</v>
      </c>
      <c r="Y21" s="226">
        <v>0.35</v>
      </c>
      <c r="Z21" s="226">
        <v>0.39</v>
      </c>
      <c r="AA21" s="226">
        <v>0.41</v>
      </c>
      <c r="AB21" s="226">
        <v>0.44</v>
      </c>
      <c r="AC21" s="226">
        <v>0.41</v>
      </c>
    </row>
    <row r="22" spans="1:29">
      <c r="Q22" s="202">
        <v>7</v>
      </c>
      <c r="R22" s="226">
        <v>0.42</v>
      </c>
      <c r="S22" s="226">
        <v>0.39</v>
      </c>
      <c r="T22" s="226">
        <v>0.4</v>
      </c>
      <c r="U22" s="226">
        <v>0.37</v>
      </c>
      <c r="V22" s="226">
        <v>0.39</v>
      </c>
      <c r="W22" s="226">
        <v>0.37</v>
      </c>
      <c r="X22" s="226">
        <v>1</v>
      </c>
      <c r="Y22" s="226">
        <v>0.33</v>
      </c>
      <c r="Z22" s="226">
        <v>0.37</v>
      </c>
      <c r="AA22" s="226">
        <v>0.37</v>
      </c>
      <c r="AB22" s="226">
        <v>0.35</v>
      </c>
      <c r="AC22" s="226">
        <v>0.35</v>
      </c>
    </row>
    <row r="23" spans="1:29">
      <c r="A23" s="201"/>
      <c r="B23" s="201"/>
      <c r="C23" s="201"/>
      <c r="Q23" s="202">
        <v>8</v>
      </c>
      <c r="R23" s="226">
        <v>0.32</v>
      </c>
      <c r="S23" s="226">
        <v>0.4</v>
      </c>
      <c r="T23" s="226">
        <v>0.39</v>
      </c>
      <c r="U23" s="226">
        <v>0.37</v>
      </c>
      <c r="V23" s="226">
        <v>0.38</v>
      </c>
      <c r="W23" s="226">
        <v>0.35</v>
      </c>
      <c r="X23" s="226">
        <v>0.33</v>
      </c>
      <c r="Y23" s="226">
        <v>1</v>
      </c>
      <c r="Z23" s="226">
        <v>0.36</v>
      </c>
      <c r="AA23" s="226">
        <v>0.37</v>
      </c>
      <c r="AB23" s="226">
        <v>0.37</v>
      </c>
      <c r="AC23" s="226">
        <v>0.36</v>
      </c>
    </row>
    <row r="24" spans="1:29">
      <c r="A24" s="145" t="s">
        <v>41</v>
      </c>
      <c r="B24" s="144" t="s">
        <v>2</v>
      </c>
      <c r="C24" s="144" t="s">
        <v>1979</v>
      </c>
      <c r="D24" s="144" t="s">
        <v>1980</v>
      </c>
      <c r="E24" s="145" t="s">
        <v>1920</v>
      </c>
      <c r="F24" s="145" t="s">
        <v>1921</v>
      </c>
      <c r="G24" s="144" t="s">
        <v>1922</v>
      </c>
      <c r="H24" s="144" t="s">
        <v>1957</v>
      </c>
      <c r="I24" s="144" t="s">
        <v>1958</v>
      </c>
      <c r="J24" s="144" t="s">
        <v>2620</v>
      </c>
      <c r="K24" s="146" t="s">
        <v>1932</v>
      </c>
      <c r="Q24" s="202">
        <v>9</v>
      </c>
      <c r="R24" s="226">
        <v>0.34</v>
      </c>
      <c r="S24" s="226">
        <v>0.41</v>
      </c>
      <c r="T24" s="226">
        <v>0.45</v>
      </c>
      <c r="U24" s="226">
        <v>0.41</v>
      </c>
      <c r="V24" s="226">
        <v>0.43</v>
      </c>
      <c r="W24" s="226">
        <v>0.39</v>
      </c>
      <c r="X24" s="226">
        <v>0.37</v>
      </c>
      <c r="Y24" s="226">
        <v>0.36</v>
      </c>
      <c r="Z24" s="226">
        <v>1</v>
      </c>
      <c r="AA24" s="226">
        <v>0.41</v>
      </c>
      <c r="AB24" s="226">
        <v>0.4</v>
      </c>
      <c r="AC24" s="226">
        <v>0.38</v>
      </c>
    </row>
    <row r="25" spans="1:29">
      <c r="A25" s="193" t="s">
        <v>115</v>
      </c>
      <c r="B25" s="189">
        <v>1</v>
      </c>
      <c r="C25" s="193" t="s">
        <v>2662</v>
      </c>
      <c r="D25" s="193" t="s">
        <v>2662</v>
      </c>
      <c r="E25" s="192">
        <f>VLOOKUP(C25,($L$17:$O$19),4,FALSE)</f>
        <v>91200000</v>
      </c>
      <c r="F25" s="192">
        <f>VLOOKUP(D25,($L$17:$O$19),4,FALSE)</f>
        <v>91200000</v>
      </c>
      <c r="G25" s="203">
        <v>1</v>
      </c>
      <c r="H25" s="285" cm="1">
        <f t="array" ref="H25">VLOOKUP($B25,TRANSPOSE($B$8:$F$12),5,FALSE)</f>
        <v>1</v>
      </c>
      <c r="I25" s="285" cm="1">
        <f t="array" ref="I25">VLOOKUP($B25,TRANSPOSE($B$8:$F$12),5,FALSE)</f>
        <v>1</v>
      </c>
      <c r="J25" s="272">
        <v>1</v>
      </c>
      <c r="K25" s="210">
        <f>E25*F25*G25*J25</f>
        <v>8317440000000000</v>
      </c>
      <c r="Q25" s="202">
        <v>10</v>
      </c>
      <c r="R25" s="226">
        <v>0.33</v>
      </c>
      <c r="S25" s="226">
        <v>0.41</v>
      </c>
      <c r="T25" s="226">
        <v>0.44</v>
      </c>
      <c r="U25" s="226">
        <v>0.43</v>
      </c>
      <c r="V25" s="226">
        <v>0.43</v>
      </c>
      <c r="W25" s="226">
        <v>0.41</v>
      </c>
      <c r="X25" s="226">
        <v>0.37</v>
      </c>
      <c r="Y25" s="226">
        <v>0.37</v>
      </c>
      <c r="Z25" s="226">
        <v>0.41</v>
      </c>
      <c r="AA25" s="226">
        <v>1</v>
      </c>
      <c r="AB25" s="226">
        <v>0.41</v>
      </c>
      <c r="AC25" s="226">
        <v>0.39</v>
      </c>
    </row>
    <row r="26" spans="1:29">
      <c r="A26" s="201"/>
      <c r="B26" s="284"/>
      <c r="C26" s="201"/>
      <c r="J26" s="204" t="s">
        <v>1983</v>
      </c>
      <c r="K26" s="204">
        <f>SQRT(SUM(K25:K25))</f>
        <v>91200000</v>
      </c>
      <c r="Q26" s="202">
        <v>11</v>
      </c>
      <c r="R26" s="226">
        <v>0.34</v>
      </c>
      <c r="S26" s="240">
        <v>0.43</v>
      </c>
      <c r="T26" s="226">
        <v>0.47</v>
      </c>
      <c r="U26" s="226">
        <v>0.45</v>
      </c>
      <c r="V26" s="226">
        <v>0.46</v>
      </c>
      <c r="W26" s="226">
        <v>0.44</v>
      </c>
      <c r="X26" s="226">
        <v>0.35</v>
      </c>
      <c r="Y26" s="226">
        <v>0.37</v>
      </c>
      <c r="Z26" s="226">
        <v>0.4</v>
      </c>
      <c r="AA26" s="226">
        <v>0.41</v>
      </c>
      <c r="AB26" s="226">
        <v>1</v>
      </c>
      <c r="AC26" s="226">
        <v>0.4</v>
      </c>
    </row>
    <row r="27" spans="1:29">
      <c r="A27" s="145" t="s">
        <v>41</v>
      </c>
      <c r="B27" s="144" t="s">
        <v>2</v>
      </c>
      <c r="C27" s="144" t="s">
        <v>1979</v>
      </c>
      <c r="D27" s="144" t="s">
        <v>1980</v>
      </c>
      <c r="E27" s="145" t="s">
        <v>1920</v>
      </c>
      <c r="F27" s="145" t="s">
        <v>1921</v>
      </c>
      <c r="G27" s="144" t="s">
        <v>1922</v>
      </c>
      <c r="H27" s="144" t="s">
        <v>1957</v>
      </c>
      <c r="I27" s="144" t="s">
        <v>1958</v>
      </c>
      <c r="J27" s="144" t="s">
        <v>2620</v>
      </c>
      <c r="K27" s="146" t="s">
        <v>1932</v>
      </c>
      <c r="Q27" s="202">
        <v>12</v>
      </c>
      <c r="R27" s="226">
        <v>0.33</v>
      </c>
      <c r="S27" s="226">
        <v>0.4</v>
      </c>
      <c r="T27" s="226">
        <v>0.42</v>
      </c>
      <c r="U27" s="226">
        <v>0.4</v>
      </c>
      <c r="V27" s="226">
        <v>0.42</v>
      </c>
      <c r="W27" s="226">
        <v>0.41</v>
      </c>
      <c r="X27" s="226">
        <v>0.35</v>
      </c>
      <c r="Y27" s="226">
        <v>0.36</v>
      </c>
      <c r="Z27" s="226">
        <v>0.38</v>
      </c>
      <c r="AA27" s="226">
        <v>0.39</v>
      </c>
      <c r="AB27" s="226">
        <v>0.4</v>
      </c>
      <c r="AC27" s="226">
        <v>1</v>
      </c>
    </row>
    <row r="28" spans="1:29">
      <c r="A28" s="193" t="s">
        <v>115</v>
      </c>
      <c r="B28" s="189">
        <v>2</v>
      </c>
      <c r="C28" s="193" t="s">
        <v>2671</v>
      </c>
      <c r="D28" s="193" t="s">
        <v>2671</v>
      </c>
      <c r="E28" s="192">
        <f>VLOOKUP(C28,($L$17:$O$19),4,FALSE)</f>
        <v>-152000000</v>
      </c>
      <c r="F28" s="192">
        <f>VLOOKUP(D28,($L$17:$O$19),4,FALSE)</f>
        <v>-152000000</v>
      </c>
      <c r="G28" s="203">
        <v>1</v>
      </c>
      <c r="H28" s="285" cm="1">
        <f t="array" ref="H28">VLOOKUP($B28,TRANSPOSE($B$8:$F$12),5,FALSE)</f>
        <v>1</v>
      </c>
      <c r="I28" s="285" cm="1">
        <f t="array" ref="I28">VLOOKUP($B28,TRANSPOSE($B$8:$F$12),5,FALSE)</f>
        <v>1</v>
      </c>
      <c r="J28" s="272">
        <v>1</v>
      </c>
      <c r="K28" s="210">
        <f>E28*F28*G28*J28</f>
        <v>2.3104E+16</v>
      </c>
    </row>
    <row r="29" spans="1:29">
      <c r="A29" s="201"/>
      <c r="B29" s="284"/>
      <c r="C29" s="201"/>
      <c r="J29" s="204" t="s">
        <v>1997</v>
      </c>
      <c r="K29" s="204">
        <f>SQRT(SUM(K28:K28))</f>
        <v>152000000</v>
      </c>
      <c r="Q29" s="1" t="s">
        <v>2658</v>
      </c>
    </row>
    <row r="30" spans="1:29">
      <c r="A30" s="201"/>
      <c r="B30" s="284"/>
      <c r="C30" s="201"/>
      <c r="Q30" s="326"/>
      <c r="R30" s="327"/>
      <c r="S30" s="328"/>
      <c r="T30" s="325" t="s">
        <v>2661</v>
      </c>
      <c r="U30" s="325"/>
      <c r="V30" s="325"/>
      <c r="W30" s="325"/>
    </row>
    <row r="31" spans="1:29">
      <c r="A31" s="201"/>
      <c r="B31" s="284"/>
      <c r="C31" s="201"/>
      <c r="Q31" s="329"/>
      <c r="R31" s="330"/>
      <c r="S31" s="331"/>
      <c r="T31" s="325"/>
      <c r="U31" s="325"/>
      <c r="V31" s="325"/>
      <c r="W31" s="325"/>
    </row>
    <row r="32" spans="1:29">
      <c r="A32" s="201" t="s">
        <v>1930</v>
      </c>
      <c r="B32" s="284"/>
      <c r="C32" s="201"/>
      <c r="Q32" s="335" t="s">
        <v>2659</v>
      </c>
      <c r="R32" s="335"/>
      <c r="S32" s="335"/>
      <c r="T32" s="349">
        <v>360</v>
      </c>
      <c r="U32" s="350"/>
      <c r="V32" s="350"/>
      <c r="W32" s="351"/>
    </row>
    <row r="33" spans="1:29">
      <c r="A33" s="145" t="s">
        <v>41</v>
      </c>
      <c r="B33" s="144" t="s">
        <v>2</v>
      </c>
      <c r="C33" s="144" t="s">
        <v>1911</v>
      </c>
      <c r="D33" s="144" t="s">
        <v>1912</v>
      </c>
      <c r="E33" s="145" t="s">
        <v>1913</v>
      </c>
      <c r="F33" s="145" t="s">
        <v>1914</v>
      </c>
      <c r="Q33" s="335" t="s">
        <v>2660</v>
      </c>
      <c r="R33" s="335"/>
      <c r="S33" s="335"/>
      <c r="T33" s="349">
        <v>70</v>
      </c>
      <c r="U33" s="350"/>
      <c r="V33" s="350"/>
      <c r="W33" s="351"/>
    </row>
    <row r="34" spans="1:29">
      <c r="A34" s="193" t="s">
        <v>115</v>
      </c>
      <c r="B34" s="189">
        <v>1</v>
      </c>
      <c r="C34" s="151">
        <f>K26</f>
        <v>91200000</v>
      </c>
      <c r="D34" s="151">
        <f>C34^2</f>
        <v>8317440000000000</v>
      </c>
      <c r="E34" s="151">
        <f>O18</f>
        <v>91200000</v>
      </c>
      <c r="F34" s="151">
        <f>MAX(MIN(E34,C34),-C34)</f>
        <v>91200000</v>
      </c>
    </row>
    <row r="35" spans="1:29">
      <c r="A35" s="193" t="s">
        <v>115</v>
      </c>
      <c r="B35" s="189">
        <v>2</v>
      </c>
      <c r="C35" s="151">
        <f>K29</f>
        <v>152000000</v>
      </c>
      <c r="D35" s="151">
        <f>C35^2</f>
        <v>2.3104E+16</v>
      </c>
      <c r="E35" s="151">
        <f>O19</f>
        <v>-152000000</v>
      </c>
      <c r="F35" s="151">
        <f>MAX(MIN(E35,C35),-C35)</f>
        <v>-152000000</v>
      </c>
    </row>
    <row r="36" spans="1:29">
      <c r="A36" s="201"/>
      <c r="B36" s="201"/>
      <c r="C36" s="201"/>
    </row>
    <row r="37" spans="1:29">
      <c r="A37" s="195" t="s">
        <v>2621</v>
      </c>
      <c r="Q37" s="217"/>
      <c r="R37" s="222" t="s">
        <v>51</v>
      </c>
      <c r="S37" s="222" t="s">
        <v>75</v>
      </c>
      <c r="T37" s="222" t="s">
        <v>54</v>
      </c>
      <c r="U37" s="222" t="s">
        <v>77</v>
      </c>
      <c r="V37" s="222" t="s">
        <v>57</v>
      </c>
      <c r="W37" s="222" t="s">
        <v>79</v>
      </c>
      <c r="X37" s="222" t="s">
        <v>63</v>
      </c>
      <c r="Y37" s="222" t="s">
        <v>68</v>
      </c>
      <c r="Z37" s="222" t="s">
        <v>72</v>
      </c>
      <c r="AA37" s="222" t="s">
        <v>82</v>
      </c>
      <c r="AB37" s="222" t="s">
        <v>84</v>
      </c>
      <c r="AC37" s="222" t="s">
        <v>86</v>
      </c>
    </row>
    <row r="38" spans="1:29">
      <c r="Q38" s="222" t="s">
        <v>2628</v>
      </c>
      <c r="R38" s="275">
        <f>0.5*MIN(1,14/R39)</f>
        <v>0.5</v>
      </c>
      <c r="S38" s="275">
        <f t="shared" ref="S38:AC38" si="1">0.5*MIN(1,14/S39)</f>
        <v>0.23013698630136986</v>
      </c>
      <c r="T38" s="275">
        <f t="shared" si="1"/>
        <v>7.6712328767123292E-2</v>
      </c>
      <c r="U38" s="275">
        <f t="shared" si="1"/>
        <v>3.8356164383561646E-2</v>
      </c>
      <c r="V38" s="275">
        <f t="shared" si="1"/>
        <v>1.9178082191780823E-2</v>
      </c>
      <c r="W38" s="275">
        <f t="shared" si="1"/>
        <v>9.5890410958904115E-3</v>
      </c>
      <c r="X38" s="275">
        <f t="shared" si="1"/>
        <v>6.392694063926941E-3</v>
      </c>
      <c r="Y38" s="275">
        <f t="shared" si="1"/>
        <v>3.8356164383561643E-3</v>
      </c>
      <c r="Z38" s="275">
        <f t="shared" si="1"/>
        <v>1.9178082191780822E-3</v>
      </c>
      <c r="AA38" s="275">
        <f t="shared" si="1"/>
        <v>1.2785388127853881E-3</v>
      </c>
      <c r="AB38" s="275">
        <f t="shared" si="1"/>
        <v>9.5890410958904108E-4</v>
      </c>
      <c r="AC38" s="275">
        <f t="shared" si="1"/>
        <v>6.3926940639269405E-4</v>
      </c>
    </row>
    <row r="39" spans="1:29">
      <c r="A39" s="316" t="s">
        <v>2</v>
      </c>
      <c r="B39" s="317"/>
      <c r="C39" s="144" t="s">
        <v>1916</v>
      </c>
      <c r="D39" s="144" t="s">
        <v>1917</v>
      </c>
      <c r="E39" s="144" t="s">
        <v>1957</v>
      </c>
      <c r="F39" s="144" t="s">
        <v>1958</v>
      </c>
      <c r="G39" s="144" t="s">
        <v>1922</v>
      </c>
      <c r="H39" s="144" t="s">
        <v>1959</v>
      </c>
      <c r="I39" s="144" t="s">
        <v>1932</v>
      </c>
      <c r="Q39" s="222" t="s">
        <v>2629</v>
      </c>
      <c r="R39" s="217">
        <v>14</v>
      </c>
      <c r="S39" s="217">
        <f>365/12</f>
        <v>30.416666666666668</v>
      </c>
      <c r="T39" s="217">
        <f>365/4</f>
        <v>91.25</v>
      </c>
      <c r="U39" s="217">
        <f>365/2</f>
        <v>182.5</v>
      </c>
      <c r="V39" s="217">
        <f>365</f>
        <v>365</v>
      </c>
      <c r="W39" s="217">
        <f>365*2</f>
        <v>730</v>
      </c>
      <c r="X39" s="217">
        <f>365*3</f>
        <v>1095</v>
      </c>
      <c r="Y39" s="217">
        <f>365*5</f>
        <v>1825</v>
      </c>
      <c r="Z39" s="217">
        <f>365*10</f>
        <v>3650</v>
      </c>
      <c r="AA39" s="217">
        <f>365*15</f>
        <v>5475</v>
      </c>
      <c r="AB39" s="217">
        <f>365*20</f>
        <v>7300</v>
      </c>
      <c r="AC39" s="217">
        <f>365*30</f>
        <v>10950</v>
      </c>
    </row>
    <row r="40" spans="1:29">
      <c r="A40" s="193">
        <v>1</v>
      </c>
      <c r="B40" s="193">
        <v>1</v>
      </c>
      <c r="C40" s="151">
        <f>VLOOKUP(A40,$B$34:$F$35,5,FALSE)</f>
        <v>91200000</v>
      </c>
      <c r="D40" s="151">
        <f>VLOOKUP(B40,$B$34:$F$35,5,FALSE)</f>
        <v>91200000</v>
      </c>
      <c r="E40" s="151" cm="1">
        <f t="array" ref="E40">VLOOKUP(A40,TRANSPOSE($B$8:$F$12),5,FALSE)</f>
        <v>1</v>
      </c>
      <c r="F40" s="151" cm="1">
        <f t="array" ref="F40">VLOOKUP(B40,TRANSPOSE($B$8:$F$12),5,FALSE)</f>
        <v>1</v>
      </c>
      <c r="G40" s="211">
        <v>1</v>
      </c>
      <c r="H40" s="281">
        <v>1</v>
      </c>
      <c r="I40" s="151">
        <f>IF(C40=D40,0,C40*D40*G40*H40)</f>
        <v>0</v>
      </c>
    </row>
    <row r="41" spans="1:29">
      <c r="A41" s="193">
        <v>1</v>
      </c>
      <c r="B41" s="193">
        <v>2</v>
      </c>
      <c r="C41" s="151">
        <f t="shared" ref="C41:C43" si="2">VLOOKUP(A41,$B$34:$F$35,5,FALSE)</f>
        <v>91200000</v>
      </c>
      <c r="D41" s="151">
        <f t="shared" ref="D41:D43" si="3">VLOOKUP(B41,$B$34:$F$35,5,FALSE)</f>
        <v>-152000000</v>
      </c>
      <c r="E41" s="151" cm="1">
        <f t="array" ref="E41">VLOOKUP(A41,TRANSPOSE($B$8:$F$12),5,FALSE)</f>
        <v>1</v>
      </c>
      <c r="F41" s="151" cm="1">
        <f t="array" ref="F41">VLOOKUP(B41,TRANSPOSE($B$8:$F$12),5,FALSE)</f>
        <v>1</v>
      </c>
      <c r="G41" s="211">
        <f>$R$17</f>
        <v>0.38</v>
      </c>
      <c r="H41" s="281">
        <v>1</v>
      </c>
      <c r="I41" s="151">
        <f t="shared" ref="I41:I43" si="4">IF(C41=D41,0,C41*D41*G41*H41)</f>
        <v>-5267712000000000</v>
      </c>
    </row>
    <row r="42" spans="1:29">
      <c r="A42" s="193">
        <v>2</v>
      </c>
      <c r="B42" s="193">
        <v>1</v>
      </c>
      <c r="C42" s="151">
        <f t="shared" si="2"/>
        <v>-152000000</v>
      </c>
      <c r="D42" s="151">
        <f t="shared" si="3"/>
        <v>91200000</v>
      </c>
      <c r="E42" s="151" cm="1">
        <f t="array" ref="E42">VLOOKUP(A42,TRANSPOSE($B$8:$F$12),5,FALSE)</f>
        <v>1</v>
      </c>
      <c r="F42" s="151" cm="1">
        <f t="array" ref="F42">VLOOKUP(B42,TRANSPOSE($B$8:$F$12),5,FALSE)</f>
        <v>1</v>
      </c>
      <c r="G42" s="211">
        <f>$R$17</f>
        <v>0.38</v>
      </c>
      <c r="H42" s="281">
        <v>1</v>
      </c>
      <c r="I42" s="151">
        <f t="shared" si="4"/>
        <v>-5267712000000000</v>
      </c>
    </row>
    <row r="43" spans="1:29">
      <c r="A43" s="193">
        <v>2</v>
      </c>
      <c r="B43" s="193">
        <v>2</v>
      </c>
      <c r="C43" s="151">
        <f t="shared" si="2"/>
        <v>-152000000</v>
      </c>
      <c r="D43" s="151">
        <f t="shared" si="3"/>
        <v>-152000000</v>
      </c>
      <c r="E43" s="151" cm="1">
        <f t="array" ref="E43">VLOOKUP(A43,TRANSPOSE($B$8:$F$12),5,FALSE)</f>
        <v>1</v>
      </c>
      <c r="F43" s="151" cm="1">
        <f t="array" ref="F43">VLOOKUP(B43,TRANSPOSE($B$8:$F$12),5,FALSE)</f>
        <v>1</v>
      </c>
      <c r="G43" s="211">
        <v>1</v>
      </c>
      <c r="H43" s="281">
        <v>1</v>
      </c>
      <c r="I43" s="151">
        <f t="shared" si="4"/>
        <v>0</v>
      </c>
    </row>
    <row r="44" spans="1:29">
      <c r="A44" s="201"/>
      <c r="B44" s="201"/>
      <c r="C44" s="201"/>
      <c r="H44" s="1" t="s">
        <v>1931</v>
      </c>
      <c r="I44" s="1">
        <f>SUM(I40:I43)</f>
        <v>-1.0535424E+16</v>
      </c>
    </row>
    <row r="45" spans="1:29">
      <c r="A45" s="201"/>
      <c r="B45" s="201"/>
      <c r="C45" s="201"/>
      <c r="H45" s="1" t="s">
        <v>1933</v>
      </c>
      <c r="I45" s="1">
        <f>SUM(D34:D35)</f>
        <v>3.142144E+16</v>
      </c>
    </row>
    <row r="46" spans="1:29">
      <c r="A46" s="201"/>
      <c r="B46" s="201"/>
      <c r="C46" s="201"/>
      <c r="H46" s="1" t="s">
        <v>1995</v>
      </c>
      <c r="I46" s="1">
        <v>0</v>
      </c>
    </row>
    <row r="47" spans="1:29">
      <c r="A47" s="201"/>
      <c r="B47" s="201"/>
      <c r="C47" s="201"/>
      <c r="H47" s="204" t="s">
        <v>2623</v>
      </c>
      <c r="I47" s="204">
        <f>SQRT(SUM(I44:I45))+I46</f>
        <v>144519950.17989731</v>
      </c>
    </row>
    <row r="48" spans="1:29">
      <c r="A48" s="201"/>
      <c r="B48" s="201"/>
      <c r="C48" s="201"/>
    </row>
    <row r="51" spans="1:15">
      <c r="A51" s="274" t="s">
        <v>2625</v>
      </c>
      <c r="B51" s="273"/>
    </row>
    <row r="53" spans="1:15">
      <c r="A53" s="195" t="s">
        <v>2663</v>
      </c>
    </row>
    <row r="55" spans="1:15">
      <c r="A55" s="144" t="s">
        <v>41</v>
      </c>
      <c r="B55" s="144" t="s">
        <v>42</v>
      </c>
      <c r="C55" s="144" t="s">
        <v>43</v>
      </c>
      <c r="D55" s="144" t="s">
        <v>0</v>
      </c>
      <c r="E55" s="144" t="s">
        <v>1</v>
      </c>
      <c r="F55" s="144" t="s">
        <v>2</v>
      </c>
      <c r="G55" s="144" t="s">
        <v>3</v>
      </c>
      <c r="H55" s="144" t="s">
        <v>4</v>
      </c>
      <c r="I55" s="144" t="s">
        <v>44</v>
      </c>
      <c r="J55" s="144" t="s">
        <v>45</v>
      </c>
      <c r="K55" s="144" t="s">
        <v>46</v>
      </c>
      <c r="L55" s="144" t="s">
        <v>1978</v>
      </c>
      <c r="M55" s="144" t="s">
        <v>2627</v>
      </c>
      <c r="N55" s="235" t="s">
        <v>2664</v>
      </c>
      <c r="O55" s="235" t="s">
        <v>2665</v>
      </c>
    </row>
    <row r="56" spans="1:15">
      <c r="A56" s="193" t="s">
        <v>115</v>
      </c>
      <c r="B56" s="189" t="s">
        <v>381</v>
      </c>
      <c r="C56" s="189" t="s">
        <v>49</v>
      </c>
      <c r="D56" s="193" t="s">
        <v>17</v>
      </c>
      <c r="E56" s="193" t="s">
        <v>382</v>
      </c>
      <c r="F56" s="193">
        <v>1</v>
      </c>
      <c r="G56" s="193" t="s">
        <v>57</v>
      </c>
      <c r="H56" s="193" t="s">
        <v>50</v>
      </c>
      <c r="I56" s="193">
        <v>120000000</v>
      </c>
      <c r="J56" s="189" t="s">
        <v>50</v>
      </c>
      <c r="K56" s="193">
        <v>120000000</v>
      </c>
      <c r="L56" s="271" t="str">
        <f>E56&amp;"-"&amp;G56&amp;"-"&amp;H56</f>
        <v>ISIN:US1850531850-1y-USD</v>
      </c>
      <c r="M56" s="191" cm="1">
        <f t="array" ref="M56">VLOOKUP(G56,TRANSPOSE($Q$37:$AC$38),2,FALSE)</f>
        <v>1.9178082191780823E-2</v>
      </c>
      <c r="N56" s="223">
        <f>K56*M56</f>
        <v>2301369.8630136987</v>
      </c>
      <c r="O56" s="223">
        <f>ABS(N56)</f>
        <v>2301369.8630136987</v>
      </c>
    </row>
    <row r="57" spans="1:15">
      <c r="A57" s="193" t="s">
        <v>115</v>
      </c>
      <c r="B57" s="189" t="s">
        <v>394</v>
      </c>
      <c r="C57" s="189" t="s">
        <v>49</v>
      </c>
      <c r="D57" s="193" t="s">
        <v>17</v>
      </c>
      <c r="E57" s="193" t="s">
        <v>387</v>
      </c>
      <c r="F57" s="193">
        <v>2</v>
      </c>
      <c r="G57" s="193" t="s">
        <v>57</v>
      </c>
      <c r="H57" s="193" t="s">
        <v>106</v>
      </c>
      <c r="I57" s="193">
        <v>-200000000</v>
      </c>
      <c r="J57" s="189" t="s">
        <v>50</v>
      </c>
      <c r="K57" s="193">
        <v>-200000000</v>
      </c>
      <c r="L57" s="271" t="str">
        <f>E57&amp;"-"&amp;G57&amp;"-"&amp;H57</f>
        <v>ISIN:CN0068511222-1y-CNY</v>
      </c>
      <c r="M57" s="191" cm="1">
        <f t="array" ref="M57">VLOOKUP(G57,TRANSPOSE($Q$37:$AC$38),2,FALSE)</f>
        <v>1.9178082191780823E-2</v>
      </c>
      <c r="N57" s="223">
        <f>K57*M57</f>
        <v>-3835616.4383561644</v>
      </c>
      <c r="O57" s="223">
        <f>ABS(N57)</f>
        <v>3835616.4383561644</v>
      </c>
    </row>
    <row r="59" spans="1:15">
      <c r="A59" s="195" t="s">
        <v>2666</v>
      </c>
    </row>
    <row r="61" spans="1:15">
      <c r="A61" s="201"/>
      <c r="B61" s="201"/>
      <c r="C61" s="201"/>
    </row>
    <row r="62" spans="1:15">
      <c r="A62" s="145" t="s">
        <v>41</v>
      </c>
      <c r="B62" s="144" t="s">
        <v>2</v>
      </c>
      <c r="C62" s="144" t="s">
        <v>1979</v>
      </c>
      <c r="D62" s="144" t="s">
        <v>1980</v>
      </c>
      <c r="E62" s="145" t="s">
        <v>1920</v>
      </c>
      <c r="F62" s="145" t="s">
        <v>1921</v>
      </c>
      <c r="G62" s="144" t="s">
        <v>1922</v>
      </c>
      <c r="H62" s="144" t="s">
        <v>2632</v>
      </c>
      <c r="I62" s="146" t="s">
        <v>1932</v>
      </c>
    </row>
    <row r="63" spans="1:15">
      <c r="A63" s="193" t="s">
        <v>115</v>
      </c>
      <c r="B63" s="189">
        <v>1</v>
      </c>
      <c r="C63" s="193" t="s">
        <v>2662</v>
      </c>
      <c r="D63" s="193" t="s">
        <v>2662</v>
      </c>
      <c r="E63" s="192">
        <f>VLOOKUP(C63,($L$55:$N$57),3,FALSE)</f>
        <v>2301369.8630136987</v>
      </c>
      <c r="F63" s="192">
        <f>VLOOKUP(D63,($L$55:$N$57),3,FALSE)</f>
        <v>2301369.8630136987</v>
      </c>
      <c r="G63" s="203">
        <v>1</v>
      </c>
      <c r="H63" s="272">
        <f>G63^2</f>
        <v>1</v>
      </c>
      <c r="I63" s="210">
        <f>E63*F63*H63</f>
        <v>5296303246387.6904</v>
      </c>
    </row>
    <row r="64" spans="1:15">
      <c r="A64" s="201"/>
      <c r="B64" s="284"/>
      <c r="C64" s="201"/>
      <c r="H64" s="204" t="s">
        <v>1983</v>
      </c>
      <c r="I64" s="204">
        <f>SQRT(SUM(I63:I63))</f>
        <v>2301369.8630136987</v>
      </c>
    </row>
    <row r="65" spans="1:18">
      <c r="A65" s="145" t="s">
        <v>41</v>
      </c>
      <c r="B65" s="144" t="s">
        <v>2</v>
      </c>
      <c r="C65" s="144" t="s">
        <v>1979</v>
      </c>
      <c r="D65" s="144" t="s">
        <v>1980</v>
      </c>
      <c r="E65" s="145" t="s">
        <v>1920</v>
      </c>
      <c r="F65" s="145" t="s">
        <v>1921</v>
      </c>
      <c r="G65" s="144" t="s">
        <v>1922</v>
      </c>
      <c r="H65" s="144" t="s">
        <v>2632</v>
      </c>
      <c r="I65" s="146" t="s">
        <v>1932</v>
      </c>
    </row>
    <row r="66" spans="1:18">
      <c r="A66" s="193" t="s">
        <v>115</v>
      </c>
      <c r="B66" s="189">
        <v>2</v>
      </c>
      <c r="C66" s="193" t="s">
        <v>2671</v>
      </c>
      <c r="D66" s="193" t="s">
        <v>2671</v>
      </c>
      <c r="E66" s="192">
        <f>VLOOKUP(C66,($L$55:$N$57),3,FALSE)</f>
        <v>-3835616.4383561644</v>
      </c>
      <c r="F66" s="192">
        <f>VLOOKUP(D66,($L$55:$N$57),3,FALSE)</f>
        <v>-3835616.4383561644</v>
      </c>
      <c r="G66" s="203">
        <v>1</v>
      </c>
      <c r="H66" s="272">
        <f>G66^2</f>
        <v>1</v>
      </c>
      <c r="I66" s="210">
        <f>E66*F66*H66</f>
        <v>14711953462188.027</v>
      </c>
    </row>
    <row r="67" spans="1:18">
      <c r="A67" s="201"/>
      <c r="B67" s="284"/>
      <c r="C67" s="201"/>
      <c r="H67" s="204" t="s">
        <v>1997</v>
      </c>
      <c r="I67" s="204">
        <f>SQRT(SUM(I66:I66))</f>
        <v>3835616.4383561644</v>
      </c>
    </row>
    <row r="68" spans="1:18">
      <c r="B68" s="6"/>
    </row>
    <row r="69" spans="1:18">
      <c r="A69" s="201" t="s">
        <v>1930</v>
      </c>
      <c r="B69" s="284"/>
      <c r="C69" s="201"/>
    </row>
    <row r="70" spans="1:18">
      <c r="A70" s="145" t="s">
        <v>41</v>
      </c>
      <c r="B70" s="144" t="s">
        <v>2</v>
      </c>
      <c r="C70" s="144" t="s">
        <v>1911</v>
      </c>
      <c r="D70" s="144" t="s">
        <v>1912</v>
      </c>
      <c r="E70" s="145" t="s">
        <v>1913</v>
      </c>
      <c r="F70" s="145" t="s">
        <v>1914</v>
      </c>
    </row>
    <row r="71" spans="1:18">
      <c r="A71" s="193" t="s">
        <v>115</v>
      </c>
      <c r="B71" s="189">
        <v>1</v>
      </c>
      <c r="C71" s="151">
        <f>I64</f>
        <v>2301369.8630136987</v>
      </c>
      <c r="D71" s="151">
        <f>C71^2</f>
        <v>5296303246387.6904</v>
      </c>
      <c r="E71" s="151">
        <f>N56</f>
        <v>2301369.8630136987</v>
      </c>
      <c r="F71" s="151">
        <f>MAX(MIN(E71,C71),-C71)</f>
        <v>2301369.8630136987</v>
      </c>
    </row>
    <row r="72" spans="1:18">
      <c r="A72" s="193" t="s">
        <v>115</v>
      </c>
      <c r="B72" s="189">
        <v>2</v>
      </c>
      <c r="C72" s="151">
        <f>I67</f>
        <v>3835616.4383561644</v>
      </c>
      <c r="D72" s="151">
        <f>C72^2</f>
        <v>14711953462188.027</v>
      </c>
      <c r="E72" s="151">
        <f>N57</f>
        <v>-3835616.4383561644</v>
      </c>
      <c r="F72" s="151">
        <f>MAX(MIN(E72,C72),-C72)</f>
        <v>-3835616.4383561644</v>
      </c>
    </row>
    <row r="74" spans="1:18">
      <c r="A74" s="195" t="s">
        <v>2668</v>
      </c>
    </row>
    <row r="76" spans="1:18">
      <c r="A76" s="145"/>
      <c r="B76" s="145" t="s">
        <v>2667</v>
      </c>
      <c r="C76" s="145" t="s">
        <v>2672</v>
      </c>
      <c r="D76" s="144" t="s">
        <v>2784</v>
      </c>
    </row>
    <row r="77" spans="1:18">
      <c r="A77" s="217" t="s">
        <v>2634</v>
      </c>
      <c r="B77" s="217">
        <f>SUM(N56)</f>
        <v>2301369.8630136987</v>
      </c>
      <c r="C77" s="217">
        <f>N57</f>
        <v>-3835616.4383561644</v>
      </c>
      <c r="D77" s="217">
        <f>SUM(B77:C77)</f>
        <v>-1534246.5753424657</v>
      </c>
    </row>
    <row r="78" spans="1:18">
      <c r="A78" s="217" t="s">
        <v>2635</v>
      </c>
      <c r="B78" s="217">
        <f>SUM(O56)</f>
        <v>2301369.8630136987</v>
      </c>
      <c r="C78" s="217">
        <f>O57</f>
        <v>3835616.4383561644</v>
      </c>
      <c r="D78" s="217">
        <f>SUM(B78:C78)</f>
        <v>6136986.3013698626</v>
      </c>
    </row>
    <row r="79" spans="1:18">
      <c r="A79" s="217" t="s">
        <v>2636</v>
      </c>
      <c r="B79" s="217">
        <f>MIN(0,D77/D78)</f>
        <v>-0.25</v>
      </c>
    </row>
    <row r="80" spans="1:18">
      <c r="A80" s="217" t="s">
        <v>2637</v>
      </c>
      <c r="B80" s="217">
        <f>_xlfn.NORM.S.INV(99.5%)</f>
        <v>2.5758293035488999</v>
      </c>
      <c r="R80" s="1" t="s">
        <v>2059</v>
      </c>
    </row>
    <row r="81" spans="1:17">
      <c r="A81" s="277" t="s">
        <v>2638</v>
      </c>
      <c r="B81" s="217">
        <f>(B80^2-1)*(1+B79)-B79</f>
        <v>4.4761724507659082</v>
      </c>
      <c r="E81" s="278"/>
      <c r="F81" s="278"/>
      <c r="G81" s="278"/>
      <c r="H81" s="279"/>
      <c r="Q81" s="1" t="s">
        <v>2059</v>
      </c>
    </row>
    <row r="82" spans="1:17">
      <c r="B82" s="283"/>
      <c r="Q82" s="1">
        <v>0</v>
      </c>
    </row>
    <row r="83" spans="1:17">
      <c r="B83" s="283"/>
    </row>
    <row r="84" spans="1:17">
      <c r="A84" s="145"/>
      <c r="B84" s="145" t="s">
        <v>2669</v>
      </c>
      <c r="C84" s="144" t="s">
        <v>2784</v>
      </c>
    </row>
    <row r="85" spans="1:17">
      <c r="A85" s="217" t="s">
        <v>2634</v>
      </c>
      <c r="B85" s="217">
        <f>SUM(N69)</f>
        <v>0</v>
      </c>
      <c r="C85" s="217">
        <f>SUM(B85)</f>
        <v>0</v>
      </c>
    </row>
    <row r="86" spans="1:17">
      <c r="A86" s="217" t="s">
        <v>2635</v>
      </c>
      <c r="B86" s="217">
        <f>SUM(O69)</f>
        <v>0</v>
      </c>
      <c r="C86" s="217">
        <f>SUM(B86)</f>
        <v>0</v>
      </c>
    </row>
    <row r="87" spans="1:17">
      <c r="A87" s="217" t="s">
        <v>2636</v>
      </c>
      <c r="B87" s="217" t="e">
        <f>MIN(0,C85/C86)</f>
        <v>#DIV/0!</v>
      </c>
    </row>
    <row r="88" spans="1:17">
      <c r="A88" s="217" t="s">
        <v>2637</v>
      </c>
      <c r="B88" s="217">
        <f>_xlfn.NORM.S.INV(99.5%)</f>
        <v>2.5758293035488999</v>
      </c>
    </row>
    <row r="89" spans="1:17">
      <c r="A89" s="277" t="s">
        <v>2638</v>
      </c>
      <c r="B89" s="217" t="e">
        <f>(B88^2-1)*(1+B87)-B87</f>
        <v>#DIV/0!</v>
      </c>
    </row>
    <row r="90" spans="1:17">
      <c r="B90" s="283"/>
    </row>
    <row r="92" spans="1:17">
      <c r="A92" s="195" t="s">
        <v>2642</v>
      </c>
    </row>
    <row r="94" spans="1:17">
      <c r="A94" s="316" t="s">
        <v>2</v>
      </c>
      <c r="B94" s="317"/>
      <c r="C94" s="144" t="s">
        <v>1916</v>
      </c>
      <c r="D94" s="144" t="s">
        <v>1917</v>
      </c>
      <c r="E94" s="144" t="s">
        <v>1922</v>
      </c>
      <c r="F94" s="144" t="s">
        <v>2632</v>
      </c>
      <c r="G94" s="144" t="s">
        <v>1932</v>
      </c>
    </row>
    <row r="95" spans="1:17">
      <c r="A95" s="193">
        <v>1</v>
      </c>
      <c r="B95" s="193">
        <v>1</v>
      </c>
      <c r="C95" s="151">
        <f>VLOOKUP(A95,$B$70:$F$72,5,FALSE)</f>
        <v>2301369.8630136987</v>
      </c>
      <c r="D95" s="151">
        <f>VLOOKUP(B95,$B$70:$F$72,5,FALSE)</f>
        <v>2301369.8630136987</v>
      </c>
      <c r="E95" s="211">
        <v>1</v>
      </c>
      <c r="F95" s="211">
        <f>E95^2</f>
        <v>1</v>
      </c>
      <c r="G95" s="151">
        <f>IF(C95=D95,0,C95*D95*F95)</f>
        <v>0</v>
      </c>
    </row>
    <row r="96" spans="1:17">
      <c r="A96" s="193">
        <v>1</v>
      </c>
      <c r="B96" s="193">
        <v>2</v>
      </c>
      <c r="C96" s="151">
        <f t="shared" ref="C96:D98" si="5">VLOOKUP(A96,$B$70:$F$72,5,FALSE)</f>
        <v>2301369.8630136987</v>
      </c>
      <c r="D96" s="151">
        <f t="shared" si="5"/>
        <v>-3835616.4383561644</v>
      </c>
      <c r="E96" s="211">
        <f>$R$17</f>
        <v>0.38</v>
      </c>
      <c r="F96" s="211">
        <f t="shared" ref="F96:F98" si="6">E96^2</f>
        <v>0.1444</v>
      </c>
      <c r="G96" s="151">
        <f t="shared" ref="G96:G98" si="7">IF(C96=D96,0,C96*D96*F96)</f>
        <v>-1274643647963.9707</v>
      </c>
    </row>
    <row r="97" spans="1:17">
      <c r="A97" s="193">
        <v>2</v>
      </c>
      <c r="B97" s="193">
        <v>1</v>
      </c>
      <c r="C97" s="151">
        <f t="shared" si="5"/>
        <v>-3835616.4383561644</v>
      </c>
      <c r="D97" s="151">
        <f t="shared" si="5"/>
        <v>2301369.8630136987</v>
      </c>
      <c r="E97" s="211">
        <f>$R$17</f>
        <v>0.38</v>
      </c>
      <c r="F97" s="211">
        <f t="shared" si="6"/>
        <v>0.1444</v>
      </c>
      <c r="G97" s="151">
        <f t="shared" si="7"/>
        <v>-1274643647963.9707</v>
      </c>
    </row>
    <row r="98" spans="1:17">
      <c r="A98" s="193">
        <v>2</v>
      </c>
      <c r="B98" s="193">
        <v>2</v>
      </c>
      <c r="C98" s="151">
        <f t="shared" si="5"/>
        <v>-3835616.4383561644</v>
      </c>
      <c r="D98" s="151">
        <f t="shared" si="5"/>
        <v>-3835616.4383561644</v>
      </c>
      <c r="E98" s="211">
        <v>1</v>
      </c>
      <c r="F98" s="211">
        <f t="shared" si="6"/>
        <v>1</v>
      </c>
      <c r="G98" s="151">
        <f t="shared" si="7"/>
        <v>0</v>
      </c>
    </row>
    <row r="99" spans="1:17">
      <c r="A99" s="201"/>
      <c r="B99" s="201"/>
      <c r="C99" s="201"/>
      <c r="F99" s="1" t="s">
        <v>1931</v>
      </c>
      <c r="G99" s="1">
        <f>SUM(G95:G98)</f>
        <v>-2549287295927.9414</v>
      </c>
    </row>
    <row r="100" spans="1:17">
      <c r="A100" s="201"/>
      <c r="B100" s="201"/>
      <c r="C100" s="201"/>
      <c r="F100" s="1" t="s">
        <v>1933</v>
      </c>
      <c r="G100" s="1">
        <f>SUM(D71:D72)</f>
        <v>20008256708575.719</v>
      </c>
    </row>
    <row r="101" spans="1:17">
      <c r="F101" s="204" t="s">
        <v>2670</v>
      </c>
      <c r="G101" s="204">
        <f>MAX(D77+B81*SQRT(G99+G100),0)</f>
        <v>17168961.782941997</v>
      </c>
    </row>
    <row r="105" spans="1:17">
      <c r="A105" s="274" t="s">
        <v>2613</v>
      </c>
      <c r="B105" s="273">
        <f>I47+G101</f>
        <v>161688911.96283931</v>
      </c>
    </row>
    <row r="107" spans="1:17">
      <c r="A107" s="205" t="s">
        <v>1935</v>
      </c>
    </row>
    <row r="108" spans="1:17">
      <c r="P108" s="1" t="s">
        <v>2058</v>
      </c>
      <c r="Q108" s="1" t="s">
        <v>2059</v>
      </c>
    </row>
    <row r="109" spans="1:17">
      <c r="A109" s="227" t="s">
        <v>2043</v>
      </c>
      <c r="B109" s="227" t="s">
        <v>2044</v>
      </c>
      <c r="C109" s="227" t="s">
        <v>2045</v>
      </c>
      <c r="D109" s="227" t="s">
        <v>2046</v>
      </c>
      <c r="E109" s="227" t="s">
        <v>2047</v>
      </c>
      <c r="F109" s="227" t="s">
        <v>2048</v>
      </c>
      <c r="G109" s="227" t="s">
        <v>2049</v>
      </c>
      <c r="H109" s="227" t="s">
        <v>2050</v>
      </c>
      <c r="I109" s="227" t="s">
        <v>2051</v>
      </c>
      <c r="J109" s="217" t="s">
        <v>2052</v>
      </c>
      <c r="K109" s="217" t="s">
        <v>2053</v>
      </c>
      <c r="L109" s="217" t="s">
        <v>2054</v>
      </c>
      <c r="M109" s="217" t="s">
        <v>2055</v>
      </c>
      <c r="N109" s="217" t="s">
        <v>2056</v>
      </c>
      <c r="O109" s="217" t="s">
        <v>2057</v>
      </c>
      <c r="P109" s="1">
        <v>0</v>
      </c>
      <c r="Q109" s="1">
        <v>0</v>
      </c>
    </row>
    <row r="110" spans="1:17">
      <c r="A110" s="228">
        <v>45170</v>
      </c>
      <c r="B110" s="227" t="s">
        <v>2389</v>
      </c>
      <c r="C110" s="227" t="s">
        <v>2061</v>
      </c>
      <c r="D110" s="227" t="s">
        <v>50</v>
      </c>
      <c r="E110" s="227">
        <v>161688911.96283901</v>
      </c>
      <c r="F110" s="227">
        <v>0</v>
      </c>
      <c r="G110" s="227">
        <v>161688911.96283901</v>
      </c>
      <c r="H110" s="227">
        <v>0</v>
      </c>
      <c r="I110" s="227">
        <v>161688911.96283901</v>
      </c>
      <c r="J110" s="217">
        <v>0</v>
      </c>
      <c r="K110" s="217">
        <v>0</v>
      </c>
      <c r="L110" s="217">
        <v>0</v>
      </c>
      <c r="M110" s="217">
        <v>0</v>
      </c>
      <c r="N110" s="217">
        <v>161688911.96283901</v>
      </c>
      <c r="O110" s="217">
        <v>0</v>
      </c>
    </row>
  </sheetData>
  <mergeCells count="18">
    <mergeCell ref="B7:D7"/>
    <mergeCell ref="Q8:S9"/>
    <mergeCell ref="T8:W9"/>
    <mergeCell ref="X8:Y9"/>
    <mergeCell ref="Q10:S10"/>
    <mergeCell ref="T10:W10"/>
    <mergeCell ref="X10:Y10"/>
    <mergeCell ref="X11:Y11"/>
    <mergeCell ref="Q30:S31"/>
    <mergeCell ref="T30:W31"/>
    <mergeCell ref="Q32:S32"/>
    <mergeCell ref="T32:W32"/>
    <mergeCell ref="Q33:S33"/>
    <mergeCell ref="T33:W33"/>
    <mergeCell ref="A39:B39"/>
    <mergeCell ref="A94:B94"/>
    <mergeCell ref="Q11:S11"/>
    <mergeCell ref="T11:W11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3A4C0-B236-479C-A1EE-CDE5AA2F1402}">
  <dimension ref="A1:AC112"/>
  <sheetViews>
    <sheetView topLeftCell="A61" zoomScale="110" zoomScaleNormal="110" workbookViewId="0">
      <selection activeCell="D81" sqref="D81"/>
    </sheetView>
  </sheetViews>
  <sheetFormatPr defaultRowHeight="15"/>
  <cols>
    <col min="1" max="1" width="22.5703125" style="1" customWidth="1"/>
    <col min="2" max="2" width="17.28515625" style="1" customWidth="1"/>
    <col min="3" max="3" width="25.140625" style="1" customWidth="1"/>
    <col min="4" max="4" width="26.285156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21" style="1" customWidth="1"/>
    <col min="11" max="11" width="21.28515625" style="1" customWidth="1"/>
    <col min="12" max="12" width="24.85546875" style="1" bestFit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1558</v>
      </c>
      <c r="B2" s="187" t="s">
        <v>115</v>
      </c>
      <c r="C2" s="187" t="s">
        <v>1392</v>
      </c>
      <c r="D2" s="187" t="s">
        <v>1559</v>
      </c>
      <c r="E2" s="187" t="s">
        <v>2041</v>
      </c>
      <c r="F2" s="187" t="s">
        <v>1561</v>
      </c>
      <c r="G2" s="187" t="s">
        <v>617</v>
      </c>
      <c r="H2" s="188">
        <v>0</v>
      </c>
      <c r="I2" s="188">
        <v>662568137.54427469</v>
      </c>
      <c r="J2" s="188">
        <v>92903219.37078467</v>
      </c>
      <c r="K2" s="188">
        <v>0</v>
      </c>
      <c r="L2" s="188">
        <v>0</v>
      </c>
      <c r="M2" s="188">
        <v>755471356.91505933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2657</v>
      </c>
      <c r="R5" s="198"/>
      <c r="S5" s="198"/>
      <c r="T5" s="198"/>
      <c r="U5" s="198"/>
      <c r="V5" s="151">
        <v>0.76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115</v>
      </c>
      <c r="C7" s="321"/>
      <c r="D7" s="317"/>
      <c r="E7" s="144" t="s">
        <v>235</v>
      </c>
      <c r="F7" s="144" t="s">
        <v>290</v>
      </c>
      <c r="Q7" s="190" t="s">
        <v>1994</v>
      </c>
    </row>
    <row r="8" spans="1:29">
      <c r="A8" s="198" t="s">
        <v>2</v>
      </c>
      <c r="B8" s="199">
        <v>1</v>
      </c>
      <c r="C8" s="199">
        <v>2</v>
      </c>
      <c r="D8" s="199"/>
      <c r="E8" s="199"/>
      <c r="F8" s="199"/>
      <c r="Q8" s="326"/>
      <c r="R8" s="327"/>
      <c r="S8" s="328"/>
      <c r="T8" s="325" t="s">
        <v>1988</v>
      </c>
      <c r="U8" s="325"/>
      <c r="V8" s="325"/>
      <c r="W8" s="325"/>
      <c r="X8" s="325" t="s">
        <v>1989</v>
      </c>
      <c r="Y8" s="325"/>
    </row>
    <row r="9" spans="1:29">
      <c r="A9" s="251" t="s">
        <v>1</v>
      </c>
      <c r="B9" s="286"/>
      <c r="C9" s="193" t="s">
        <v>387</v>
      </c>
      <c r="D9" s="286"/>
      <c r="E9" s="286"/>
      <c r="F9" s="286"/>
      <c r="Q9" s="329"/>
      <c r="R9" s="330"/>
      <c r="S9" s="331"/>
      <c r="T9" s="325"/>
      <c r="U9" s="325"/>
      <c r="V9" s="325"/>
      <c r="W9" s="325"/>
      <c r="X9" s="325"/>
      <c r="Y9" s="325"/>
    </row>
    <row r="10" spans="1:29">
      <c r="A10" s="198" t="s">
        <v>1908</v>
      </c>
      <c r="B10" s="199">
        <v>360000000</v>
      </c>
      <c r="C10" s="199">
        <v>360000000</v>
      </c>
      <c r="D10" s="199"/>
      <c r="E10" s="199"/>
      <c r="F10" s="199"/>
      <c r="Q10" s="335" t="s">
        <v>1986</v>
      </c>
      <c r="R10" s="335"/>
      <c r="S10" s="335"/>
      <c r="T10" s="332">
        <v>0.93</v>
      </c>
      <c r="U10" s="333"/>
      <c r="V10" s="333"/>
      <c r="W10" s="334"/>
      <c r="X10" s="332">
        <v>0.46</v>
      </c>
      <c r="Y10" s="334"/>
    </row>
    <row r="11" spans="1:29">
      <c r="A11" s="198" t="s">
        <v>1960</v>
      </c>
      <c r="B11" s="200">
        <v>0</v>
      </c>
      <c r="C11" s="200">
        <f>SUM(K29:K30)</f>
        <v>640000000</v>
      </c>
      <c r="D11" s="200" t="e">
        <f>SUM(#REF!)</f>
        <v>#REF!</v>
      </c>
      <c r="E11" s="199">
        <f>SUM(M56:M56)</f>
        <v>0</v>
      </c>
      <c r="F11" s="199">
        <f>SUM(O56:O56)</f>
        <v>0</v>
      </c>
      <c r="Q11" s="335" t="s">
        <v>1987</v>
      </c>
      <c r="R11" s="335"/>
      <c r="S11" s="335"/>
      <c r="T11" s="332">
        <v>0.5</v>
      </c>
      <c r="U11" s="333"/>
      <c r="V11" s="333"/>
      <c r="W11" s="334"/>
      <c r="X11" s="332">
        <v>0.5</v>
      </c>
      <c r="Y11" s="334"/>
    </row>
    <row r="12" spans="1:29">
      <c r="A12" s="206" t="s">
        <v>1909</v>
      </c>
      <c r="B12" s="207">
        <f>MAX(1,SQRT(ABS(B11)/B10))</f>
        <v>1</v>
      </c>
      <c r="C12" s="207">
        <f>MAX(1,SQRT(ABS(C11)/C10))</f>
        <v>1.3333333333333333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</row>
    <row r="13" spans="1:29"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9">
      <c r="Q14" s="190" t="s">
        <v>1985</v>
      </c>
      <c r="R14" s="190"/>
      <c r="S14" s="190"/>
      <c r="T14" s="190"/>
      <c r="U14" s="190"/>
    </row>
    <row r="15" spans="1:29">
      <c r="A15" s="195" t="s">
        <v>1910</v>
      </c>
      <c r="Q15" s="202"/>
      <c r="R15" s="202">
        <v>1</v>
      </c>
      <c r="S15" s="202">
        <v>2</v>
      </c>
      <c r="T15" s="202">
        <v>3</v>
      </c>
      <c r="U15" s="202">
        <v>4</v>
      </c>
      <c r="V15" s="202">
        <v>5</v>
      </c>
      <c r="W15" s="202">
        <v>6</v>
      </c>
      <c r="X15" s="202">
        <v>7</v>
      </c>
      <c r="Y15" s="202">
        <v>8</v>
      </c>
      <c r="Z15" s="202">
        <v>9</v>
      </c>
      <c r="AA15" s="202">
        <v>10</v>
      </c>
      <c r="AB15" s="202">
        <v>11</v>
      </c>
      <c r="AC15" s="202">
        <v>12</v>
      </c>
    </row>
    <row r="16" spans="1:29">
      <c r="A16" s="195"/>
      <c r="Q16" s="202">
        <v>1</v>
      </c>
      <c r="R16" s="226">
        <v>1</v>
      </c>
      <c r="S16" s="226">
        <v>0.38</v>
      </c>
      <c r="T16" s="226">
        <v>0.38</v>
      </c>
      <c r="U16" s="226">
        <v>0.35</v>
      </c>
      <c r="V16" s="226">
        <v>0.37</v>
      </c>
      <c r="W16" s="226">
        <v>0.34</v>
      </c>
      <c r="X16" s="226">
        <v>0.42</v>
      </c>
      <c r="Y16" s="226">
        <v>0.32</v>
      </c>
      <c r="Z16" s="226">
        <v>0.34</v>
      </c>
      <c r="AA16" s="226">
        <v>0.33</v>
      </c>
      <c r="AB16" s="226">
        <v>0.34</v>
      </c>
      <c r="AC16" s="226">
        <v>0.33</v>
      </c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Q17" s="202">
        <v>2</v>
      </c>
      <c r="R17" s="226">
        <v>0.38</v>
      </c>
      <c r="S17" s="226">
        <v>1</v>
      </c>
      <c r="T17" s="226">
        <v>0.48</v>
      </c>
      <c r="U17" s="226">
        <v>0.46</v>
      </c>
      <c r="V17" s="226">
        <v>0.48</v>
      </c>
      <c r="W17" s="226">
        <v>0.46</v>
      </c>
      <c r="X17" s="226">
        <v>0.39</v>
      </c>
      <c r="Y17" s="226">
        <v>0.4</v>
      </c>
      <c r="Z17" s="226">
        <v>0.41</v>
      </c>
      <c r="AA17" s="226">
        <v>0.41</v>
      </c>
      <c r="AB17" s="240">
        <v>0.43</v>
      </c>
      <c r="AC17" s="226">
        <v>0.4</v>
      </c>
    </row>
    <row r="18" spans="1:29">
      <c r="A18" s="193" t="s">
        <v>115</v>
      </c>
      <c r="B18" s="189" t="s">
        <v>386</v>
      </c>
      <c r="C18" s="189" t="s">
        <v>49</v>
      </c>
      <c r="D18" s="193" t="s">
        <v>17</v>
      </c>
      <c r="E18" s="193" t="s">
        <v>387</v>
      </c>
      <c r="F18" s="193">
        <v>2</v>
      </c>
      <c r="G18" s="193" t="s">
        <v>57</v>
      </c>
      <c r="H18" s="193" t="s">
        <v>106</v>
      </c>
      <c r="I18" s="193">
        <v>200000000</v>
      </c>
      <c r="J18" s="189" t="s">
        <v>50</v>
      </c>
      <c r="K18" s="193">
        <v>200000000</v>
      </c>
      <c r="Q18" s="202">
        <v>3</v>
      </c>
      <c r="R18" s="226">
        <v>0.38</v>
      </c>
      <c r="S18" s="226">
        <v>0.48</v>
      </c>
      <c r="T18" s="226">
        <v>1</v>
      </c>
      <c r="U18" s="226">
        <v>0.5</v>
      </c>
      <c r="V18" s="226">
        <v>0.51</v>
      </c>
      <c r="W18" s="226">
        <v>0.5</v>
      </c>
      <c r="X18" s="226">
        <v>0.4</v>
      </c>
      <c r="Y18" s="226">
        <v>0.39</v>
      </c>
      <c r="Z18" s="226">
        <v>0.45</v>
      </c>
      <c r="AA18" s="226">
        <v>0.44</v>
      </c>
      <c r="AB18" s="226">
        <v>0.47</v>
      </c>
      <c r="AC18" s="226">
        <v>0.42</v>
      </c>
    </row>
    <row r="19" spans="1:29">
      <c r="A19" s="193" t="s">
        <v>115</v>
      </c>
      <c r="B19" s="189" t="s">
        <v>386</v>
      </c>
      <c r="C19" s="189" t="s">
        <v>49</v>
      </c>
      <c r="D19" s="193" t="s">
        <v>17</v>
      </c>
      <c r="E19" s="193" t="s">
        <v>387</v>
      </c>
      <c r="F19" s="193">
        <v>2</v>
      </c>
      <c r="G19" s="193" t="s">
        <v>57</v>
      </c>
      <c r="H19" s="193" t="s">
        <v>106</v>
      </c>
      <c r="I19" s="193">
        <v>200000000</v>
      </c>
      <c r="J19" s="189" t="s">
        <v>50</v>
      </c>
      <c r="K19" s="193">
        <v>200000000</v>
      </c>
      <c r="Q19" s="202">
        <v>4</v>
      </c>
      <c r="R19" s="226">
        <v>0.35</v>
      </c>
      <c r="S19" s="226">
        <v>0.46</v>
      </c>
      <c r="T19" s="226">
        <v>0.5</v>
      </c>
      <c r="U19" s="226">
        <v>1</v>
      </c>
      <c r="V19" s="226">
        <v>0.5</v>
      </c>
      <c r="W19" s="226">
        <v>0.5</v>
      </c>
      <c r="X19" s="226">
        <v>0.37</v>
      </c>
      <c r="Y19" s="226">
        <v>0.37</v>
      </c>
      <c r="Z19" s="226">
        <v>0.41</v>
      </c>
      <c r="AA19" s="226">
        <v>0.43</v>
      </c>
      <c r="AB19" s="226">
        <v>0.45</v>
      </c>
      <c r="AC19" s="226">
        <v>0.4</v>
      </c>
    </row>
    <row r="20" spans="1:29">
      <c r="A20" s="193" t="s">
        <v>115</v>
      </c>
      <c r="B20" s="189" t="s">
        <v>386</v>
      </c>
      <c r="C20" s="189" t="s">
        <v>49</v>
      </c>
      <c r="D20" s="193" t="s">
        <v>17</v>
      </c>
      <c r="E20" s="193" t="s">
        <v>387</v>
      </c>
      <c r="F20" s="193">
        <v>2</v>
      </c>
      <c r="G20" s="193" t="s">
        <v>57</v>
      </c>
      <c r="H20" s="193" t="s">
        <v>106</v>
      </c>
      <c r="I20" s="193">
        <v>200000000</v>
      </c>
      <c r="J20" s="189" t="s">
        <v>50</v>
      </c>
      <c r="K20" s="193">
        <v>200000000</v>
      </c>
      <c r="Q20" s="202">
        <v>5</v>
      </c>
      <c r="R20" s="226">
        <v>0.37</v>
      </c>
      <c r="S20" s="226">
        <v>0.48</v>
      </c>
      <c r="T20" s="226">
        <v>0.51</v>
      </c>
      <c r="U20" s="226">
        <v>0.5</v>
      </c>
      <c r="V20" s="226">
        <v>1</v>
      </c>
      <c r="W20" s="226">
        <v>0.5</v>
      </c>
      <c r="X20" s="226">
        <v>0.39</v>
      </c>
      <c r="Y20" s="226">
        <v>0.38</v>
      </c>
      <c r="Z20" s="226">
        <v>0.43</v>
      </c>
      <c r="AA20" s="226">
        <v>0.43</v>
      </c>
      <c r="AB20" s="226">
        <v>0.46</v>
      </c>
      <c r="AC20" s="226">
        <v>0.42</v>
      </c>
    </row>
    <row r="21" spans="1:29">
      <c r="A21" s="193" t="s">
        <v>115</v>
      </c>
      <c r="B21" s="189" t="s">
        <v>386</v>
      </c>
      <c r="C21" s="189" t="s">
        <v>49</v>
      </c>
      <c r="D21" s="193" t="s">
        <v>17</v>
      </c>
      <c r="E21" s="193" t="s">
        <v>387</v>
      </c>
      <c r="F21" s="193">
        <v>2</v>
      </c>
      <c r="G21" s="193" t="s">
        <v>57</v>
      </c>
      <c r="H21" s="193" t="s">
        <v>106</v>
      </c>
      <c r="I21" s="193">
        <v>200000000</v>
      </c>
      <c r="J21" s="189" t="s">
        <v>50</v>
      </c>
      <c r="K21" s="193">
        <v>200000000</v>
      </c>
      <c r="Q21" s="202">
        <v>6</v>
      </c>
      <c r="R21" s="226">
        <v>0.34</v>
      </c>
      <c r="S21" s="226">
        <v>0.46</v>
      </c>
      <c r="T21" s="226">
        <v>0.5</v>
      </c>
      <c r="U21" s="226">
        <v>0.5</v>
      </c>
      <c r="V21" s="226">
        <v>0.5</v>
      </c>
      <c r="W21" s="226">
        <v>1</v>
      </c>
      <c r="X21" s="226">
        <v>0.37</v>
      </c>
      <c r="Y21" s="226">
        <v>0.35</v>
      </c>
      <c r="Z21" s="226">
        <v>0.39</v>
      </c>
      <c r="AA21" s="226">
        <v>0.41</v>
      </c>
      <c r="AB21" s="226">
        <v>0.44</v>
      </c>
      <c r="AC21" s="226">
        <v>0.41</v>
      </c>
    </row>
    <row r="22" spans="1:29">
      <c r="A22" s="193" t="s">
        <v>115</v>
      </c>
      <c r="B22" s="189" t="s">
        <v>388</v>
      </c>
      <c r="C22" s="189" t="s">
        <v>49</v>
      </c>
      <c r="D22" s="193" t="s">
        <v>17</v>
      </c>
      <c r="E22" s="193" t="s">
        <v>387</v>
      </c>
      <c r="F22" s="193">
        <v>2</v>
      </c>
      <c r="G22" s="193" t="s">
        <v>79</v>
      </c>
      <c r="H22" s="193" t="s">
        <v>106</v>
      </c>
      <c r="I22" s="193">
        <v>-40000000</v>
      </c>
      <c r="J22" s="189" t="s">
        <v>50</v>
      </c>
      <c r="K22" s="193">
        <v>-40000000</v>
      </c>
      <c r="Q22" s="202">
        <v>7</v>
      </c>
      <c r="R22" s="226">
        <v>0.42</v>
      </c>
      <c r="S22" s="226">
        <v>0.39</v>
      </c>
      <c r="T22" s="226">
        <v>0.4</v>
      </c>
      <c r="U22" s="226">
        <v>0.37</v>
      </c>
      <c r="V22" s="226">
        <v>0.39</v>
      </c>
      <c r="W22" s="226">
        <v>0.37</v>
      </c>
      <c r="X22" s="226">
        <v>1</v>
      </c>
      <c r="Y22" s="226">
        <v>0.33</v>
      </c>
      <c r="Z22" s="226">
        <v>0.37</v>
      </c>
      <c r="AA22" s="226">
        <v>0.37</v>
      </c>
      <c r="AB22" s="226">
        <v>0.35</v>
      </c>
      <c r="AC22" s="226">
        <v>0.35</v>
      </c>
    </row>
    <row r="23" spans="1:29">
      <c r="A23" s="193" t="s">
        <v>115</v>
      </c>
      <c r="B23" s="189" t="s">
        <v>388</v>
      </c>
      <c r="C23" s="189" t="s">
        <v>49</v>
      </c>
      <c r="D23" s="193" t="s">
        <v>17</v>
      </c>
      <c r="E23" s="193" t="s">
        <v>387</v>
      </c>
      <c r="F23" s="193">
        <v>2</v>
      </c>
      <c r="G23" s="193" t="s">
        <v>79</v>
      </c>
      <c r="H23" s="193" t="s">
        <v>106</v>
      </c>
      <c r="I23" s="193">
        <v>-40000000</v>
      </c>
      <c r="J23" s="189" t="s">
        <v>50</v>
      </c>
      <c r="K23" s="193">
        <v>-40000000</v>
      </c>
      <c r="Q23" s="202">
        <v>8</v>
      </c>
      <c r="R23" s="226">
        <v>0.32</v>
      </c>
      <c r="S23" s="226">
        <v>0.4</v>
      </c>
      <c r="T23" s="226">
        <v>0.39</v>
      </c>
      <c r="U23" s="226">
        <v>0.37</v>
      </c>
      <c r="V23" s="226">
        <v>0.38</v>
      </c>
      <c r="W23" s="226">
        <v>0.35</v>
      </c>
      <c r="X23" s="226">
        <v>0.33</v>
      </c>
      <c r="Y23" s="226">
        <v>1</v>
      </c>
      <c r="Z23" s="226">
        <v>0.36</v>
      </c>
      <c r="AA23" s="226">
        <v>0.37</v>
      </c>
      <c r="AB23" s="226">
        <v>0.37</v>
      </c>
      <c r="AC23" s="226">
        <v>0.36</v>
      </c>
    </row>
    <row r="24" spans="1:29">
      <c r="A24" s="193" t="s">
        <v>115</v>
      </c>
      <c r="B24" s="189" t="s">
        <v>388</v>
      </c>
      <c r="C24" s="189" t="s">
        <v>49</v>
      </c>
      <c r="D24" s="193" t="s">
        <v>17</v>
      </c>
      <c r="E24" s="193" t="s">
        <v>387</v>
      </c>
      <c r="F24" s="193">
        <v>2</v>
      </c>
      <c r="G24" s="193" t="s">
        <v>79</v>
      </c>
      <c r="H24" s="193" t="s">
        <v>106</v>
      </c>
      <c r="I24" s="193">
        <v>-40000000</v>
      </c>
      <c r="J24" s="189" t="s">
        <v>50</v>
      </c>
      <c r="K24" s="193">
        <v>-40000000</v>
      </c>
      <c r="Q24" s="202">
        <v>9</v>
      </c>
      <c r="R24" s="226">
        <v>0.34</v>
      </c>
      <c r="S24" s="226">
        <v>0.41</v>
      </c>
      <c r="T24" s="226">
        <v>0.45</v>
      </c>
      <c r="U24" s="226">
        <v>0.41</v>
      </c>
      <c r="V24" s="226">
        <v>0.43</v>
      </c>
      <c r="W24" s="226">
        <v>0.39</v>
      </c>
      <c r="X24" s="226">
        <v>0.37</v>
      </c>
      <c r="Y24" s="226">
        <v>0.36</v>
      </c>
      <c r="Z24" s="226">
        <v>1</v>
      </c>
      <c r="AA24" s="226">
        <v>0.41</v>
      </c>
      <c r="AB24" s="226">
        <v>0.4</v>
      </c>
      <c r="AC24" s="226">
        <v>0.38</v>
      </c>
    </row>
    <row r="25" spans="1:29">
      <c r="A25" s="193" t="s">
        <v>115</v>
      </c>
      <c r="B25" s="189" t="s">
        <v>388</v>
      </c>
      <c r="C25" s="189" t="s">
        <v>49</v>
      </c>
      <c r="D25" s="193" t="s">
        <v>17</v>
      </c>
      <c r="E25" s="193" t="s">
        <v>387</v>
      </c>
      <c r="F25" s="193">
        <v>2</v>
      </c>
      <c r="G25" s="193" t="s">
        <v>79</v>
      </c>
      <c r="H25" s="193" t="s">
        <v>106</v>
      </c>
      <c r="I25" s="193">
        <v>-40000000</v>
      </c>
      <c r="J25" s="189" t="s">
        <v>50</v>
      </c>
      <c r="K25" s="193">
        <v>-40000000</v>
      </c>
      <c r="Q25" s="202">
        <v>10</v>
      </c>
      <c r="R25" s="226">
        <v>0.33</v>
      </c>
      <c r="S25" s="226">
        <v>0.41</v>
      </c>
      <c r="T25" s="226">
        <v>0.44</v>
      </c>
      <c r="U25" s="226">
        <v>0.43</v>
      </c>
      <c r="V25" s="226">
        <v>0.43</v>
      </c>
      <c r="W25" s="226">
        <v>0.41</v>
      </c>
      <c r="X25" s="226">
        <v>0.37</v>
      </c>
      <c r="Y25" s="226">
        <v>0.37</v>
      </c>
      <c r="Z25" s="226">
        <v>0.41</v>
      </c>
      <c r="AA25" s="226">
        <v>1</v>
      </c>
      <c r="AB25" s="226">
        <v>0.41</v>
      </c>
      <c r="AC25" s="226">
        <v>0.39</v>
      </c>
    </row>
    <row r="26" spans="1:29">
      <c r="A26" s="195"/>
      <c r="Q26" s="202">
        <v>11</v>
      </c>
      <c r="R26" s="226">
        <v>0.34</v>
      </c>
      <c r="S26" s="240">
        <v>0.43</v>
      </c>
      <c r="T26" s="226">
        <v>0.47</v>
      </c>
      <c r="U26" s="226">
        <v>0.45</v>
      </c>
      <c r="V26" s="226">
        <v>0.46</v>
      </c>
      <c r="W26" s="226">
        <v>0.44</v>
      </c>
      <c r="X26" s="226">
        <v>0.35</v>
      </c>
      <c r="Y26" s="226">
        <v>0.37</v>
      </c>
      <c r="Z26" s="226">
        <v>0.4</v>
      </c>
      <c r="AA26" s="226">
        <v>0.41</v>
      </c>
      <c r="AB26" s="226">
        <v>1</v>
      </c>
      <c r="AC26" s="226">
        <v>0.4</v>
      </c>
    </row>
    <row r="27" spans="1:29">
      <c r="A27" s="201" t="s">
        <v>1941</v>
      </c>
      <c r="Q27" s="202">
        <v>12</v>
      </c>
      <c r="R27" s="226">
        <v>0.33</v>
      </c>
      <c r="S27" s="226">
        <v>0.4</v>
      </c>
      <c r="T27" s="226">
        <v>0.42</v>
      </c>
      <c r="U27" s="226">
        <v>0.4</v>
      </c>
      <c r="V27" s="226">
        <v>0.42</v>
      </c>
      <c r="W27" s="226">
        <v>0.41</v>
      </c>
      <c r="X27" s="226">
        <v>0.35</v>
      </c>
      <c r="Y27" s="226">
        <v>0.36</v>
      </c>
      <c r="Z27" s="226">
        <v>0.38</v>
      </c>
      <c r="AA27" s="226">
        <v>0.39</v>
      </c>
      <c r="AB27" s="226">
        <v>0.4</v>
      </c>
      <c r="AC27" s="226">
        <v>1</v>
      </c>
    </row>
    <row r="28" spans="1:29">
      <c r="A28" s="144" t="s">
        <v>41</v>
      </c>
      <c r="B28" s="144" t="s">
        <v>42</v>
      </c>
      <c r="C28" s="144" t="s">
        <v>43</v>
      </c>
      <c r="D28" s="144" t="s">
        <v>0</v>
      </c>
      <c r="E28" s="144" t="s">
        <v>1</v>
      </c>
      <c r="F28" s="144" t="s">
        <v>2</v>
      </c>
      <c r="G28" s="144" t="s">
        <v>3</v>
      </c>
      <c r="H28" s="144" t="s">
        <v>4</v>
      </c>
      <c r="I28" s="144" t="s">
        <v>44</v>
      </c>
      <c r="J28" s="144" t="s">
        <v>45</v>
      </c>
      <c r="K28" s="144" t="s">
        <v>46</v>
      </c>
      <c r="L28" s="144" t="s">
        <v>1978</v>
      </c>
      <c r="M28" s="144" t="s">
        <v>2617</v>
      </c>
      <c r="N28" s="235" t="s">
        <v>2622</v>
      </c>
      <c r="O28" s="144" t="s">
        <v>1905</v>
      </c>
    </row>
    <row r="29" spans="1:29">
      <c r="A29" s="193" t="s">
        <v>115</v>
      </c>
      <c r="B29" s="189" t="s">
        <v>386</v>
      </c>
      <c r="C29" s="189" t="s">
        <v>49</v>
      </c>
      <c r="D29" s="193" t="s">
        <v>17</v>
      </c>
      <c r="E29" s="193" t="s">
        <v>387</v>
      </c>
      <c r="F29" s="193">
        <v>2</v>
      </c>
      <c r="G29" s="193" t="s">
        <v>57</v>
      </c>
      <c r="H29" s="193" t="s">
        <v>106</v>
      </c>
      <c r="I29" s="193">
        <f>SUM(I18:I21)</f>
        <v>800000000</v>
      </c>
      <c r="J29" s="189" t="s">
        <v>50</v>
      </c>
      <c r="K29" s="193">
        <f>SUM(K18:K21)</f>
        <v>800000000</v>
      </c>
      <c r="L29" s="271" t="str">
        <f>E29&amp;"-"&amp;G29&amp;"-"&amp;H29</f>
        <v>ISIN:CN0068511222-1y-CNY</v>
      </c>
      <c r="M29" s="191">
        <f>$V$5</f>
        <v>0.76</v>
      </c>
      <c r="N29" s="223">
        <f>K29*M29</f>
        <v>608000000</v>
      </c>
      <c r="O29" s="191">
        <f>K29*M29*$C$12</f>
        <v>810666666.66666663</v>
      </c>
      <c r="Q29" s="1" t="s">
        <v>2658</v>
      </c>
    </row>
    <row r="30" spans="1:29">
      <c r="A30" s="193" t="s">
        <v>115</v>
      </c>
      <c r="B30" s="189" t="s">
        <v>388</v>
      </c>
      <c r="C30" s="189" t="s">
        <v>49</v>
      </c>
      <c r="D30" s="193" t="s">
        <v>17</v>
      </c>
      <c r="E30" s="193" t="s">
        <v>387</v>
      </c>
      <c r="F30" s="193">
        <v>2</v>
      </c>
      <c r="G30" s="193" t="s">
        <v>79</v>
      </c>
      <c r="H30" s="193" t="s">
        <v>106</v>
      </c>
      <c r="I30" s="193">
        <f>SUM(I22:I25)</f>
        <v>-160000000</v>
      </c>
      <c r="J30" s="189" t="s">
        <v>50</v>
      </c>
      <c r="K30" s="193">
        <f>SUM(K22:K25)</f>
        <v>-160000000</v>
      </c>
      <c r="L30" s="271" t="str">
        <f>E30&amp;"-"&amp;G30&amp;"-"&amp;H30</f>
        <v>ISIN:CN0068511222-2y-CNY</v>
      </c>
      <c r="M30" s="191">
        <f>$V$5</f>
        <v>0.76</v>
      </c>
      <c r="N30" s="223">
        <f>K30*M30</f>
        <v>-121600000</v>
      </c>
      <c r="O30" s="191">
        <f>K30*M30*$C$12</f>
        <v>-162133333.33333331</v>
      </c>
      <c r="Q30" s="326"/>
      <c r="R30" s="327"/>
      <c r="S30" s="328"/>
      <c r="T30" s="325" t="s">
        <v>2661</v>
      </c>
      <c r="U30" s="325"/>
      <c r="V30" s="325"/>
      <c r="W30" s="325"/>
    </row>
    <row r="31" spans="1:29">
      <c r="Q31" s="329"/>
      <c r="R31" s="330"/>
      <c r="S31" s="331"/>
      <c r="T31" s="325"/>
      <c r="U31" s="325"/>
      <c r="V31" s="325"/>
      <c r="W31" s="325"/>
    </row>
    <row r="32" spans="1:29">
      <c r="A32" s="195" t="s">
        <v>1977</v>
      </c>
      <c r="Q32" s="335" t="s">
        <v>2659</v>
      </c>
      <c r="R32" s="335"/>
      <c r="S32" s="335"/>
      <c r="T32" s="349">
        <v>360</v>
      </c>
      <c r="U32" s="350"/>
      <c r="V32" s="350"/>
      <c r="W32" s="351"/>
    </row>
    <row r="33" spans="1:29">
      <c r="Q33" s="335" t="s">
        <v>2660</v>
      </c>
      <c r="R33" s="335"/>
      <c r="S33" s="335"/>
      <c r="T33" s="349">
        <v>70</v>
      </c>
      <c r="U33" s="350"/>
      <c r="V33" s="350"/>
      <c r="W33" s="351"/>
    </row>
    <row r="34" spans="1:29">
      <c r="A34" s="201"/>
      <c r="B34" s="201"/>
      <c r="C34" s="201"/>
    </row>
    <row r="35" spans="1:29">
      <c r="A35" s="145" t="s">
        <v>41</v>
      </c>
      <c r="B35" s="144" t="s">
        <v>2</v>
      </c>
      <c r="C35" s="144" t="s">
        <v>1979</v>
      </c>
      <c r="D35" s="144" t="s">
        <v>1980</v>
      </c>
      <c r="E35" s="145" t="s">
        <v>1920</v>
      </c>
      <c r="F35" s="145" t="s">
        <v>1921</v>
      </c>
      <c r="G35" s="144" t="s">
        <v>1922</v>
      </c>
      <c r="H35" s="144" t="s">
        <v>1957</v>
      </c>
      <c r="I35" s="144" t="s">
        <v>1958</v>
      </c>
      <c r="J35" s="144" t="s">
        <v>2674</v>
      </c>
      <c r="K35" s="146" t="s">
        <v>1932</v>
      </c>
    </row>
    <row r="36" spans="1:29">
      <c r="A36" s="193" t="s">
        <v>115</v>
      </c>
      <c r="B36" s="189">
        <v>2</v>
      </c>
      <c r="C36" s="193" t="s">
        <v>2671</v>
      </c>
      <c r="D36" s="193" t="s">
        <v>2671</v>
      </c>
      <c r="E36" s="192">
        <f t="shared" ref="E36:F39" si="1">VLOOKUP(C36,($L$28:$O$30),4,FALSE)</f>
        <v>810666666.66666663</v>
      </c>
      <c r="F36" s="192">
        <f t="shared" si="1"/>
        <v>810666666.66666663</v>
      </c>
      <c r="G36" s="203">
        <v>1</v>
      </c>
      <c r="H36" s="285" cm="1">
        <f t="array" ref="H36">VLOOKUP($B$36,TRANSPOSE($B$8:$F$12),5,FALSE)</f>
        <v>1.3333333333333333</v>
      </c>
      <c r="I36" s="285" cm="1">
        <f t="array" ref="I36">VLOOKUP($B$36,TRANSPOSE($B$8:$F$12),5,FALSE)</f>
        <v>1.3333333333333333</v>
      </c>
      <c r="J36" s="281">
        <f>MIN(H36:I36)/MAX(H36:I36)</f>
        <v>1</v>
      </c>
      <c r="K36" s="210">
        <f>E36*F36*G36*J36</f>
        <v>6.5718044444444442E+17</v>
      </c>
    </row>
    <row r="37" spans="1:29">
      <c r="A37" s="193" t="s">
        <v>115</v>
      </c>
      <c r="B37" s="189">
        <v>2</v>
      </c>
      <c r="C37" s="193" t="s">
        <v>2671</v>
      </c>
      <c r="D37" s="193" t="s">
        <v>2673</v>
      </c>
      <c r="E37" s="192">
        <f t="shared" si="1"/>
        <v>810666666.66666663</v>
      </c>
      <c r="F37" s="192">
        <f t="shared" si="1"/>
        <v>-162133333.33333331</v>
      </c>
      <c r="G37" s="203">
        <v>0.93</v>
      </c>
      <c r="H37" s="285" cm="1">
        <f t="array" ref="H37">VLOOKUP($B$36,TRANSPOSE($B$8:$F$12),5,FALSE)</f>
        <v>1.3333333333333333</v>
      </c>
      <c r="I37" s="285" cm="1">
        <f t="array" ref="I37">VLOOKUP($B$36,TRANSPOSE($B$8:$F$12),5,FALSE)</f>
        <v>1.3333333333333333</v>
      </c>
      <c r="J37" s="281">
        <f t="shared" ref="J37:J39" si="2">MIN(H37:I37)/MAX(H37:I37)</f>
        <v>1</v>
      </c>
      <c r="K37" s="210">
        <f>E37*F37*G37*J37</f>
        <v>-1.2223556266666666E+17</v>
      </c>
      <c r="Q37" s="217"/>
      <c r="R37" s="222" t="s">
        <v>51</v>
      </c>
      <c r="S37" s="222" t="s">
        <v>75</v>
      </c>
      <c r="T37" s="222" t="s">
        <v>54</v>
      </c>
      <c r="U37" s="222" t="s">
        <v>77</v>
      </c>
      <c r="V37" s="222" t="s">
        <v>57</v>
      </c>
      <c r="W37" s="222" t="s">
        <v>79</v>
      </c>
      <c r="X37" s="222" t="s">
        <v>63</v>
      </c>
      <c r="Y37" s="222" t="s">
        <v>68</v>
      </c>
      <c r="Z37" s="222" t="s">
        <v>72</v>
      </c>
      <c r="AA37" s="222" t="s">
        <v>82</v>
      </c>
      <c r="AB37" s="222" t="s">
        <v>84</v>
      </c>
      <c r="AC37" s="222" t="s">
        <v>86</v>
      </c>
    </row>
    <row r="38" spans="1:29">
      <c r="A38" s="193" t="s">
        <v>115</v>
      </c>
      <c r="B38" s="189">
        <v>2</v>
      </c>
      <c r="C38" s="193" t="s">
        <v>2673</v>
      </c>
      <c r="D38" s="193" t="s">
        <v>2671</v>
      </c>
      <c r="E38" s="192">
        <f t="shared" si="1"/>
        <v>-162133333.33333331</v>
      </c>
      <c r="F38" s="192">
        <f t="shared" si="1"/>
        <v>810666666.66666663</v>
      </c>
      <c r="G38" s="203">
        <v>0.93</v>
      </c>
      <c r="H38" s="285" cm="1">
        <f t="array" ref="H38">VLOOKUP($B$36,TRANSPOSE($B$8:$F$12),5,FALSE)</f>
        <v>1.3333333333333333</v>
      </c>
      <c r="I38" s="285" cm="1">
        <f t="array" ref="I38">VLOOKUP($B$36,TRANSPOSE($B$8:$F$12),5,FALSE)</f>
        <v>1.3333333333333333</v>
      </c>
      <c r="J38" s="281">
        <f t="shared" si="2"/>
        <v>1</v>
      </c>
      <c r="K38" s="210">
        <f>E38*F38*G38*J38</f>
        <v>-1.2223556266666666E+17</v>
      </c>
      <c r="Q38" s="222" t="s">
        <v>2628</v>
      </c>
      <c r="R38" s="275">
        <f>0.5*MIN(1,14/R39)</f>
        <v>0.5</v>
      </c>
      <c r="S38" s="275">
        <f t="shared" ref="S38:AC38" si="3">0.5*MIN(1,14/S39)</f>
        <v>0.23013698630136986</v>
      </c>
      <c r="T38" s="275">
        <f t="shared" si="3"/>
        <v>7.6712328767123292E-2</v>
      </c>
      <c r="U38" s="275">
        <f t="shared" si="3"/>
        <v>3.8356164383561646E-2</v>
      </c>
      <c r="V38" s="275">
        <f t="shared" si="3"/>
        <v>1.9178082191780823E-2</v>
      </c>
      <c r="W38" s="275">
        <f t="shared" si="3"/>
        <v>9.5890410958904115E-3</v>
      </c>
      <c r="X38" s="275">
        <f t="shared" si="3"/>
        <v>6.392694063926941E-3</v>
      </c>
      <c r="Y38" s="275">
        <f t="shared" si="3"/>
        <v>3.8356164383561643E-3</v>
      </c>
      <c r="Z38" s="275">
        <f t="shared" si="3"/>
        <v>1.9178082191780822E-3</v>
      </c>
      <c r="AA38" s="275">
        <f t="shared" si="3"/>
        <v>1.2785388127853881E-3</v>
      </c>
      <c r="AB38" s="275">
        <f t="shared" si="3"/>
        <v>9.5890410958904108E-4</v>
      </c>
      <c r="AC38" s="275">
        <f t="shared" si="3"/>
        <v>6.3926940639269405E-4</v>
      </c>
    </row>
    <row r="39" spans="1:29">
      <c r="A39" s="193" t="s">
        <v>115</v>
      </c>
      <c r="B39" s="189">
        <v>2</v>
      </c>
      <c r="C39" s="193" t="s">
        <v>2673</v>
      </c>
      <c r="D39" s="193" t="s">
        <v>2673</v>
      </c>
      <c r="E39" s="192">
        <f t="shared" si="1"/>
        <v>-162133333.33333331</v>
      </c>
      <c r="F39" s="192">
        <f t="shared" si="1"/>
        <v>-162133333.33333331</v>
      </c>
      <c r="G39" s="203">
        <v>1</v>
      </c>
      <c r="H39" s="285" cm="1">
        <f t="array" ref="H39">VLOOKUP($B$36,TRANSPOSE($B$8:$F$12),5,FALSE)</f>
        <v>1.3333333333333333</v>
      </c>
      <c r="I39" s="285" cm="1">
        <f t="array" ref="I39">VLOOKUP($B$36,TRANSPOSE($B$8:$F$12),5,FALSE)</f>
        <v>1.3333333333333333</v>
      </c>
      <c r="J39" s="281">
        <f t="shared" si="2"/>
        <v>1</v>
      </c>
      <c r="K39" s="210">
        <f>E39*F39*G39*J39</f>
        <v>2.6287217777777772E+16</v>
      </c>
      <c r="Q39" s="222" t="s">
        <v>2629</v>
      </c>
      <c r="R39" s="217">
        <v>14</v>
      </c>
      <c r="S39" s="217">
        <f>365/12</f>
        <v>30.416666666666668</v>
      </c>
      <c r="T39" s="217">
        <f>365/4</f>
        <v>91.25</v>
      </c>
      <c r="U39" s="217">
        <f>365/2</f>
        <v>182.5</v>
      </c>
      <c r="V39" s="217">
        <f>365</f>
        <v>365</v>
      </c>
      <c r="W39" s="217">
        <f>365*2</f>
        <v>730</v>
      </c>
      <c r="X39" s="217">
        <f>365*3</f>
        <v>1095</v>
      </c>
      <c r="Y39" s="217">
        <f>365*5</f>
        <v>1825</v>
      </c>
      <c r="Z39" s="217">
        <f>365*10</f>
        <v>3650</v>
      </c>
      <c r="AA39" s="217">
        <f>365*15</f>
        <v>5475</v>
      </c>
      <c r="AB39" s="217">
        <f>365*20</f>
        <v>7300</v>
      </c>
      <c r="AC39" s="217">
        <f>365*30</f>
        <v>10950</v>
      </c>
    </row>
    <row r="40" spans="1:29">
      <c r="A40" s="201"/>
      <c r="B40" s="284"/>
      <c r="C40" s="201"/>
      <c r="J40" s="204" t="s">
        <v>1997</v>
      </c>
      <c r="K40" s="204">
        <f>SQRT(SUM(K36:K39))</f>
        <v>662568137.54427469</v>
      </c>
    </row>
    <row r="41" spans="1:29">
      <c r="A41" s="201"/>
      <c r="B41" s="284"/>
      <c r="C41" s="201"/>
    </row>
    <row r="42" spans="1:29">
      <c r="A42" s="201"/>
      <c r="B42" s="284"/>
      <c r="C42" s="201"/>
    </row>
    <row r="43" spans="1:29">
      <c r="A43" s="201" t="s">
        <v>1930</v>
      </c>
      <c r="B43" s="284"/>
      <c r="C43" s="201"/>
    </row>
    <row r="44" spans="1:29">
      <c r="A44" s="145" t="s">
        <v>41</v>
      </c>
      <c r="B44" s="144" t="s">
        <v>2</v>
      </c>
      <c r="C44" s="144" t="s">
        <v>1911</v>
      </c>
      <c r="D44" s="144" t="s">
        <v>1912</v>
      </c>
      <c r="E44" s="145" t="s">
        <v>1913</v>
      </c>
      <c r="F44" s="145" t="s">
        <v>1914</v>
      </c>
    </row>
    <row r="45" spans="1:29">
      <c r="A45" s="193" t="s">
        <v>115</v>
      </c>
      <c r="B45" s="189">
        <v>2</v>
      </c>
      <c r="C45" s="151">
        <f>K40</f>
        <v>662568137.54427469</v>
      </c>
      <c r="D45" s="151">
        <f>C45^2</f>
        <v>4.389965368888889E+17</v>
      </c>
      <c r="E45" s="151">
        <f>O30</f>
        <v>-162133333.33333331</v>
      </c>
      <c r="F45" s="151">
        <f>MAX(MIN(E45,C45),-C45)</f>
        <v>-162133333.33333331</v>
      </c>
    </row>
    <row r="46" spans="1:29">
      <c r="A46" s="201"/>
      <c r="B46" s="201"/>
      <c r="C46" s="201"/>
    </row>
    <row r="47" spans="1:29">
      <c r="A47" s="195" t="s">
        <v>2621</v>
      </c>
    </row>
    <row r="49" spans="1:15">
      <c r="A49" s="316" t="s">
        <v>2</v>
      </c>
      <c r="B49" s="317"/>
      <c r="C49" s="144" t="s">
        <v>1916</v>
      </c>
      <c r="D49" s="144" t="s">
        <v>1917</v>
      </c>
      <c r="E49" s="144" t="s">
        <v>1957</v>
      </c>
      <c r="F49" s="144" t="s">
        <v>1958</v>
      </c>
      <c r="G49" s="144" t="s">
        <v>1922</v>
      </c>
      <c r="H49" s="144" t="s">
        <v>1959</v>
      </c>
      <c r="I49" s="144" t="s">
        <v>1932</v>
      </c>
    </row>
    <row r="50" spans="1:15">
      <c r="A50" s="193">
        <v>2</v>
      </c>
      <c r="B50" s="193">
        <v>2</v>
      </c>
      <c r="C50" s="151">
        <f>VLOOKUP(A50,$B$45:$F$45,5,FALSE)</f>
        <v>-162133333.33333331</v>
      </c>
      <c r="D50" s="151">
        <f>VLOOKUP(B50,$B$45:$F$45,5,FALSE)</f>
        <v>-162133333.33333331</v>
      </c>
      <c r="E50" s="151" cm="1">
        <f t="array" ref="E50">VLOOKUP(A50,TRANSPOSE($B$8:$F$12),5,FALSE)</f>
        <v>1.3333333333333333</v>
      </c>
      <c r="F50" s="151" cm="1">
        <f t="array" ref="F50">VLOOKUP(B50,TRANSPOSE($B$8:$F$12),5,FALSE)</f>
        <v>1.3333333333333333</v>
      </c>
      <c r="G50" s="211">
        <v>1</v>
      </c>
      <c r="H50" s="281">
        <v>1</v>
      </c>
      <c r="I50" s="151">
        <f t="shared" ref="I50" si="4">IF(C50=D50,0,C50*D50*G50*H50)</f>
        <v>0</v>
      </c>
    </row>
    <row r="51" spans="1:15">
      <c r="A51" s="201"/>
      <c r="B51" s="201"/>
      <c r="C51" s="201"/>
      <c r="H51" s="1" t="s">
        <v>1931</v>
      </c>
      <c r="I51" s="1">
        <f>SUM(I50:I50)</f>
        <v>0</v>
      </c>
    </row>
    <row r="52" spans="1:15">
      <c r="A52" s="201"/>
      <c r="B52" s="201"/>
      <c r="C52" s="201"/>
      <c r="H52" s="1" t="s">
        <v>1933</v>
      </c>
      <c r="I52" s="1">
        <f>SUM(D45:D45)</f>
        <v>4.389965368888889E+17</v>
      </c>
    </row>
    <row r="53" spans="1:15">
      <c r="A53" s="201"/>
      <c r="B53" s="201"/>
      <c r="C53" s="201"/>
      <c r="H53" s="1" t="s">
        <v>1995</v>
      </c>
      <c r="I53" s="1">
        <v>0</v>
      </c>
    </row>
    <row r="54" spans="1:15">
      <c r="A54" s="201"/>
      <c r="B54" s="201"/>
      <c r="C54" s="201"/>
      <c r="H54" s="204" t="s">
        <v>2623</v>
      </c>
      <c r="I54" s="287">
        <f>SQRT(SUM(I51:I52))+I53</f>
        <v>662568137.54427469</v>
      </c>
    </row>
    <row r="55" spans="1:15">
      <c r="A55" s="201"/>
      <c r="B55" s="201"/>
      <c r="C55" s="201"/>
    </row>
    <row r="58" spans="1:15">
      <c r="A58" s="274" t="s">
        <v>2625</v>
      </c>
      <c r="B58" s="273"/>
    </row>
    <row r="60" spans="1:15">
      <c r="A60" s="195" t="s">
        <v>2663</v>
      </c>
    </row>
    <row r="62" spans="1:15">
      <c r="A62" s="144" t="s">
        <v>41</v>
      </c>
      <c r="B62" s="144" t="s">
        <v>42</v>
      </c>
      <c r="C62" s="144" t="s">
        <v>43</v>
      </c>
      <c r="D62" s="144" t="s">
        <v>0</v>
      </c>
      <c r="E62" s="144" t="s">
        <v>1</v>
      </c>
      <c r="F62" s="144" t="s">
        <v>2</v>
      </c>
      <c r="G62" s="144" t="s">
        <v>3</v>
      </c>
      <c r="H62" s="144" t="s">
        <v>4</v>
      </c>
      <c r="I62" s="144" t="s">
        <v>44</v>
      </c>
      <c r="J62" s="144" t="s">
        <v>45</v>
      </c>
      <c r="K62" s="144" t="s">
        <v>46</v>
      </c>
      <c r="L62" s="144" t="s">
        <v>1978</v>
      </c>
      <c r="M62" s="144" t="s">
        <v>2627</v>
      </c>
      <c r="N62" s="235" t="s">
        <v>2664</v>
      </c>
      <c r="O62" s="235" t="s">
        <v>2665</v>
      </c>
    </row>
    <row r="63" spans="1:15">
      <c r="A63" s="193" t="s">
        <v>115</v>
      </c>
      <c r="B63" s="189" t="s">
        <v>386</v>
      </c>
      <c r="C63" s="189" t="s">
        <v>49</v>
      </c>
      <c r="D63" s="193" t="s">
        <v>17</v>
      </c>
      <c r="E63" s="193" t="s">
        <v>387</v>
      </c>
      <c r="F63" s="193">
        <v>2</v>
      </c>
      <c r="G63" s="193" t="s">
        <v>57</v>
      </c>
      <c r="H63" s="193" t="s">
        <v>106</v>
      </c>
      <c r="I63" s="193">
        <v>800000000</v>
      </c>
      <c r="J63" s="189" t="s">
        <v>50</v>
      </c>
      <c r="K63" s="193">
        <v>800000000</v>
      </c>
      <c r="L63" s="271" t="str">
        <f>E63&amp;"-"&amp;G63&amp;"-"&amp;H63</f>
        <v>ISIN:CN0068511222-1y-CNY</v>
      </c>
      <c r="M63" s="191" cm="1">
        <f t="array" ref="M63">VLOOKUP(G63,TRANSPOSE($Q$37:$AC$38),2,FALSE)</f>
        <v>1.9178082191780823E-2</v>
      </c>
      <c r="N63" s="223">
        <f>K63*M63</f>
        <v>15342465.753424658</v>
      </c>
      <c r="O63" s="223">
        <f>ABS(N63)</f>
        <v>15342465.753424658</v>
      </c>
    </row>
    <row r="64" spans="1:15">
      <c r="A64" s="193" t="s">
        <v>115</v>
      </c>
      <c r="B64" s="189" t="s">
        <v>388</v>
      </c>
      <c r="C64" s="189" t="s">
        <v>49</v>
      </c>
      <c r="D64" s="193" t="s">
        <v>17</v>
      </c>
      <c r="E64" s="193" t="s">
        <v>387</v>
      </c>
      <c r="F64" s="193">
        <v>2</v>
      </c>
      <c r="G64" s="193" t="s">
        <v>79</v>
      </c>
      <c r="H64" s="193" t="s">
        <v>106</v>
      </c>
      <c r="I64" s="193">
        <v>-160000000</v>
      </c>
      <c r="J64" s="189" t="s">
        <v>50</v>
      </c>
      <c r="K64" s="193">
        <v>-160000000</v>
      </c>
      <c r="L64" s="271" t="str">
        <f>E64&amp;"-"&amp;G64&amp;"-"&amp;H64</f>
        <v>ISIN:CN0068511222-2y-CNY</v>
      </c>
      <c r="M64" s="191" cm="1">
        <f t="array" ref="M64">VLOOKUP(G64,TRANSPOSE($Q$37:$AC$38),2,FALSE)</f>
        <v>9.5890410958904115E-3</v>
      </c>
      <c r="N64" s="223">
        <f>K64*M64</f>
        <v>-1534246.5753424659</v>
      </c>
      <c r="O64" s="223">
        <f>ABS(N64)</f>
        <v>1534246.5753424659</v>
      </c>
    </row>
    <row r="66" spans="1:18">
      <c r="A66" s="195" t="s">
        <v>2666</v>
      </c>
    </row>
    <row r="68" spans="1:18">
      <c r="A68" s="201"/>
      <c r="B68" s="201"/>
      <c r="C68" s="201"/>
    </row>
    <row r="69" spans="1:18">
      <c r="A69" s="145" t="s">
        <v>41</v>
      </c>
      <c r="B69" s="144" t="s">
        <v>2</v>
      </c>
      <c r="C69" s="144" t="s">
        <v>1979</v>
      </c>
      <c r="D69" s="144" t="s">
        <v>1980</v>
      </c>
      <c r="E69" s="145" t="s">
        <v>1920</v>
      </c>
      <c r="F69" s="145" t="s">
        <v>1921</v>
      </c>
      <c r="G69" s="144" t="s">
        <v>1922</v>
      </c>
      <c r="H69" s="144" t="s">
        <v>2632</v>
      </c>
      <c r="I69" s="146" t="s">
        <v>1932</v>
      </c>
    </row>
    <row r="70" spans="1:18">
      <c r="A70" s="193" t="s">
        <v>115</v>
      </c>
      <c r="B70" s="189">
        <v>2</v>
      </c>
      <c r="C70" s="193" t="s">
        <v>2671</v>
      </c>
      <c r="D70" s="193" t="s">
        <v>2671</v>
      </c>
      <c r="E70" s="192">
        <f>VLOOKUP(C70,($L$62:$N$64),3,FALSE)</f>
        <v>15342465.753424658</v>
      </c>
      <c r="F70" s="192">
        <f>VLOOKUP(D70,($L$62:$N$64),3,FALSE)</f>
        <v>15342465.753424658</v>
      </c>
      <c r="G70" s="203">
        <v>1</v>
      </c>
      <c r="H70" s="272">
        <f>G70^2</f>
        <v>1</v>
      </c>
      <c r="I70" s="210">
        <f>E70*F70*H70</f>
        <v>235391255395008.44</v>
      </c>
    </row>
    <row r="71" spans="1:18">
      <c r="A71" s="193" t="s">
        <v>115</v>
      </c>
      <c r="B71" s="189">
        <v>2</v>
      </c>
      <c r="C71" s="193" t="s">
        <v>2671</v>
      </c>
      <c r="D71" s="193" t="s">
        <v>2673</v>
      </c>
      <c r="E71" s="192">
        <f t="shared" ref="E71:E73" si="5">VLOOKUP(C71,($L$62:$N$64),3,FALSE)</f>
        <v>15342465.753424658</v>
      </c>
      <c r="F71" s="192">
        <f t="shared" ref="F71:F73" si="6">VLOOKUP(D71,($L$62:$N$64),3,FALSE)</f>
        <v>-1534246.5753424659</v>
      </c>
      <c r="G71" s="203">
        <f>$T$10</f>
        <v>0.93</v>
      </c>
      <c r="H71" s="272">
        <f t="shared" ref="H71:H73" si="7">G71^2</f>
        <v>0.86490000000000011</v>
      </c>
      <c r="I71" s="210">
        <f t="shared" ref="I71:I73" si="8">E71*F71*H71</f>
        <v>-20358989679114.285</v>
      </c>
    </row>
    <row r="72" spans="1:18">
      <c r="A72" s="193" t="s">
        <v>115</v>
      </c>
      <c r="B72" s="189">
        <v>2</v>
      </c>
      <c r="C72" s="193" t="s">
        <v>2673</v>
      </c>
      <c r="D72" s="193" t="s">
        <v>2671</v>
      </c>
      <c r="E72" s="192">
        <f t="shared" si="5"/>
        <v>-1534246.5753424659</v>
      </c>
      <c r="F72" s="192">
        <f t="shared" si="6"/>
        <v>15342465.753424658</v>
      </c>
      <c r="G72" s="203">
        <f>$T$10</f>
        <v>0.93</v>
      </c>
      <c r="H72" s="272">
        <f t="shared" si="7"/>
        <v>0.86490000000000011</v>
      </c>
      <c r="I72" s="210">
        <f t="shared" si="8"/>
        <v>-20358989679114.285</v>
      </c>
    </row>
    <row r="73" spans="1:18">
      <c r="A73" s="193" t="s">
        <v>115</v>
      </c>
      <c r="B73" s="189">
        <v>2</v>
      </c>
      <c r="C73" s="193" t="s">
        <v>2673</v>
      </c>
      <c r="D73" s="193" t="s">
        <v>2673</v>
      </c>
      <c r="E73" s="192">
        <f t="shared" si="5"/>
        <v>-1534246.5753424659</v>
      </c>
      <c r="F73" s="192">
        <f t="shared" si="6"/>
        <v>-1534246.5753424659</v>
      </c>
      <c r="G73" s="203">
        <v>1</v>
      </c>
      <c r="H73" s="272">
        <f t="shared" si="7"/>
        <v>1</v>
      </c>
      <c r="I73" s="210">
        <f t="shared" si="8"/>
        <v>2353912553950.085</v>
      </c>
    </row>
    <row r="74" spans="1:18">
      <c r="A74" s="201"/>
      <c r="B74" s="284"/>
      <c r="C74" s="201"/>
      <c r="H74" s="204" t="s">
        <v>1997</v>
      </c>
      <c r="I74" s="204">
        <f>SQRT(SUM(I70:I73))</f>
        <v>14036637.367643647</v>
      </c>
    </row>
    <row r="75" spans="1:18">
      <c r="A75" s="201" t="s">
        <v>1930</v>
      </c>
      <c r="B75" s="284"/>
      <c r="C75" s="201"/>
    </row>
    <row r="76" spans="1:18">
      <c r="A76" s="145" t="s">
        <v>41</v>
      </c>
      <c r="B76" s="144" t="s">
        <v>2</v>
      </c>
      <c r="C76" s="144" t="s">
        <v>1911</v>
      </c>
      <c r="D76" s="144" t="s">
        <v>1912</v>
      </c>
      <c r="E76" s="145" t="s">
        <v>1913</v>
      </c>
      <c r="F76" s="145" t="s">
        <v>1914</v>
      </c>
    </row>
    <row r="77" spans="1:18">
      <c r="A77" s="193" t="s">
        <v>115</v>
      </c>
      <c r="B77" s="189">
        <v>2</v>
      </c>
      <c r="C77" s="151">
        <f>I74</f>
        <v>14036637.367643647</v>
      </c>
      <c r="D77" s="151">
        <f>C77^2</f>
        <v>197027188590729.97</v>
      </c>
      <c r="E77" s="151">
        <f>SUM(N63:N64)</f>
        <v>13808219.178082192</v>
      </c>
      <c r="F77" s="151">
        <f>MAX(MIN(E77,C77),-C77)</f>
        <v>13808219.178082192</v>
      </c>
    </row>
    <row r="79" spans="1:18">
      <c r="A79" s="195" t="s">
        <v>2668</v>
      </c>
      <c r="R79" s="1" t="s">
        <v>2059</v>
      </c>
    </row>
    <row r="80" spans="1:18">
      <c r="Q80" s="1" t="s">
        <v>2059</v>
      </c>
    </row>
    <row r="81" spans="1:17">
      <c r="A81" s="145"/>
      <c r="B81" s="145" t="s">
        <v>2667</v>
      </c>
      <c r="C81" s="145" t="s">
        <v>2672</v>
      </c>
      <c r="D81" s="144" t="s">
        <v>2784</v>
      </c>
      <c r="Q81" s="1">
        <v>0</v>
      </c>
    </row>
    <row r="82" spans="1:17">
      <c r="A82" s="217" t="s">
        <v>2634</v>
      </c>
      <c r="B82" s="217"/>
      <c r="C82" s="217">
        <f>SUM(N63:N64)</f>
        <v>13808219.178082192</v>
      </c>
      <c r="D82" s="217">
        <f>SUM(B82:C82)</f>
        <v>13808219.178082192</v>
      </c>
    </row>
    <row r="83" spans="1:17">
      <c r="A83" s="217" t="s">
        <v>2635</v>
      </c>
      <c r="B83" s="217"/>
      <c r="C83" s="217">
        <f>SUM(O63:O64)</f>
        <v>16876712.328767125</v>
      </c>
      <c r="D83" s="217">
        <f>SUM(B83:C83)</f>
        <v>16876712.328767125</v>
      </c>
    </row>
    <row r="84" spans="1:17">
      <c r="A84" s="217" t="s">
        <v>2636</v>
      </c>
      <c r="B84" s="217">
        <f>MIN(0,D82/D83)</f>
        <v>0</v>
      </c>
    </row>
    <row r="85" spans="1:17">
      <c r="A85" s="217" t="s">
        <v>2637</v>
      </c>
      <c r="B85" s="217">
        <f>_xlfn.NORM.S.INV(99.5%)</f>
        <v>2.5758293035488999</v>
      </c>
    </row>
    <row r="86" spans="1:17">
      <c r="A86" s="277" t="s">
        <v>2638</v>
      </c>
      <c r="B86" s="217">
        <f>(B85^2-1)*(1+B84)-B84</f>
        <v>5.6348966010212109</v>
      </c>
      <c r="E86" s="278"/>
      <c r="F86" s="278"/>
      <c r="G86" s="278"/>
      <c r="H86" s="279"/>
    </row>
    <row r="87" spans="1:17">
      <c r="B87" s="283"/>
    </row>
    <row r="88" spans="1:17">
      <c r="B88" s="283"/>
    </row>
    <row r="89" spans="1:17">
      <c r="A89" s="145"/>
      <c r="B89" s="145" t="s">
        <v>2669</v>
      </c>
      <c r="C89" s="144" t="s">
        <v>2784</v>
      </c>
    </row>
    <row r="90" spans="1:17">
      <c r="A90" s="217" t="s">
        <v>2634</v>
      </c>
      <c r="B90" s="217">
        <f>SUM(N75)</f>
        <v>0</v>
      </c>
      <c r="C90" s="217">
        <f>SUM(B90)</f>
        <v>0</v>
      </c>
    </row>
    <row r="91" spans="1:17">
      <c r="A91" s="217" t="s">
        <v>2635</v>
      </c>
      <c r="B91" s="217">
        <f>SUM(O75)</f>
        <v>0</v>
      </c>
      <c r="C91" s="217">
        <f>SUM(B91)</f>
        <v>0</v>
      </c>
    </row>
    <row r="92" spans="1:17">
      <c r="A92" s="217" t="s">
        <v>2636</v>
      </c>
      <c r="B92" s="217" t="e">
        <f>MIN(0,C90/C91)</f>
        <v>#DIV/0!</v>
      </c>
    </row>
    <row r="93" spans="1:17">
      <c r="A93" s="217" t="s">
        <v>2637</v>
      </c>
      <c r="B93" s="217">
        <f>_xlfn.NORM.S.INV(99.5%)</f>
        <v>2.5758293035488999</v>
      </c>
    </row>
    <row r="94" spans="1:17">
      <c r="A94" s="277" t="s">
        <v>2638</v>
      </c>
      <c r="B94" s="217" t="e">
        <f>(B93^2-1)*(1+B92)-B92</f>
        <v>#DIV/0!</v>
      </c>
    </row>
    <row r="95" spans="1:17">
      <c r="B95" s="283"/>
    </row>
    <row r="97" spans="1:17">
      <c r="A97" s="195" t="s">
        <v>2642</v>
      </c>
    </row>
    <row r="99" spans="1:17">
      <c r="A99" s="316" t="s">
        <v>2</v>
      </c>
      <c r="B99" s="317"/>
      <c r="C99" s="144" t="s">
        <v>1916</v>
      </c>
      <c r="D99" s="144" t="s">
        <v>1917</v>
      </c>
      <c r="E99" s="144" t="s">
        <v>1922</v>
      </c>
      <c r="F99" s="144" t="s">
        <v>2632</v>
      </c>
      <c r="G99" s="144" t="s">
        <v>1932</v>
      </c>
    </row>
    <row r="100" spans="1:17">
      <c r="A100" s="193">
        <v>2</v>
      </c>
      <c r="B100" s="193">
        <v>2</v>
      </c>
      <c r="C100" s="151">
        <f>VLOOKUP(A100,$B$76:$F$77,5,FALSE)</f>
        <v>13808219.178082192</v>
      </c>
      <c r="D100" s="151">
        <f>VLOOKUP(B100,$B$76:$F$77,5,FALSE)</f>
        <v>13808219.178082192</v>
      </c>
      <c r="E100" s="211">
        <v>1</v>
      </c>
      <c r="F100" s="211">
        <f t="shared" ref="F100" si="9">E100^2</f>
        <v>1</v>
      </c>
      <c r="G100" s="151">
        <f t="shared" ref="G100" si="10">IF(C100=D100,0,C100*D100*F100)</f>
        <v>0</v>
      </c>
    </row>
    <row r="101" spans="1:17">
      <c r="A101" s="201"/>
      <c r="B101" s="201"/>
      <c r="C101" s="201"/>
      <c r="F101" s="1" t="s">
        <v>1931</v>
      </c>
      <c r="G101" s="1">
        <f>SUM(G100:G100)</f>
        <v>0</v>
      </c>
    </row>
    <row r="102" spans="1:17">
      <c r="A102" s="201"/>
      <c r="B102" s="201"/>
      <c r="C102" s="201"/>
      <c r="F102" s="1" t="s">
        <v>1933</v>
      </c>
      <c r="G102" s="1">
        <f>SUM(D77:D77)</f>
        <v>197027188590729.97</v>
      </c>
    </row>
    <row r="103" spans="1:17">
      <c r="F103" s="204" t="s">
        <v>2670</v>
      </c>
      <c r="G103" s="287">
        <f>MAX(D82+B86*SQRT(G101+G102),0)</f>
        <v>92903219.3707847</v>
      </c>
      <c r="H103" s="278"/>
    </row>
    <row r="107" spans="1:17">
      <c r="A107" s="274" t="s">
        <v>2613</v>
      </c>
      <c r="B107" s="273">
        <f>I54+G103</f>
        <v>755471356.91505933</v>
      </c>
    </row>
    <row r="109" spans="1:17">
      <c r="A109" s="205" t="s">
        <v>1935</v>
      </c>
    </row>
    <row r="111" spans="1:17">
      <c r="A111" s="227" t="s">
        <v>2043</v>
      </c>
      <c r="B111" s="227" t="s">
        <v>2044</v>
      </c>
      <c r="C111" s="227" t="s">
        <v>2045</v>
      </c>
      <c r="D111" s="227" t="s">
        <v>2046</v>
      </c>
      <c r="E111" s="227" t="s">
        <v>2047</v>
      </c>
      <c r="F111" s="227" t="s">
        <v>2048</v>
      </c>
      <c r="G111" s="227" t="s">
        <v>2049</v>
      </c>
      <c r="H111" s="227" t="s">
        <v>2050</v>
      </c>
      <c r="I111" s="227" t="s">
        <v>2051</v>
      </c>
      <c r="J111" s="217" t="s">
        <v>2052</v>
      </c>
      <c r="K111" s="217" t="s">
        <v>2053</v>
      </c>
      <c r="L111" s="217" t="s">
        <v>2054</v>
      </c>
      <c r="M111" s="217" t="s">
        <v>2055</v>
      </c>
      <c r="N111" s="217" t="s">
        <v>2056</v>
      </c>
      <c r="O111" s="217" t="s">
        <v>2057</v>
      </c>
      <c r="P111" s="1" t="s">
        <v>2058</v>
      </c>
      <c r="Q111" s="1" t="s">
        <v>2059</v>
      </c>
    </row>
    <row r="112" spans="1:17">
      <c r="A112" s="228">
        <v>45170</v>
      </c>
      <c r="B112" s="227" t="s">
        <v>2393</v>
      </c>
      <c r="C112" s="227" t="s">
        <v>2061</v>
      </c>
      <c r="D112" s="227" t="s">
        <v>50</v>
      </c>
      <c r="E112" s="227">
        <v>755471356.91505897</v>
      </c>
      <c r="F112" s="227">
        <v>0</v>
      </c>
      <c r="G112" s="227">
        <v>755471356.91505897</v>
      </c>
      <c r="H112" s="227">
        <v>0</v>
      </c>
      <c r="I112" s="227">
        <v>755471356.91505897</v>
      </c>
      <c r="J112" s="217">
        <v>0</v>
      </c>
      <c r="K112" s="217">
        <v>0</v>
      </c>
      <c r="L112" s="217">
        <v>0</v>
      </c>
      <c r="M112" s="217">
        <v>0</v>
      </c>
      <c r="N112" s="217">
        <v>755471356.91505897</v>
      </c>
      <c r="O112" s="217">
        <v>0</v>
      </c>
      <c r="P112" s="1">
        <v>0</v>
      </c>
      <c r="Q112" s="1">
        <v>0</v>
      </c>
    </row>
  </sheetData>
  <mergeCells count="18">
    <mergeCell ref="B7:D7"/>
    <mergeCell ref="Q8:S9"/>
    <mergeCell ref="T8:W9"/>
    <mergeCell ref="X8:Y9"/>
    <mergeCell ref="Q10:S10"/>
    <mergeCell ref="T10:W10"/>
    <mergeCell ref="X10:Y10"/>
    <mergeCell ref="X11:Y11"/>
    <mergeCell ref="Q30:S31"/>
    <mergeCell ref="T30:W31"/>
    <mergeCell ref="Q32:S32"/>
    <mergeCell ref="T32:W32"/>
    <mergeCell ref="Q33:S33"/>
    <mergeCell ref="T33:W33"/>
    <mergeCell ref="A49:B49"/>
    <mergeCell ref="A99:B99"/>
    <mergeCell ref="Q11:S11"/>
    <mergeCell ref="T11:W11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DA9E7-0EE9-47EA-87AB-15B56FDC3A4E}">
  <dimension ref="A1:AC112"/>
  <sheetViews>
    <sheetView topLeftCell="A51" zoomScale="110" zoomScaleNormal="110" workbookViewId="0">
      <selection activeCell="C80" sqref="C80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21" style="1" customWidth="1"/>
    <col min="11" max="11" width="21.28515625" style="1" customWidth="1"/>
    <col min="12" max="12" width="24.85546875" style="1" bestFit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1577</v>
      </c>
      <c r="B2" s="187" t="s">
        <v>115</v>
      </c>
      <c r="C2" s="187" t="s">
        <v>1392</v>
      </c>
      <c r="D2" s="187" t="s">
        <v>1578</v>
      </c>
      <c r="E2" s="187" t="s">
        <v>1579</v>
      </c>
      <c r="F2" s="187" t="s">
        <v>1580</v>
      </c>
      <c r="G2" s="187" t="s">
        <v>617</v>
      </c>
      <c r="H2" s="188">
        <v>0</v>
      </c>
      <c r="I2" s="188">
        <v>27402189.69352632</v>
      </c>
      <c r="J2" s="188">
        <v>1699188.9009783994</v>
      </c>
      <c r="K2" s="188">
        <v>0</v>
      </c>
      <c r="L2" s="188">
        <v>0</v>
      </c>
      <c r="M2" s="188">
        <v>29101378.594504721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2657</v>
      </c>
      <c r="R5" s="198"/>
      <c r="S5" s="198"/>
      <c r="T5" s="198"/>
      <c r="U5" s="198"/>
      <c r="V5" s="151">
        <v>0.76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115</v>
      </c>
      <c r="C7" s="321"/>
      <c r="D7" s="317"/>
      <c r="E7" s="144" t="s">
        <v>235</v>
      </c>
      <c r="F7" s="144" t="s">
        <v>290</v>
      </c>
      <c r="Q7" s="190" t="s">
        <v>1994</v>
      </c>
    </row>
    <row r="8" spans="1:29">
      <c r="A8" s="198" t="s">
        <v>2</v>
      </c>
      <c r="B8" s="199" t="s">
        <v>201</v>
      </c>
      <c r="C8" s="199" t="s">
        <v>201</v>
      </c>
      <c r="D8" s="199"/>
      <c r="E8" s="199"/>
      <c r="F8" s="199"/>
      <c r="Q8" s="326"/>
      <c r="R8" s="327"/>
      <c r="S8" s="328"/>
      <c r="T8" s="325" t="s">
        <v>1988</v>
      </c>
      <c r="U8" s="325"/>
      <c r="V8" s="325"/>
      <c r="W8" s="325"/>
      <c r="X8" s="325" t="s">
        <v>1989</v>
      </c>
      <c r="Y8" s="325"/>
    </row>
    <row r="9" spans="1:29">
      <c r="A9" s="251" t="s">
        <v>1</v>
      </c>
      <c r="B9" s="193" t="s">
        <v>390</v>
      </c>
      <c r="C9" s="193" t="s">
        <v>392</v>
      </c>
      <c r="D9" s="286"/>
      <c r="E9" s="286"/>
      <c r="F9" s="286"/>
      <c r="Q9" s="329"/>
      <c r="R9" s="330"/>
      <c r="S9" s="331"/>
      <c r="T9" s="325"/>
      <c r="U9" s="325"/>
      <c r="V9" s="325"/>
      <c r="W9" s="325"/>
      <c r="X9" s="325"/>
      <c r="Y9" s="325"/>
    </row>
    <row r="10" spans="1:29">
      <c r="A10" s="198" t="s">
        <v>1908</v>
      </c>
      <c r="B10" s="199">
        <v>360000000</v>
      </c>
      <c r="C10" s="199">
        <v>360000000</v>
      </c>
      <c r="D10" s="199"/>
      <c r="E10" s="199"/>
      <c r="F10" s="199"/>
      <c r="Q10" s="335" t="s">
        <v>1986</v>
      </c>
      <c r="R10" s="335"/>
      <c r="S10" s="335"/>
      <c r="T10" s="332">
        <v>0.93</v>
      </c>
      <c r="U10" s="333"/>
      <c r="V10" s="333"/>
      <c r="W10" s="334"/>
      <c r="X10" s="332">
        <v>0.46</v>
      </c>
      <c r="Y10" s="334"/>
    </row>
    <row r="11" spans="1:29">
      <c r="A11" s="198" t="s">
        <v>1960</v>
      </c>
      <c r="B11" s="200">
        <f>K20</f>
        <v>10000000</v>
      </c>
      <c r="C11" s="200">
        <f>K21</f>
        <v>30000000</v>
      </c>
      <c r="D11" s="200" t="e">
        <f>SUM(#REF!)</f>
        <v>#REF!</v>
      </c>
      <c r="E11" s="199">
        <f>SUM(M47:M47)</f>
        <v>0</v>
      </c>
      <c r="F11" s="199">
        <f>SUM(O47:O47)</f>
        <v>0</v>
      </c>
      <c r="Q11" s="335" t="s">
        <v>1987</v>
      </c>
      <c r="R11" s="335"/>
      <c r="S11" s="335"/>
      <c r="T11" s="332">
        <v>0.5</v>
      </c>
      <c r="U11" s="333"/>
      <c r="V11" s="333"/>
      <c r="W11" s="334"/>
      <c r="X11" s="332">
        <v>0.5</v>
      </c>
      <c r="Y11" s="334"/>
    </row>
    <row r="12" spans="1:29">
      <c r="A12" s="206" t="s">
        <v>1909</v>
      </c>
      <c r="B12" s="207">
        <f>MAX(1,SQRT(ABS(B11)/B10))</f>
        <v>1</v>
      </c>
      <c r="C12" s="207">
        <f>MAX(1,SQRT(ABS(C11)/C10))</f>
        <v>1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</row>
    <row r="13" spans="1:29"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9">
      <c r="Q14" s="190" t="s">
        <v>1985</v>
      </c>
      <c r="R14" s="190"/>
      <c r="S14" s="190"/>
      <c r="T14" s="190"/>
      <c r="U14" s="190"/>
    </row>
    <row r="15" spans="1:29">
      <c r="A15" s="195" t="s">
        <v>1910</v>
      </c>
      <c r="Q15" s="202"/>
      <c r="R15" s="202">
        <v>1</v>
      </c>
      <c r="S15" s="202">
        <v>2</v>
      </c>
      <c r="T15" s="202">
        <v>3</v>
      </c>
      <c r="U15" s="202">
        <v>4</v>
      </c>
      <c r="V15" s="202">
        <v>5</v>
      </c>
      <c r="W15" s="202">
        <v>6</v>
      </c>
      <c r="X15" s="202">
        <v>7</v>
      </c>
      <c r="Y15" s="202">
        <v>8</v>
      </c>
      <c r="Z15" s="202">
        <v>9</v>
      </c>
      <c r="AA15" s="202">
        <v>10</v>
      </c>
      <c r="AB15" s="202">
        <v>11</v>
      </c>
      <c r="AC15" s="202">
        <v>12</v>
      </c>
    </row>
    <row r="16" spans="1:29">
      <c r="A16" s="195"/>
      <c r="Q16" s="202">
        <v>1</v>
      </c>
      <c r="R16" s="226">
        <v>1</v>
      </c>
      <c r="S16" s="226">
        <v>0.38</v>
      </c>
      <c r="T16" s="226">
        <v>0.38</v>
      </c>
      <c r="U16" s="226">
        <v>0.35</v>
      </c>
      <c r="V16" s="226">
        <v>0.37</v>
      </c>
      <c r="W16" s="226">
        <v>0.34</v>
      </c>
      <c r="X16" s="226">
        <v>0.42</v>
      </c>
      <c r="Y16" s="226">
        <v>0.32</v>
      </c>
      <c r="Z16" s="226">
        <v>0.34</v>
      </c>
      <c r="AA16" s="226">
        <v>0.33</v>
      </c>
      <c r="AB16" s="226">
        <v>0.34</v>
      </c>
      <c r="AC16" s="226">
        <v>0.33</v>
      </c>
    </row>
    <row r="17" spans="1:29">
      <c r="A17" s="195"/>
      <c r="Q17" s="202">
        <v>2</v>
      </c>
      <c r="R17" s="226">
        <v>0.38</v>
      </c>
      <c r="S17" s="226">
        <v>1</v>
      </c>
      <c r="T17" s="226">
        <v>0.48</v>
      </c>
      <c r="U17" s="226">
        <v>0.46</v>
      </c>
      <c r="V17" s="226">
        <v>0.48</v>
      </c>
      <c r="W17" s="226">
        <v>0.46</v>
      </c>
      <c r="X17" s="226">
        <v>0.39</v>
      </c>
      <c r="Y17" s="226">
        <v>0.4</v>
      </c>
      <c r="Z17" s="226">
        <v>0.41</v>
      </c>
      <c r="AA17" s="226">
        <v>0.41</v>
      </c>
      <c r="AB17" s="240">
        <v>0.43</v>
      </c>
      <c r="AC17" s="226">
        <v>0.4</v>
      </c>
    </row>
    <row r="18" spans="1:29">
      <c r="A18" s="201" t="s">
        <v>1941</v>
      </c>
      <c r="Q18" s="202">
        <v>3</v>
      </c>
      <c r="R18" s="226">
        <v>0.38</v>
      </c>
      <c r="S18" s="226">
        <v>0.48</v>
      </c>
      <c r="T18" s="226">
        <v>1</v>
      </c>
      <c r="U18" s="226">
        <v>0.5</v>
      </c>
      <c r="V18" s="226">
        <v>0.51</v>
      </c>
      <c r="W18" s="226">
        <v>0.5</v>
      </c>
      <c r="X18" s="226">
        <v>0.4</v>
      </c>
      <c r="Y18" s="226">
        <v>0.39</v>
      </c>
      <c r="Z18" s="226">
        <v>0.45</v>
      </c>
      <c r="AA18" s="226">
        <v>0.44</v>
      </c>
      <c r="AB18" s="226">
        <v>0.47</v>
      </c>
      <c r="AC18" s="226">
        <v>0.42</v>
      </c>
    </row>
    <row r="19" spans="1:29">
      <c r="A19" s="144" t="s">
        <v>41</v>
      </c>
      <c r="B19" s="144" t="s">
        <v>42</v>
      </c>
      <c r="C19" s="144" t="s">
        <v>43</v>
      </c>
      <c r="D19" s="144" t="s">
        <v>0</v>
      </c>
      <c r="E19" s="144" t="s">
        <v>1</v>
      </c>
      <c r="F19" s="144" t="s">
        <v>2</v>
      </c>
      <c r="G19" s="144" t="s">
        <v>3</v>
      </c>
      <c r="H19" s="144" t="s">
        <v>4</v>
      </c>
      <c r="I19" s="144" t="s">
        <v>44</v>
      </c>
      <c r="J19" s="144" t="s">
        <v>45</v>
      </c>
      <c r="K19" s="144" t="s">
        <v>46</v>
      </c>
      <c r="L19" s="144" t="s">
        <v>1978</v>
      </c>
      <c r="M19" s="144" t="s">
        <v>2617</v>
      </c>
      <c r="N19" s="235" t="s">
        <v>2622</v>
      </c>
      <c r="O19" s="144" t="s">
        <v>1905</v>
      </c>
      <c r="Q19" s="202">
        <v>4</v>
      </c>
      <c r="R19" s="226">
        <v>0.35</v>
      </c>
      <c r="S19" s="226">
        <v>0.46</v>
      </c>
      <c r="T19" s="226">
        <v>0.5</v>
      </c>
      <c r="U19" s="226">
        <v>1</v>
      </c>
      <c r="V19" s="226">
        <v>0.5</v>
      </c>
      <c r="W19" s="226">
        <v>0.5</v>
      </c>
      <c r="X19" s="226">
        <v>0.37</v>
      </c>
      <c r="Y19" s="226">
        <v>0.37</v>
      </c>
      <c r="Z19" s="226">
        <v>0.41</v>
      </c>
      <c r="AA19" s="226">
        <v>0.43</v>
      </c>
      <c r="AB19" s="226">
        <v>0.45</v>
      </c>
      <c r="AC19" s="226">
        <v>0.4</v>
      </c>
    </row>
    <row r="20" spans="1:29">
      <c r="A20" s="193" t="s">
        <v>115</v>
      </c>
      <c r="B20" s="189" t="s">
        <v>389</v>
      </c>
      <c r="C20" s="189" t="s">
        <v>49</v>
      </c>
      <c r="D20" s="193" t="s">
        <v>17</v>
      </c>
      <c r="E20" s="193" t="s">
        <v>390</v>
      </c>
      <c r="F20" s="193" t="s">
        <v>201</v>
      </c>
      <c r="G20" s="193" t="s">
        <v>57</v>
      </c>
      <c r="H20" s="193" t="s">
        <v>50</v>
      </c>
      <c r="I20" s="193">
        <v>10000000</v>
      </c>
      <c r="J20" s="189" t="s">
        <v>50</v>
      </c>
      <c r="K20" s="193">
        <v>10000000</v>
      </c>
      <c r="L20" s="271" t="str">
        <f>E20&amp;"-"&amp;G20&amp;"-"&amp;H20</f>
        <v>ISIN:CA2108230001-1y-USD</v>
      </c>
      <c r="M20" s="191">
        <f>$V$5</f>
        <v>0.76</v>
      </c>
      <c r="N20" s="223">
        <f>K20*M20</f>
        <v>7600000</v>
      </c>
      <c r="O20" s="191">
        <f>K20*M20*$C$12</f>
        <v>7600000</v>
      </c>
      <c r="Q20" s="202">
        <v>5</v>
      </c>
      <c r="R20" s="226">
        <v>0.37</v>
      </c>
      <c r="S20" s="226">
        <v>0.48</v>
      </c>
      <c r="T20" s="226">
        <v>0.51</v>
      </c>
      <c r="U20" s="226">
        <v>0.5</v>
      </c>
      <c r="V20" s="226">
        <v>1</v>
      </c>
      <c r="W20" s="226">
        <v>0.5</v>
      </c>
      <c r="X20" s="226">
        <v>0.39</v>
      </c>
      <c r="Y20" s="226">
        <v>0.38</v>
      </c>
      <c r="Z20" s="226">
        <v>0.43</v>
      </c>
      <c r="AA20" s="226">
        <v>0.43</v>
      </c>
      <c r="AB20" s="226">
        <v>0.46</v>
      </c>
      <c r="AC20" s="226">
        <v>0.42</v>
      </c>
    </row>
    <row r="21" spans="1:29">
      <c r="A21" s="193" t="s">
        <v>115</v>
      </c>
      <c r="B21" s="189" t="s">
        <v>391</v>
      </c>
      <c r="C21" s="189" t="s">
        <v>49</v>
      </c>
      <c r="D21" s="193" t="s">
        <v>17</v>
      </c>
      <c r="E21" s="193" t="s">
        <v>392</v>
      </c>
      <c r="F21" s="193" t="s">
        <v>201</v>
      </c>
      <c r="G21" s="193" t="s">
        <v>68</v>
      </c>
      <c r="H21" s="193" t="s">
        <v>62</v>
      </c>
      <c r="I21" s="193">
        <v>30000000</v>
      </c>
      <c r="J21" s="189" t="s">
        <v>50</v>
      </c>
      <c r="K21" s="193">
        <v>30000000</v>
      </c>
      <c r="L21" s="271" t="str">
        <f>E21&amp;"-"&amp;G21&amp;"-"&amp;H21</f>
        <v>ISIN:GB1086652888-5y-EUR</v>
      </c>
      <c r="M21" s="191">
        <f>$V$5</f>
        <v>0.76</v>
      </c>
      <c r="N21" s="223">
        <f>K21*M21</f>
        <v>22800000</v>
      </c>
      <c r="O21" s="191">
        <f>K21*M21*$C$12</f>
        <v>22800000</v>
      </c>
      <c r="Q21" s="202">
        <v>6</v>
      </c>
      <c r="R21" s="226">
        <v>0.34</v>
      </c>
      <c r="S21" s="226">
        <v>0.46</v>
      </c>
      <c r="T21" s="226">
        <v>0.5</v>
      </c>
      <c r="U21" s="226">
        <v>0.5</v>
      </c>
      <c r="V21" s="226">
        <v>0.5</v>
      </c>
      <c r="W21" s="226">
        <v>1</v>
      </c>
      <c r="X21" s="226">
        <v>0.37</v>
      </c>
      <c r="Y21" s="226">
        <v>0.35</v>
      </c>
      <c r="Z21" s="226">
        <v>0.39</v>
      </c>
      <c r="AA21" s="226">
        <v>0.41</v>
      </c>
      <c r="AB21" s="226">
        <v>0.44</v>
      </c>
      <c r="AC21" s="226">
        <v>0.41</v>
      </c>
    </row>
    <row r="22" spans="1:29">
      <c r="Q22" s="202">
        <v>7</v>
      </c>
      <c r="R22" s="226">
        <v>0.42</v>
      </c>
      <c r="S22" s="226">
        <v>0.39</v>
      </c>
      <c r="T22" s="226">
        <v>0.4</v>
      </c>
      <c r="U22" s="226">
        <v>0.37</v>
      </c>
      <c r="V22" s="226">
        <v>0.39</v>
      </c>
      <c r="W22" s="226">
        <v>0.37</v>
      </c>
      <c r="X22" s="226">
        <v>1</v>
      </c>
      <c r="Y22" s="226">
        <v>0.33</v>
      </c>
      <c r="Z22" s="226">
        <v>0.37</v>
      </c>
      <c r="AA22" s="226">
        <v>0.37</v>
      </c>
      <c r="AB22" s="226">
        <v>0.35</v>
      </c>
      <c r="AC22" s="226">
        <v>0.35</v>
      </c>
    </row>
    <row r="23" spans="1:29">
      <c r="A23" s="195" t="s">
        <v>1977</v>
      </c>
      <c r="Q23" s="202">
        <v>8</v>
      </c>
      <c r="R23" s="226">
        <v>0.32</v>
      </c>
      <c r="S23" s="226">
        <v>0.4</v>
      </c>
      <c r="T23" s="226">
        <v>0.39</v>
      </c>
      <c r="U23" s="226">
        <v>0.37</v>
      </c>
      <c r="V23" s="226">
        <v>0.38</v>
      </c>
      <c r="W23" s="226">
        <v>0.35</v>
      </c>
      <c r="X23" s="226">
        <v>0.33</v>
      </c>
      <c r="Y23" s="226">
        <v>1</v>
      </c>
      <c r="Z23" s="226">
        <v>0.36</v>
      </c>
      <c r="AA23" s="226">
        <v>0.37</v>
      </c>
      <c r="AB23" s="226">
        <v>0.37</v>
      </c>
      <c r="AC23" s="226">
        <v>0.36</v>
      </c>
    </row>
    <row r="24" spans="1:29">
      <c r="Q24" s="202">
        <v>9</v>
      </c>
      <c r="R24" s="226">
        <v>0.34</v>
      </c>
      <c r="S24" s="226">
        <v>0.41</v>
      </c>
      <c r="T24" s="226">
        <v>0.45</v>
      </c>
      <c r="U24" s="226">
        <v>0.41</v>
      </c>
      <c r="V24" s="226">
        <v>0.43</v>
      </c>
      <c r="W24" s="226">
        <v>0.39</v>
      </c>
      <c r="X24" s="226">
        <v>0.37</v>
      </c>
      <c r="Y24" s="226">
        <v>0.36</v>
      </c>
      <c r="Z24" s="226">
        <v>1</v>
      </c>
      <c r="AA24" s="226">
        <v>0.41</v>
      </c>
      <c r="AB24" s="226">
        <v>0.4</v>
      </c>
      <c r="AC24" s="226">
        <v>0.38</v>
      </c>
    </row>
    <row r="25" spans="1:29">
      <c r="A25" s="201"/>
      <c r="B25" s="201"/>
      <c r="C25" s="201"/>
      <c r="Q25" s="202">
        <v>10</v>
      </c>
      <c r="R25" s="226">
        <v>0.33</v>
      </c>
      <c r="S25" s="226">
        <v>0.41</v>
      </c>
      <c r="T25" s="226">
        <v>0.44</v>
      </c>
      <c r="U25" s="226">
        <v>0.43</v>
      </c>
      <c r="V25" s="226">
        <v>0.43</v>
      </c>
      <c r="W25" s="226">
        <v>0.41</v>
      </c>
      <c r="X25" s="226">
        <v>0.37</v>
      </c>
      <c r="Y25" s="226">
        <v>0.37</v>
      </c>
      <c r="Z25" s="226">
        <v>0.41</v>
      </c>
      <c r="AA25" s="226">
        <v>1</v>
      </c>
      <c r="AB25" s="226">
        <v>0.41</v>
      </c>
      <c r="AC25" s="226">
        <v>0.39</v>
      </c>
    </row>
    <row r="26" spans="1:29">
      <c r="A26" s="145" t="s">
        <v>41</v>
      </c>
      <c r="B26" s="144" t="s">
        <v>2</v>
      </c>
      <c r="C26" s="144" t="s">
        <v>1979</v>
      </c>
      <c r="D26" s="144" t="s">
        <v>1980</v>
      </c>
      <c r="E26" s="145" t="s">
        <v>1920</v>
      </c>
      <c r="F26" s="145" t="s">
        <v>1921</v>
      </c>
      <c r="G26" s="144" t="s">
        <v>1922</v>
      </c>
      <c r="H26" s="144" t="s">
        <v>1957</v>
      </c>
      <c r="I26" s="144" t="s">
        <v>1958</v>
      </c>
      <c r="J26" s="144" t="s">
        <v>2674</v>
      </c>
      <c r="K26" s="146" t="s">
        <v>1932</v>
      </c>
      <c r="Q26" s="202">
        <v>11</v>
      </c>
      <c r="R26" s="226">
        <v>0.34</v>
      </c>
      <c r="S26" s="240">
        <v>0.43</v>
      </c>
      <c r="T26" s="226">
        <v>0.47</v>
      </c>
      <c r="U26" s="226">
        <v>0.45</v>
      </c>
      <c r="V26" s="226">
        <v>0.46</v>
      </c>
      <c r="W26" s="226">
        <v>0.44</v>
      </c>
      <c r="X26" s="226">
        <v>0.35</v>
      </c>
      <c r="Y26" s="226">
        <v>0.37</v>
      </c>
      <c r="Z26" s="226">
        <v>0.4</v>
      </c>
      <c r="AA26" s="226">
        <v>0.41</v>
      </c>
      <c r="AB26" s="226">
        <v>1</v>
      </c>
      <c r="AC26" s="226">
        <v>0.4</v>
      </c>
    </row>
    <row r="27" spans="1:29">
      <c r="A27" s="193" t="s">
        <v>115</v>
      </c>
      <c r="B27" s="193" t="s">
        <v>201</v>
      </c>
      <c r="C27" s="193" t="s">
        <v>2675</v>
      </c>
      <c r="D27" s="193" t="s">
        <v>2675</v>
      </c>
      <c r="E27" s="192">
        <f t="shared" ref="E27:F30" si="1">VLOOKUP(C27,($L$19:$O$21),4,FALSE)</f>
        <v>7600000</v>
      </c>
      <c r="F27" s="192">
        <f t="shared" si="1"/>
        <v>7600000</v>
      </c>
      <c r="G27" s="203">
        <v>1</v>
      </c>
      <c r="H27" s="288" cm="1">
        <f t="array" ref="H27">VLOOKUP($B$27,TRANSPOSE($B$8:$F$12),5,FALSE)</f>
        <v>1</v>
      </c>
      <c r="I27" s="288" cm="1">
        <f t="array" ref="I27">VLOOKUP($B$27,TRANSPOSE($B$8:$F$12),5,FALSE)</f>
        <v>1</v>
      </c>
      <c r="J27" s="281">
        <f>MIN(H27:I27)/MAX(H27:I27)</f>
        <v>1</v>
      </c>
      <c r="K27" s="210">
        <f>E27*F27*G27*J27</f>
        <v>57760000000000</v>
      </c>
      <c r="Q27" s="202">
        <v>12</v>
      </c>
      <c r="R27" s="226">
        <v>0.33</v>
      </c>
      <c r="S27" s="226">
        <v>0.4</v>
      </c>
      <c r="T27" s="226">
        <v>0.42</v>
      </c>
      <c r="U27" s="226">
        <v>0.4</v>
      </c>
      <c r="V27" s="226">
        <v>0.42</v>
      </c>
      <c r="W27" s="226">
        <v>0.41</v>
      </c>
      <c r="X27" s="226">
        <v>0.35</v>
      </c>
      <c r="Y27" s="226">
        <v>0.36</v>
      </c>
      <c r="Z27" s="226">
        <v>0.38</v>
      </c>
      <c r="AA27" s="226">
        <v>0.39</v>
      </c>
      <c r="AB27" s="226">
        <v>0.4</v>
      </c>
      <c r="AC27" s="226">
        <v>1</v>
      </c>
    </row>
    <row r="28" spans="1:29">
      <c r="A28" s="193" t="s">
        <v>115</v>
      </c>
      <c r="B28" s="193" t="s">
        <v>201</v>
      </c>
      <c r="C28" s="193" t="s">
        <v>2675</v>
      </c>
      <c r="D28" s="193" t="s">
        <v>2676</v>
      </c>
      <c r="E28" s="192">
        <f t="shared" si="1"/>
        <v>7600000</v>
      </c>
      <c r="F28" s="192">
        <f t="shared" si="1"/>
        <v>22800000</v>
      </c>
      <c r="G28" s="203">
        <f>$X$11</f>
        <v>0.5</v>
      </c>
      <c r="H28" s="288" cm="1">
        <f t="array" ref="H28">VLOOKUP($B$27,TRANSPOSE($B$8:$F$12),5,FALSE)</f>
        <v>1</v>
      </c>
      <c r="I28" s="288" cm="1">
        <f t="array" ref="I28">VLOOKUP($B$27,TRANSPOSE($B$8:$F$12),5,FALSE)</f>
        <v>1</v>
      </c>
      <c r="J28" s="281">
        <f t="shared" ref="J28:J30" si="2">MIN(H28:I28)/MAX(H28:I28)</f>
        <v>1</v>
      </c>
      <c r="K28" s="210">
        <f>E28*F28*G28*J28</f>
        <v>86640000000000</v>
      </c>
    </row>
    <row r="29" spans="1:29">
      <c r="A29" s="193" t="s">
        <v>115</v>
      </c>
      <c r="B29" s="193" t="s">
        <v>201</v>
      </c>
      <c r="C29" s="193" t="s">
        <v>2676</v>
      </c>
      <c r="D29" s="193" t="s">
        <v>2675</v>
      </c>
      <c r="E29" s="192">
        <f t="shared" si="1"/>
        <v>22800000</v>
      </c>
      <c r="F29" s="192">
        <f t="shared" si="1"/>
        <v>7600000</v>
      </c>
      <c r="G29" s="203">
        <f>$X$11</f>
        <v>0.5</v>
      </c>
      <c r="H29" s="288" cm="1">
        <f t="array" ref="H29">VLOOKUP($B$27,TRANSPOSE($B$8:$F$12),5,FALSE)</f>
        <v>1</v>
      </c>
      <c r="I29" s="288" cm="1">
        <f t="array" ref="I29">VLOOKUP($B$27,TRANSPOSE($B$8:$F$12),5,FALSE)</f>
        <v>1</v>
      </c>
      <c r="J29" s="281">
        <f t="shared" si="2"/>
        <v>1</v>
      </c>
      <c r="K29" s="210">
        <f>E29*F29*G29*J29</f>
        <v>86640000000000</v>
      </c>
      <c r="Q29" s="1" t="s">
        <v>2658</v>
      </c>
    </row>
    <row r="30" spans="1:29">
      <c r="A30" s="193" t="s">
        <v>115</v>
      </c>
      <c r="B30" s="193" t="s">
        <v>201</v>
      </c>
      <c r="C30" s="193" t="s">
        <v>2676</v>
      </c>
      <c r="D30" s="193" t="s">
        <v>2676</v>
      </c>
      <c r="E30" s="192">
        <f t="shared" si="1"/>
        <v>22800000</v>
      </c>
      <c r="F30" s="192">
        <f t="shared" si="1"/>
        <v>22800000</v>
      </c>
      <c r="G30" s="203">
        <v>1</v>
      </c>
      <c r="H30" s="288" cm="1">
        <f t="array" ref="H30">VLOOKUP($B$27,TRANSPOSE($B$8:$F$12),5,FALSE)</f>
        <v>1</v>
      </c>
      <c r="I30" s="288" cm="1">
        <f t="array" ref="I30">VLOOKUP($B$27,TRANSPOSE($B$8:$F$12),5,FALSE)</f>
        <v>1</v>
      </c>
      <c r="J30" s="281">
        <f t="shared" si="2"/>
        <v>1</v>
      </c>
      <c r="K30" s="210">
        <f>E30*F30*G30*J30</f>
        <v>519840000000000</v>
      </c>
      <c r="Q30" s="326"/>
      <c r="R30" s="327"/>
      <c r="S30" s="328"/>
      <c r="T30" s="325" t="s">
        <v>2661</v>
      </c>
      <c r="U30" s="325"/>
      <c r="V30" s="325"/>
      <c r="W30" s="325"/>
    </row>
    <row r="31" spans="1:29">
      <c r="A31" s="201"/>
      <c r="B31" s="284"/>
      <c r="C31" s="201"/>
      <c r="J31" s="204" t="s">
        <v>1995</v>
      </c>
      <c r="K31" s="204">
        <f>SQRT(SUM(K27:K30))</f>
        <v>27402189.69352632</v>
      </c>
      <c r="Q31" s="329"/>
      <c r="R31" s="330"/>
      <c r="S31" s="331"/>
      <c r="T31" s="325"/>
      <c r="U31" s="325"/>
      <c r="V31" s="325"/>
      <c r="W31" s="325"/>
    </row>
    <row r="32" spans="1:29">
      <c r="A32" s="201"/>
      <c r="B32" s="284"/>
      <c r="C32" s="201"/>
      <c r="Q32" s="335" t="s">
        <v>2659</v>
      </c>
      <c r="R32" s="335"/>
      <c r="S32" s="335"/>
      <c r="T32" s="349">
        <v>360</v>
      </c>
      <c r="U32" s="350"/>
      <c r="V32" s="350"/>
      <c r="W32" s="351"/>
    </row>
    <row r="33" spans="1:29">
      <c r="A33" s="201"/>
      <c r="B33" s="284"/>
      <c r="C33" s="201"/>
      <c r="Q33" s="335" t="s">
        <v>2660</v>
      </c>
      <c r="R33" s="335"/>
      <c r="S33" s="335"/>
      <c r="T33" s="349">
        <v>70</v>
      </c>
      <c r="U33" s="350"/>
      <c r="V33" s="350"/>
      <c r="W33" s="351"/>
    </row>
    <row r="34" spans="1:29">
      <c r="A34" s="201" t="s">
        <v>1930</v>
      </c>
      <c r="B34" s="284"/>
      <c r="C34" s="201"/>
    </row>
    <row r="35" spans="1:29">
      <c r="A35" s="145" t="s">
        <v>41</v>
      </c>
      <c r="B35" s="144" t="s">
        <v>2</v>
      </c>
      <c r="C35" s="144" t="s">
        <v>1911</v>
      </c>
      <c r="D35" s="144" t="s">
        <v>1912</v>
      </c>
      <c r="E35" s="145" t="s">
        <v>1913</v>
      </c>
      <c r="F35" s="145" t="s">
        <v>1914</v>
      </c>
    </row>
    <row r="36" spans="1:29">
      <c r="A36" s="193" t="s">
        <v>115</v>
      </c>
      <c r="B36" s="193">
        <v>1</v>
      </c>
      <c r="C36" s="151">
        <v>0</v>
      </c>
      <c r="D36" s="151">
        <f>C36^2</f>
        <v>0</v>
      </c>
      <c r="E36" s="151">
        <v>0</v>
      </c>
      <c r="F36" s="151">
        <f>MAX(MIN(E36,C36),-C36)</f>
        <v>0</v>
      </c>
    </row>
    <row r="37" spans="1:29">
      <c r="A37" s="201"/>
      <c r="B37" s="201"/>
      <c r="C37" s="201"/>
      <c r="Q37" s="217"/>
      <c r="R37" s="222" t="s">
        <v>51</v>
      </c>
      <c r="S37" s="222" t="s">
        <v>75</v>
      </c>
      <c r="T37" s="222" t="s">
        <v>54</v>
      </c>
      <c r="U37" s="222" t="s">
        <v>77</v>
      </c>
      <c r="V37" s="222" t="s">
        <v>57</v>
      </c>
      <c r="W37" s="222" t="s">
        <v>79</v>
      </c>
      <c r="X37" s="222" t="s">
        <v>63</v>
      </c>
      <c r="Y37" s="222" t="s">
        <v>68</v>
      </c>
      <c r="Z37" s="222" t="s">
        <v>72</v>
      </c>
      <c r="AA37" s="222" t="s">
        <v>82</v>
      </c>
      <c r="AB37" s="222" t="s">
        <v>84</v>
      </c>
      <c r="AC37" s="222" t="s">
        <v>86</v>
      </c>
    </row>
    <row r="38" spans="1:29">
      <c r="A38" s="195" t="s">
        <v>2621</v>
      </c>
      <c r="Q38" s="222" t="s">
        <v>2628</v>
      </c>
      <c r="R38" s="275">
        <f>0.5*MIN(1,14/R39)</f>
        <v>0.5</v>
      </c>
      <c r="S38" s="275">
        <f t="shared" ref="S38:AC38" si="3">0.5*MIN(1,14/S39)</f>
        <v>0.23013698630136986</v>
      </c>
      <c r="T38" s="275">
        <f t="shared" si="3"/>
        <v>7.6712328767123292E-2</v>
      </c>
      <c r="U38" s="275">
        <f t="shared" si="3"/>
        <v>3.8356164383561646E-2</v>
      </c>
      <c r="V38" s="275">
        <f t="shared" si="3"/>
        <v>1.9178082191780823E-2</v>
      </c>
      <c r="W38" s="275">
        <f t="shared" si="3"/>
        <v>9.5890410958904115E-3</v>
      </c>
      <c r="X38" s="275">
        <f t="shared" si="3"/>
        <v>6.392694063926941E-3</v>
      </c>
      <c r="Y38" s="275">
        <f t="shared" si="3"/>
        <v>3.8356164383561643E-3</v>
      </c>
      <c r="Z38" s="275">
        <f t="shared" si="3"/>
        <v>1.9178082191780822E-3</v>
      </c>
      <c r="AA38" s="275">
        <f t="shared" si="3"/>
        <v>1.2785388127853881E-3</v>
      </c>
      <c r="AB38" s="275">
        <f t="shared" si="3"/>
        <v>9.5890410958904108E-4</v>
      </c>
      <c r="AC38" s="275">
        <f t="shared" si="3"/>
        <v>6.3926940639269405E-4</v>
      </c>
    </row>
    <row r="39" spans="1:29">
      <c r="Q39" s="222" t="s">
        <v>2629</v>
      </c>
      <c r="R39" s="217">
        <v>14</v>
      </c>
      <c r="S39" s="217">
        <f>365/12</f>
        <v>30.416666666666668</v>
      </c>
      <c r="T39" s="217">
        <f>365/4</f>
        <v>91.25</v>
      </c>
      <c r="U39" s="217">
        <f>365/2</f>
        <v>182.5</v>
      </c>
      <c r="V39" s="217">
        <f>365</f>
        <v>365</v>
      </c>
      <c r="W39" s="217">
        <f>365*2</f>
        <v>730</v>
      </c>
      <c r="X39" s="217">
        <f>365*3</f>
        <v>1095</v>
      </c>
      <c r="Y39" s="217">
        <f>365*5</f>
        <v>1825</v>
      </c>
      <c r="Z39" s="217">
        <f>365*10</f>
        <v>3650</v>
      </c>
      <c r="AA39" s="217">
        <f>365*15</f>
        <v>5475</v>
      </c>
      <c r="AB39" s="217">
        <f>365*20</f>
        <v>7300</v>
      </c>
      <c r="AC39" s="217">
        <f>365*30</f>
        <v>10950</v>
      </c>
    </row>
    <row r="40" spans="1:29">
      <c r="A40" s="316" t="s">
        <v>2677</v>
      </c>
      <c r="B40" s="317"/>
      <c r="C40" s="144" t="s">
        <v>1916</v>
      </c>
      <c r="D40" s="144" t="s">
        <v>1917</v>
      </c>
      <c r="E40" s="144" t="s">
        <v>1957</v>
      </c>
      <c r="F40" s="144" t="s">
        <v>1958</v>
      </c>
      <c r="G40" s="144" t="s">
        <v>1922</v>
      </c>
      <c r="H40" s="144" t="s">
        <v>1959</v>
      </c>
      <c r="I40" s="144" t="s">
        <v>1932</v>
      </c>
    </row>
    <row r="41" spans="1:29">
      <c r="A41" s="193">
        <v>1</v>
      </c>
      <c r="B41" s="193">
        <v>1</v>
      </c>
      <c r="C41" s="151">
        <v>0</v>
      </c>
      <c r="D41" s="151">
        <v>0</v>
      </c>
      <c r="E41" s="151">
        <v>1</v>
      </c>
      <c r="F41" s="151">
        <v>1</v>
      </c>
      <c r="G41" s="211">
        <v>1</v>
      </c>
      <c r="H41" s="281">
        <v>1</v>
      </c>
      <c r="I41" s="151">
        <f t="shared" ref="I41" si="4">IF(C41=D41,0,C41*D41*G41*H41)</f>
        <v>0</v>
      </c>
    </row>
    <row r="42" spans="1:29">
      <c r="A42" s="201"/>
      <c r="B42" s="201"/>
      <c r="C42" s="201"/>
      <c r="H42" s="1" t="s">
        <v>1931</v>
      </c>
      <c r="I42" s="1">
        <f>SUM(I41:I41)</f>
        <v>0</v>
      </c>
    </row>
    <row r="43" spans="1:29">
      <c r="A43" s="201"/>
      <c r="B43" s="201"/>
      <c r="C43" s="201"/>
      <c r="H43" s="1" t="s">
        <v>1933</v>
      </c>
      <c r="I43" s="1">
        <f>SUM(D36:D36)</f>
        <v>0</v>
      </c>
    </row>
    <row r="44" spans="1:29">
      <c r="A44" s="201"/>
      <c r="B44" s="201"/>
      <c r="C44" s="201"/>
      <c r="H44" s="1" t="s">
        <v>1995</v>
      </c>
      <c r="I44" s="1">
        <f>K31</f>
        <v>27402189.69352632</v>
      </c>
    </row>
    <row r="45" spans="1:29">
      <c r="A45" s="201"/>
      <c r="B45" s="201"/>
      <c r="C45" s="201"/>
      <c r="H45" s="204" t="s">
        <v>2623</v>
      </c>
      <c r="I45" s="287">
        <f>SQRT(SUM(I42:I43))+I44</f>
        <v>27402189.69352632</v>
      </c>
    </row>
    <row r="46" spans="1:29">
      <c r="A46" s="201"/>
      <c r="B46" s="201"/>
      <c r="C46" s="201"/>
    </row>
    <row r="49" spans="1:15">
      <c r="A49" s="274" t="s">
        <v>2625</v>
      </c>
      <c r="B49" s="273"/>
    </row>
    <row r="51" spans="1:15">
      <c r="A51" s="195" t="s">
        <v>2663</v>
      </c>
    </row>
    <row r="53" spans="1:15">
      <c r="A53" s="144" t="s">
        <v>41</v>
      </c>
      <c r="B53" s="144" t="s">
        <v>42</v>
      </c>
      <c r="C53" s="144" t="s">
        <v>43</v>
      </c>
      <c r="D53" s="144" t="s">
        <v>0</v>
      </c>
      <c r="E53" s="144" t="s">
        <v>1</v>
      </c>
      <c r="F53" s="144" t="s">
        <v>2</v>
      </c>
      <c r="G53" s="144" t="s">
        <v>3</v>
      </c>
      <c r="H53" s="144" t="s">
        <v>4</v>
      </c>
      <c r="I53" s="144" t="s">
        <v>44</v>
      </c>
      <c r="J53" s="144" t="s">
        <v>45</v>
      </c>
      <c r="K53" s="144" t="s">
        <v>46</v>
      </c>
      <c r="L53" s="144" t="s">
        <v>1978</v>
      </c>
      <c r="M53" s="144" t="s">
        <v>2627</v>
      </c>
      <c r="N53" s="235" t="s">
        <v>2664</v>
      </c>
      <c r="O53" s="235" t="s">
        <v>2665</v>
      </c>
    </row>
    <row r="54" spans="1:15">
      <c r="A54" s="193" t="s">
        <v>115</v>
      </c>
      <c r="B54" s="189" t="s">
        <v>389</v>
      </c>
      <c r="C54" s="189" t="s">
        <v>49</v>
      </c>
      <c r="D54" s="193" t="s">
        <v>17</v>
      </c>
      <c r="E54" s="193" t="s">
        <v>390</v>
      </c>
      <c r="F54" s="193" t="s">
        <v>201</v>
      </c>
      <c r="G54" s="193" t="s">
        <v>57</v>
      </c>
      <c r="H54" s="193" t="s">
        <v>50</v>
      </c>
      <c r="I54" s="193">
        <v>10000000</v>
      </c>
      <c r="J54" s="189" t="s">
        <v>50</v>
      </c>
      <c r="K54" s="193">
        <v>10000000</v>
      </c>
      <c r="L54" s="271" t="str">
        <f>E54&amp;"-"&amp;G54&amp;"-"&amp;H54</f>
        <v>ISIN:CA2108230001-1y-USD</v>
      </c>
      <c r="M54" s="191" cm="1">
        <f t="array" ref="M54">VLOOKUP(G54,TRANSPOSE($Q$37:$AC$38),2,FALSE)</f>
        <v>1.9178082191780823E-2</v>
      </c>
      <c r="N54" s="223">
        <f>K54*M54</f>
        <v>191780.82191780824</v>
      </c>
      <c r="O54" s="223">
        <f>ABS(N54)</f>
        <v>191780.82191780824</v>
      </c>
    </row>
    <row r="55" spans="1:15">
      <c r="A55" s="193" t="s">
        <v>115</v>
      </c>
      <c r="B55" s="189" t="s">
        <v>391</v>
      </c>
      <c r="C55" s="189" t="s">
        <v>49</v>
      </c>
      <c r="D55" s="193" t="s">
        <v>17</v>
      </c>
      <c r="E55" s="193" t="s">
        <v>392</v>
      </c>
      <c r="F55" s="193" t="s">
        <v>201</v>
      </c>
      <c r="G55" s="193" t="s">
        <v>68</v>
      </c>
      <c r="H55" s="193" t="s">
        <v>62</v>
      </c>
      <c r="I55" s="193">
        <v>30000000</v>
      </c>
      <c r="J55" s="189" t="s">
        <v>50</v>
      </c>
      <c r="K55" s="193">
        <v>30000000</v>
      </c>
      <c r="L55" s="271" t="str">
        <f>E55&amp;"-"&amp;G55&amp;"-"&amp;H55</f>
        <v>ISIN:GB1086652888-5y-EUR</v>
      </c>
      <c r="M55" s="191" cm="1">
        <f t="array" ref="M55">VLOOKUP(G55,TRANSPOSE($Q$37:$AC$38),2,FALSE)</f>
        <v>3.8356164383561643E-3</v>
      </c>
      <c r="N55" s="223">
        <f>K55*M55</f>
        <v>115068.49315068492</v>
      </c>
      <c r="O55" s="223">
        <f>ABS(N55)</f>
        <v>115068.49315068492</v>
      </c>
    </row>
    <row r="57" spans="1:15">
      <c r="A57" s="195" t="s">
        <v>2666</v>
      </c>
    </row>
    <row r="59" spans="1:15">
      <c r="A59" s="201"/>
      <c r="B59" s="201"/>
      <c r="C59" s="201"/>
    </row>
    <row r="60" spans="1:15">
      <c r="A60" s="145" t="s">
        <v>41</v>
      </c>
      <c r="B60" s="144" t="s">
        <v>2</v>
      </c>
      <c r="C60" s="144" t="s">
        <v>1979</v>
      </c>
      <c r="D60" s="144" t="s">
        <v>1980</v>
      </c>
      <c r="E60" s="145" t="s">
        <v>1920</v>
      </c>
      <c r="F60" s="145" t="s">
        <v>1921</v>
      </c>
      <c r="G60" s="144" t="s">
        <v>1922</v>
      </c>
      <c r="H60" s="144" t="s">
        <v>2632</v>
      </c>
      <c r="I60" s="146" t="s">
        <v>1932</v>
      </c>
    </row>
    <row r="61" spans="1:15">
      <c r="A61" s="193" t="s">
        <v>115</v>
      </c>
      <c r="B61" s="193" t="s">
        <v>201</v>
      </c>
      <c r="C61" s="193" t="s">
        <v>2675</v>
      </c>
      <c r="D61" s="193" t="s">
        <v>2675</v>
      </c>
      <c r="E61" s="192">
        <f>VLOOKUP(C61,($L$53:$N$55),3,FALSE)</f>
        <v>191780.82191780824</v>
      </c>
      <c r="F61" s="192">
        <f>VLOOKUP(D61,($L$53:$N$55),3,FALSE)</f>
        <v>191780.82191780824</v>
      </c>
      <c r="G61" s="203">
        <v>1</v>
      </c>
      <c r="H61" s="272">
        <f>G61^2</f>
        <v>1</v>
      </c>
      <c r="I61" s="210">
        <f>E61*F61*H61</f>
        <v>36779883655.470078</v>
      </c>
    </row>
    <row r="62" spans="1:15">
      <c r="A62" s="193" t="s">
        <v>115</v>
      </c>
      <c r="B62" s="193" t="s">
        <v>201</v>
      </c>
      <c r="C62" s="193" t="s">
        <v>2675</v>
      </c>
      <c r="D62" s="193" t="s">
        <v>2676</v>
      </c>
      <c r="E62" s="192">
        <f t="shared" ref="E62:F64" si="5">VLOOKUP(C62,($L$53:$N$55),3,FALSE)</f>
        <v>191780.82191780824</v>
      </c>
      <c r="F62" s="192">
        <f t="shared" si="5"/>
        <v>115068.49315068492</v>
      </c>
      <c r="G62" s="203">
        <v>0.5</v>
      </c>
      <c r="H62" s="272">
        <f t="shared" ref="H62:H64" si="6">G62^2</f>
        <v>0.25</v>
      </c>
      <c r="I62" s="210">
        <f t="shared" ref="I62:I64" si="7">E62*F62*H62</f>
        <v>5516982548.3205109</v>
      </c>
    </row>
    <row r="63" spans="1:15">
      <c r="A63" s="193" t="s">
        <v>115</v>
      </c>
      <c r="B63" s="193" t="s">
        <v>201</v>
      </c>
      <c r="C63" s="193" t="s">
        <v>2676</v>
      </c>
      <c r="D63" s="193" t="s">
        <v>2675</v>
      </c>
      <c r="E63" s="192">
        <f t="shared" si="5"/>
        <v>115068.49315068492</v>
      </c>
      <c r="F63" s="192">
        <f t="shared" si="5"/>
        <v>191780.82191780824</v>
      </c>
      <c r="G63" s="203">
        <v>0.5</v>
      </c>
      <c r="H63" s="272">
        <f t="shared" si="6"/>
        <v>0.25</v>
      </c>
      <c r="I63" s="210">
        <f t="shared" si="7"/>
        <v>5516982548.3205109</v>
      </c>
    </row>
    <row r="64" spans="1:15">
      <c r="A64" s="193" t="s">
        <v>115</v>
      </c>
      <c r="B64" s="193" t="s">
        <v>201</v>
      </c>
      <c r="C64" s="193" t="s">
        <v>2676</v>
      </c>
      <c r="D64" s="193" t="s">
        <v>2676</v>
      </c>
      <c r="E64" s="192">
        <f t="shared" si="5"/>
        <v>115068.49315068492</v>
      </c>
      <c r="F64" s="192">
        <f t="shared" si="5"/>
        <v>115068.49315068492</v>
      </c>
      <c r="G64" s="203">
        <v>1</v>
      </c>
      <c r="H64" s="272">
        <f t="shared" si="6"/>
        <v>1</v>
      </c>
      <c r="I64" s="210">
        <f t="shared" si="7"/>
        <v>13240758115.969223</v>
      </c>
    </row>
    <row r="65" spans="1:18">
      <c r="A65" s="201"/>
      <c r="B65" s="284"/>
      <c r="C65" s="201"/>
      <c r="H65" s="204" t="s">
        <v>1995</v>
      </c>
      <c r="I65" s="204">
        <f>SQRT(SUM(I61:I64))</f>
        <v>247092.30434815312</v>
      </c>
    </row>
    <row r="66" spans="1:18">
      <c r="A66" s="201" t="s">
        <v>1930</v>
      </c>
      <c r="B66" s="284"/>
      <c r="C66" s="201"/>
    </row>
    <row r="67" spans="1:18">
      <c r="A67" s="145" t="s">
        <v>41</v>
      </c>
      <c r="B67" s="144" t="s">
        <v>2</v>
      </c>
      <c r="C67" s="144" t="s">
        <v>1911</v>
      </c>
      <c r="D67" s="144" t="s">
        <v>1912</v>
      </c>
      <c r="E67" s="145" t="s">
        <v>1913</v>
      </c>
      <c r="F67" s="145" t="s">
        <v>1914</v>
      </c>
    </row>
    <row r="68" spans="1:18">
      <c r="A68" s="193" t="s">
        <v>115</v>
      </c>
      <c r="B68" s="189">
        <v>2</v>
      </c>
      <c r="C68" s="151">
        <v>0</v>
      </c>
      <c r="D68" s="151">
        <f>C68^2</f>
        <v>0</v>
      </c>
      <c r="E68" s="151">
        <v>0</v>
      </c>
      <c r="F68" s="151">
        <f>MAX(MIN(E68,C68),-C68)</f>
        <v>0</v>
      </c>
    </row>
    <row r="70" spans="1:18">
      <c r="A70" s="195" t="s">
        <v>2668</v>
      </c>
    </row>
    <row r="72" spans="1:18">
      <c r="A72" s="145"/>
      <c r="B72" s="145" t="s">
        <v>2667</v>
      </c>
      <c r="C72" s="145" t="s">
        <v>2672</v>
      </c>
      <c r="D72" s="144" t="s">
        <v>2784</v>
      </c>
    </row>
    <row r="73" spans="1:18">
      <c r="A73" s="217" t="s">
        <v>2634</v>
      </c>
      <c r="B73" s="217"/>
      <c r="C73" s="217">
        <v>0</v>
      </c>
      <c r="D73" s="217">
        <f>SUM(B73:C73)</f>
        <v>0</v>
      </c>
    </row>
    <row r="74" spans="1:18">
      <c r="A74" s="217" t="s">
        <v>2635</v>
      </c>
      <c r="B74" s="217"/>
      <c r="C74" s="217">
        <v>0</v>
      </c>
      <c r="D74" s="217">
        <f>SUM(B74:C74)</f>
        <v>0</v>
      </c>
    </row>
    <row r="75" spans="1:18">
      <c r="A75" s="217" t="s">
        <v>2636</v>
      </c>
      <c r="B75" s="217">
        <v>0</v>
      </c>
    </row>
    <row r="76" spans="1:18">
      <c r="A76" s="217" t="s">
        <v>2637</v>
      </c>
      <c r="B76" s="217">
        <f>_xlfn.NORM.S.INV(99.5%)</f>
        <v>2.5758293035488999</v>
      </c>
    </row>
    <row r="77" spans="1:18">
      <c r="A77" s="277" t="s">
        <v>2638</v>
      </c>
      <c r="B77" s="217">
        <f>(B76^2-1)*(1+B75)-B75</f>
        <v>5.6348966010212109</v>
      </c>
      <c r="E77" s="278"/>
      <c r="F77" s="278"/>
      <c r="G77" s="278"/>
      <c r="H77" s="279"/>
    </row>
    <row r="78" spans="1:18">
      <c r="B78" s="283"/>
    </row>
    <row r="79" spans="1:18">
      <c r="B79" s="283"/>
      <c r="R79" s="1" t="s">
        <v>2059</v>
      </c>
    </row>
    <row r="80" spans="1:18">
      <c r="A80" s="145"/>
      <c r="B80" s="145" t="s">
        <v>2669</v>
      </c>
      <c r="C80" s="144" t="s">
        <v>2784</v>
      </c>
      <c r="Q80" s="1" t="s">
        <v>2059</v>
      </c>
    </row>
    <row r="81" spans="1:17">
      <c r="A81" s="217" t="s">
        <v>2634</v>
      </c>
      <c r="B81" s="217">
        <f>SUM(N54:N55)</f>
        <v>306849.31506849313</v>
      </c>
      <c r="C81" s="217">
        <f>SUM(B81)</f>
        <v>306849.31506849313</v>
      </c>
      <c r="Q81" s="1">
        <v>0</v>
      </c>
    </row>
    <row r="82" spans="1:17">
      <c r="A82" s="217" t="s">
        <v>2635</v>
      </c>
      <c r="B82" s="217">
        <f>SUM(O54:O55)</f>
        <v>306849.31506849313</v>
      </c>
      <c r="C82" s="217">
        <f>SUM(B82)</f>
        <v>306849.31506849313</v>
      </c>
    </row>
    <row r="83" spans="1:17">
      <c r="A83" s="217" t="s">
        <v>2636</v>
      </c>
      <c r="B83" s="217">
        <f>MIN(0,C81/C82)</f>
        <v>0</v>
      </c>
    </row>
    <row r="84" spans="1:17">
      <c r="A84" s="217" t="s">
        <v>2637</v>
      </c>
      <c r="B84" s="217">
        <f>_xlfn.NORM.S.INV(99.5%)</f>
        <v>2.5758293035488999</v>
      </c>
    </row>
    <row r="85" spans="1:17">
      <c r="A85" s="277" t="s">
        <v>2638</v>
      </c>
      <c r="B85" s="217">
        <f>(B84^2-1)*(1+B83)-B83</f>
        <v>5.6348966010212109</v>
      </c>
    </row>
    <row r="86" spans="1:17">
      <c r="B86" s="283"/>
    </row>
    <row r="88" spans="1:17">
      <c r="A88" s="195" t="s">
        <v>2642</v>
      </c>
    </row>
    <row r="90" spans="1:17">
      <c r="A90" s="316" t="s">
        <v>2677</v>
      </c>
      <c r="B90" s="317"/>
      <c r="C90" s="144" t="s">
        <v>1916</v>
      </c>
      <c r="D90" s="144" t="s">
        <v>1917</v>
      </c>
      <c r="E90" s="144" t="s">
        <v>1922</v>
      </c>
      <c r="F90" s="144" t="s">
        <v>2632</v>
      </c>
      <c r="G90" s="144" t="s">
        <v>1932</v>
      </c>
    </row>
    <row r="91" spans="1:17">
      <c r="A91" s="193">
        <v>2</v>
      </c>
      <c r="B91" s="193">
        <v>2</v>
      </c>
      <c r="C91" s="151">
        <f>VLOOKUP(A91,$B$67:$F$68,5,FALSE)</f>
        <v>0</v>
      </c>
      <c r="D91" s="151">
        <f>VLOOKUP(B91,$B$67:$F$68,5,FALSE)</f>
        <v>0</v>
      </c>
      <c r="E91" s="211">
        <v>1</v>
      </c>
      <c r="F91" s="211">
        <f t="shared" ref="F91" si="8">E91^2</f>
        <v>1</v>
      </c>
      <c r="G91" s="151">
        <f t="shared" ref="G91" si="9">IF(C91=D91,0,C91*D91*F91)</f>
        <v>0</v>
      </c>
    </row>
    <row r="92" spans="1:17">
      <c r="A92" s="201"/>
      <c r="B92" s="201"/>
      <c r="C92" s="201"/>
      <c r="F92" s="1" t="s">
        <v>1931</v>
      </c>
      <c r="G92" s="1">
        <f>SUM(G91:G91)</f>
        <v>0</v>
      </c>
    </row>
    <row r="93" spans="1:17">
      <c r="A93" s="201"/>
      <c r="B93" s="201"/>
      <c r="C93" s="201"/>
      <c r="F93" s="1" t="s">
        <v>1933</v>
      </c>
      <c r="G93" s="1">
        <f>SUM(D68:D68)</f>
        <v>0</v>
      </c>
    </row>
    <row r="94" spans="1:17">
      <c r="E94" s="204" t="s">
        <v>2679</v>
      </c>
      <c r="F94" s="204"/>
      <c r="G94" s="287">
        <f>MAX(D73+B77*SQRT(G92+G93),0)</f>
        <v>0</v>
      </c>
      <c r="H94" s="278"/>
    </row>
    <row r="95" spans="1:17">
      <c r="E95" s="204" t="s">
        <v>2678</v>
      </c>
      <c r="F95" s="204"/>
      <c r="G95" s="287">
        <f>MAX(C81+B85*I65,0)</f>
        <v>1699188.9009783997</v>
      </c>
    </row>
    <row r="98" spans="1:17">
      <c r="A98" s="274" t="s">
        <v>2613</v>
      </c>
      <c r="B98" s="289">
        <f>I45+G94+G95</f>
        <v>29101378.594504721</v>
      </c>
    </row>
    <row r="100" spans="1:17">
      <c r="A100" s="205" t="s">
        <v>1935</v>
      </c>
    </row>
    <row r="102" spans="1:17">
      <c r="A102" s="227" t="s">
        <v>2043</v>
      </c>
      <c r="B102" s="227" t="s">
        <v>2044</v>
      </c>
      <c r="C102" s="227" t="s">
        <v>2045</v>
      </c>
      <c r="D102" s="227" t="s">
        <v>2046</v>
      </c>
      <c r="E102" s="227" t="s">
        <v>2047</v>
      </c>
      <c r="F102" s="227" t="s">
        <v>2048</v>
      </c>
      <c r="G102" s="227" t="s">
        <v>2049</v>
      </c>
      <c r="H102" s="227" t="s">
        <v>2050</v>
      </c>
      <c r="I102" s="227" t="s">
        <v>2051</v>
      </c>
      <c r="J102" s="217" t="s">
        <v>2052</v>
      </c>
      <c r="K102" s="217" t="s">
        <v>2053</v>
      </c>
      <c r="L102" s="217" t="s">
        <v>2054</v>
      </c>
      <c r="M102" s="217" t="s">
        <v>2055</v>
      </c>
      <c r="N102" s="217" t="s">
        <v>2056</v>
      </c>
      <c r="O102" s="217" t="s">
        <v>2057</v>
      </c>
      <c r="P102" s="1" t="s">
        <v>2058</v>
      </c>
      <c r="Q102" s="1" t="s">
        <v>2059</v>
      </c>
    </row>
    <row r="103" spans="1:17">
      <c r="A103" s="228">
        <v>45170</v>
      </c>
      <c r="B103" s="227" t="s">
        <v>2398</v>
      </c>
      <c r="C103" s="227" t="s">
        <v>2061</v>
      </c>
      <c r="D103" s="227" t="s">
        <v>50</v>
      </c>
      <c r="E103" s="227">
        <v>29101378.594505001</v>
      </c>
      <c r="F103" s="227">
        <v>0</v>
      </c>
      <c r="G103" s="227">
        <v>29101378.594505001</v>
      </c>
      <c r="H103" s="227">
        <v>0</v>
      </c>
      <c r="I103" s="227">
        <v>29101378.594505001</v>
      </c>
      <c r="J103" s="217">
        <v>0</v>
      </c>
      <c r="K103" s="217">
        <v>0</v>
      </c>
      <c r="L103" s="217">
        <v>0</v>
      </c>
      <c r="M103" s="217">
        <v>0</v>
      </c>
      <c r="N103" s="217">
        <v>29101378.594505001</v>
      </c>
      <c r="O103" s="217">
        <v>0</v>
      </c>
      <c r="P103" s="1">
        <v>0</v>
      </c>
      <c r="Q103" s="1">
        <v>0</v>
      </c>
    </row>
    <row r="111" spans="1:17">
      <c r="Q111" s="1" t="s">
        <v>2059</v>
      </c>
    </row>
    <row r="112" spans="1:17">
      <c r="Q112" s="1">
        <v>0</v>
      </c>
    </row>
  </sheetData>
  <mergeCells count="18">
    <mergeCell ref="Q33:S33"/>
    <mergeCell ref="T33:W33"/>
    <mergeCell ref="A40:B40"/>
    <mergeCell ref="A90:B90"/>
    <mergeCell ref="Q11:S11"/>
    <mergeCell ref="T11:W11"/>
    <mergeCell ref="X11:Y11"/>
    <mergeCell ref="Q30:S31"/>
    <mergeCell ref="T30:W31"/>
    <mergeCell ref="Q32:S32"/>
    <mergeCell ref="T32:W32"/>
    <mergeCell ref="B7:D7"/>
    <mergeCell ref="Q8:S9"/>
    <mergeCell ref="T8:W9"/>
    <mergeCell ref="X8:Y9"/>
    <mergeCell ref="Q10:S10"/>
    <mergeCell ref="T10:W10"/>
    <mergeCell ref="X10:Y10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2128A-A47C-44D1-87CE-6133DE8297F0}">
  <dimension ref="A1:XEW118"/>
  <sheetViews>
    <sheetView topLeftCell="A59" workbookViewId="0">
      <selection activeCell="I106" sqref="I106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9.7109375" style="1" customWidth="1"/>
    <col min="11" max="11" width="21.28515625" style="1" customWidth="1"/>
    <col min="12" max="12" width="24.85546875" style="1" bestFit="1" customWidth="1"/>
    <col min="13" max="15" width="20" style="1" customWidth="1"/>
    <col min="16" max="16384" width="9.140625" style="1"/>
  </cols>
  <sheetData>
    <row r="1" spans="1:29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9">
      <c r="A2" s="187" t="s">
        <v>1593</v>
      </c>
      <c r="B2" s="187" t="s">
        <v>115</v>
      </c>
      <c r="C2" s="187" t="s">
        <v>1392</v>
      </c>
      <c r="D2" s="187" t="s">
        <v>1594</v>
      </c>
      <c r="E2" s="187" t="s">
        <v>1595</v>
      </c>
      <c r="F2" s="187" t="s">
        <v>1596</v>
      </c>
      <c r="G2" s="187" t="s">
        <v>617</v>
      </c>
      <c r="H2" s="188">
        <v>0</v>
      </c>
      <c r="I2" s="188">
        <v>92066059.455854818</v>
      </c>
      <c r="J2" s="188">
        <v>16025571.547987971</v>
      </c>
      <c r="K2" s="188">
        <v>0</v>
      </c>
      <c r="L2" s="188">
        <v>0</v>
      </c>
      <c r="M2" s="188">
        <v>108091631.00384279</v>
      </c>
      <c r="N2" s="188"/>
    </row>
    <row r="4" spans="1:29">
      <c r="A4" s="274" t="s">
        <v>2624</v>
      </c>
      <c r="B4" s="273"/>
      <c r="Q4" s="190" t="s">
        <v>1961</v>
      </c>
      <c r="R4" s="190"/>
      <c r="S4" s="190"/>
      <c r="T4" s="190"/>
    </row>
    <row r="5" spans="1:29">
      <c r="A5" s="195" t="s">
        <v>1906</v>
      </c>
      <c r="B5" s="195"/>
      <c r="C5" s="195"/>
      <c r="Q5" s="198" t="s">
        <v>2657</v>
      </c>
      <c r="R5" s="198"/>
      <c r="S5" s="198"/>
      <c r="T5" s="198"/>
      <c r="U5" s="198"/>
      <c r="V5" s="151">
        <v>0.76</v>
      </c>
      <c r="W5" s="6"/>
      <c r="X5" s="6"/>
      <c r="Y5" s="6"/>
      <c r="Z5" s="6"/>
      <c r="AA5" s="6"/>
      <c r="AB5" s="6"/>
    </row>
    <row r="6" spans="1:29">
      <c r="A6" s="195"/>
      <c r="B6" s="195"/>
      <c r="C6" s="195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9">
      <c r="A7" s="144" t="s">
        <v>1907</v>
      </c>
      <c r="B7" s="316" t="s">
        <v>115</v>
      </c>
      <c r="C7" s="321"/>
      <c r="D7" s="317"/>
      <c r="E7" s="144" t="s">
        <v>235</v>
      </c>
      <c r="F7" s="144" t="s">
        <v>290</v>
      </c>
      <c r="Q7" s="190" t="s">
        <v>1994</v>
      </c>
    </row>
    <row r="8" spans="1:29">
      <c r="A8" s="198" t="s">
        <v>2</v>
      </c>
      <c r="B8" s="199">
        <v>1</v>
      </c>
      <c r="C8" s="199">
        <v>2</v>
      </c>
      <c r="D8" s="193" t="s">
        <v>201</v>
      </c>
      <c r="E8" s="199"/>
      <c r="F8" s="199"/>
      <c r="Q8" s="326"/>
      <c r="R8" s="327"/>
      <c r="S8" s="328"/>
      <c r="T8" s="325" t="s">
        <v>1988</v>
      </c>
      <c r="U8" s="325"/>
      <c r="V8" s="325"/>
      <c r="W8" s="325"/>
      <c r="X8" s="325" t="s">
        <v>1989</v>
      </c>
      <c r="Y8" s="325"/>
    </row>
    <row r="9" spans="1:29">
      <c r="A9" s="251" t="s">
        <v>1</v>
      </c>
      <c r="B9" s="193" t="s">
        <v>382</v>
      </c>
      <c r="C9" s="215" t="s">
        <v>387</v>
      </c>
      <c r="D9" s="193" t="s">
        <v>390</v>
      </c>
      <c r="E9" s="286"/>
      <c r="F9" s="286"/>
      <c r="Q9" s="329"/>
      <c r="R9" s="330"/>
      <c r="S9" s="331"/>
      <c r="T9" s="325"/>
      <c r="U9" s="325"/>
      <c r="V9" s="325"/>
      <c r="W9" s="325"/>
      <c r="X9" s="325"/>
      <c r="Y9" s="325"/>
    </row>
    <row r="10" spans="1:29">
      <c r="A10" s="198" t="s">
        <v>1908</v>
      </c>
      <c r="B10" s="199">
        <v>360000000</v>
      </c>
      <c r="C10" s="199">
        <v>360000000</v>
      </c>
      <c r="D10" s="199">
        <v>360000000</v>
      </c>
      <c r="E10" s="199"/>
      <c r="F10" s="199"/>
      <c r="Q10" s="335" t="s">
        <v>1986</v>
      </c>
      <c r="R10" s="335"/>
      <c r="S10" s="335"/>
      <c r="T10" s="332">
        <v>0.93</v>
      </c>
      <c r="U10" s="333"/>
      <c r="V10" s="333"/>
      <c r="W10" s="334"/>
      <c r="X10" s="332">
        <v>0.46</v>
      </c>
      <c r="Y10" s="334"/>
    </row>
    <row r="11" spans="1:29">
      <c r="A11" s="198" t="s">
        <v>1960</v>
      </c>
      <c r="B11" s="200">
        <f>SUM(K18)</f>
        <v>120000000</v>
      </c>
      <c r="C11" s="200">
        <f>SUM(K19)</f>
        <v>-40000000</v>
      </c>
      <c r="D11" s="200">
        <f>SUM(K20)</f>
        <v>10000000</v>
      </c>
      <c r="E11" s="199">
        <f>SUM(M53:M53)</f>
        <v>0</v>
      </c>
      <c r="F11" s="199">
        <f>SUM(O53:O53)</f>
        <v>0</v>
      </c>
      <c r="Q11" s="335" t="s">
        <v>1987</v>
      </c>
      <c r="R11" s="335"/>
      <c r="S11" s="335"/>
      <c r="T11" s="332">
        <v>0.5</v>
      </c>
      <c r="U11" s="333"/>
      <c r="V11" s="333"/>
      <c r="W11" s="334"/>
      <c r="X11" s="332">
        <v>0.5</v>
      </c>
      <c r="Y11" s="334"/>
    </row>
    <row r="12" spans="1:29">
      <c r="A12" s="206" t="s">
        <v>1909</v>
      </c>
      <c r="B12" s="207">
        <f>MAX(1,SQRT(ABS(B11)/B10))</f>
        <v>1</v>
      </c>
      <c r="C12" s="207">
        <f>MAX(1,SQRT(ABS(C11)/C10))</f>
        <v>1</v>
      </c>
      <c r="D12" s="207">
        <f>MAX(1,SQRT(ABS(D11)/D10))</f>
        <v>1</v>
      </c>
      <c r="E12" s="207" t="e">
        <f t="shared" ref="E12:F12" si="0">MAX(1,SQRT(ABS(E11)/E10))</f>
        <v>#DIV/0!</v>
      </c>
      <c r="F12" s="207" t="e">
        <f t="shared" si="0"/>
        <v>#DIV/0!</v>
      </c>
    </row>
    <row r="13" spans="1:29"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9">
      <c r="Q14" s="190" t="s">
        <v>1985</v>
      </c>
      <c r="R14" s="190"/>
      <c r="S14" s="190"/>
      <c r="T14" s="190"/>
      <c r="U14" s="190"/>
    </row>
    <row r="15" spans="1:29">
      <c r="A15" s="195" t="s">
        <v>1910</v>
      </c>
      <c r="Q15" s="202"/>
      <c r="R15" s="202">
        <v>1</v>
      </c>
      <c r="S15" s="202">
        <v>2</v>
      </c>
      <c r="T15" s="202">
        <v>3</v>
      </c>
      <c r="U15" s="202">
        <v>4</v>
      </c>
      <c r="V15" s="202">
        <v>5</v>
      </c>
      <c r="W15" s="202">
        <v>6</v>
      </c>
      <c r="X15" s="202">
        <v>7</v>
      </c>
      <c r="Y15" s="202">
        <v>8</v>
      </c>
      <c r="Z15" s="202">
        <v>9</v>
      </c>
      <c r="AA15" s="202">
        <v>10</v>
      </c>
      <c r="AB15" s="202">
        <v>11</v>
      </c>
      <c r="AC15" s="202">
        <v>12</v>
      </c>
    </row>
    <row r="16" spans="1:29">
      <c r="Q16" s="202">
        <v>1</v>
      </c>
      <c r="R16" s="226">
        <v>1</v>
      </c>
      <c r="S16" s="226">
        <v>0.38</v>
      </c>
      <c r="T16" s="226">
        <v>0.38</v>
      </c>
      <c r="U16" s="226">
        <v>0.35</v>
      </c>
      <c r="V16" s="226">
        <v>0.37</v>
      </c>
      <c r="W16" s="226">
        <v>0.34</v>
      </c>
      <c r="X16" s="226">
        <v>0.42</v>
      </c>
      <c r="Y16" s="226">
        <v>0.32</v>
      </c>
      <c r="Z16" s="226">
        <v>0.34</v>
      </c>
      <c r="AA16" s="226">
        <v>0.33</v>
      </c>
      <c r="AB16" s="226">
        <v>0.34</v>
      </c>
      <c r="AC16" s="226">
        <v>0.33</v>
      </c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1978</v>
      </c>
      <c r="M17" s="144" t="s">
        <v>2617</v>
      </c>
      <c r="N17" s="235" t="s">
        <v>2622</v>
      </c>
      <c r="O17" s="144" t="s">
        <v>1905</v>
      </c>
      <c r="Q17" s="202">
        <v>2</v>
      </c>
      <c r="R17" s="226">
        <v>0.38</v>
      </c>
      <c r="S17" s="226">
        <v>1</v>
      </c>
      <c r="T17" s="226">
        <v>0.48</v>
      </c>
      <c r="U17" s="226">
        <v>0.46</v>
      </c>
      <c r="V17" s="226">
        <v>0.48</v>
      </c>
      <c r="W17" s="226">
        <v>0.46</v>
      </c>
      <c r="X17" s="226">
        <v>0.39</v>
      </c>
      <c r="Y17" s="226">
        <v>0.4</v>
      </c>
      <c r="Z17" s="226">
        <v>0.41</v>
      </c>
      <c r="AA17" s="226">
        <v>0.41</v>
      </c>
      <c r="AB17" s="240">
        <v>0.43</v>
      </c>
      <c r="AC17" s="226">
        <v>0.4</v>
      </c>
    </row>
    <row r="18" spans="1:29">
      <c r="A18" s="193" t="s">
        <v>115</v>
      </c>
      <c r="B18" s="189" t="s">
        <v>381</v>
      </c>
      <c r="C18" s="189" t="s">
        <v>49</v>
      </c>
      <c r="D18" s="193" t="s">
        <v>17</v>
      </c>
      <c r="E18" s="193" t="s">
        <v>382</v>
      </c>
      <c r="F18" s="193">
        <v>1</v>
      </c>
      <c r="G18" s="193" t="s">
        <v>57</v>
      </c>
      <c r="H18" s="193" t="s">
        <v>50</v>
      </c>
      <c r="I18" s="193">
        <v>120000000</v>
      </c>
      <c r="J18" s="189" t="s">
        <v>50</v>
      </c>
      <c r="K18" s="193">
        <v>120000000</v>
      </c>
      <c r="L18" s="271" t="str">
        <f>E18&amp;"-"&amp;G18&amp;"-"&amp;H18</f>
        <v>ISIN:US1850531850-1y-USD</v>
      </c>
      <c r="M18" s="191">
        <f>$V$5</f>
        <v>0.76</v>
      </c>
      <c r="N18" s="223">
        <f>K18*M18</f>
        <v>91200000</v>
      </c>
      <c r="O18" s="191">
        <f>K18*M18*$B$12</f>
        <v>91200000</v>
      </c>
      <c r="Q18" s="202">
        <v>3</v>
      </c>
      <c r="R18" s="226">
        <v>0.38</v>
      </c>
      <c r="S18" s="226">
        <v>0.48</v>
      </c>
      <c r="T18" s="226">
        <v>1</v>
      </c>
      <c r="U18" s="226">
        <v>0.5</v>
      </c>
      <c r="V18" s="226">
        <v>0.51</v>
      </c>
      <c r="W18" s="226">
        <v>0.5</v>
      </c>
      <c r="X18" s="226">
        <v>0.4</v>
      </c>
      <c r="Y18" s="226">
        <v>0.39</v>
      </c>
      <c r="Z18" s="226">
        <v>0.45</v>
      </c>
      <c r="AA18" s="226">
        <v>0.44</v>
      </c>
      <c r="AB18" s="226">
        <v>0.47</v>
      </c>
      <c r="AC18" s="226">
        <v>0.42</v>
      </c>
    </row>
    <row r="19" spans="1:29">
      <c r="A19" s="215" t="s">
        <v>115</v>
      </c>
      <c r="B19" s="216" t="s">
        <v>388</v>
      </c>
      <c r="C19" s="216" t="s">
        <v>49</v>
      </c>
      <c r="D19" s="215" t="s">
        <v>17</v>
      </c>
      <c r="E19" s="215" t="s">
        <v>387</v>
      </c>
      <c r="F19" s="215">
        <v>2</v>
      </c>
      <c r="G19" s="215" t="s">
        <v>79</v>
      </c>
      <c r="H19" s="215" t="s">
        <v>106</v>
      </c>
      <c r="I19" s="215">
        <v>-40000000</v>
      </c>
      <c r="J19" s="216" t="s">
        <v>50</v>
      </c>
      <c r="K19" s="215">
        <v>-40000000</v>
      </c>
      <c r="L19" s="271" t="str">
        <f>E19&amp;"-"&amp;G19&amp;"-"&amp;H19</f>
        <v>ISIN:CN0068511222-2y-CNY</v>
      </c>
      <c r="M19" s="191">
        <f>$V$5</f>
        <v>0.76</v>
      </c>
      <c r="N19" s="223">
        <f>K19*M19</f>
        <v>-30400000</v>
      </c>
      <c r="O19" s="191">
        <f>K19*M19*$B$12</f>
        <v>-30400000</v>
      </c>
      <c r="Q19" s="202">
        <v>4</v>
      </c>
      <c r="R19" s="226">
        <v>0.35</v>
      </c>
      <c r="S19" s="226">
        <v>0.46</v>
      </c>
      <c r="T19" s="226">
        <v>0.5</v>
      </c>
      <c r="U19" s="226">
        <v>1</v>
      </c>
      <c r="V19" s="226">
        <v>0.5</v>
      </c>
      <c r="W19" s="226">
        <v>0.5</v>
      </c>
      <c r="X19" s="226">
        <v>0.37</v>
      </c>
      <c r="Y19" s="226">
        <v>0.37</v>
      </c>
      <c r="Z19" s="226">
        <v>0.41</v>
      </c>
      <c r="AA19" s="226">
        <v>0.43</v>
      </c>
      <c r="AB19" s="226">
        <v>0.45</v>
      </c>
      <c r="AC19" s="226">
        <v>0.4</v>
      </c>
    </row>
    <row r="20" spans="1:29">
      <c r="A20" s="193" t="s">
        <v>115</v>
      </c>
      <c r="B20" s="189" t="s">
        <v>389</v>
      </c>
      <c r="C20" s="189" t="s">
        <v>49</v>
      </c>
      <c r="D20" s="193" t="s">
        <v>17</v>
      </c>
      <c r="E20" s="193" t="s">
        <v>390</v>
      </c>
      <c r="F20" s="193" t="s">
        <v>201</v>
      </c>
      <c r="G20" s="193" t="s">
        <v>57</v>
      </c>
      <c r="H20" s="193" t="s">
        <v>50</v>
      </c>
      <c r="I20" s="193">
        <v>10000000</v>
      </c>
      <c r="J20" s="189" t="s">
        <v>50</v>
      </c>
      <c r="K20" s="193">
        <v>10000000</v>
      </c>
      <c r="L20" s="271" t="str">
        <f>E20&amp;"-"&amp;G20&amp;"-"&amp;H20</f>
        <v>ISIN:CA2108230001-1y-USD</v>
      </c>
      <c r="M20" s="191">
        <f>$V$5</f>
        <v>0.76</v>
      </c>
      <c r="N20" s="223">
        <f>K20*M20</f>
        <v>7600000</v>
      </c>
      <c r="O20" s="191">
        <f>K20*M20*C12</f>
        <v>7600000</v>
      </c>
      <c r="Q20" s="202">
        <v>5</v>
      </c>
      <c r="R20" s="226">
        <v>0.37</v>
      </c>
      <c r="S20" s="226">
        <v>0.48</v>
      </c>
      <c r="T20" s="226">
        <v>0.51</v>
      </c>
      <c r="U20" s="226">
        <v>0.5</v>
      </c>
      <c r="V20" s="226">
        <v>1</v>
      </c>
      <c r="W20" s="226">
        <v>0.5</v>
      </c>
      <c r="X20" s="226">
        <v>0.39</v>
      </c>
      <c r="Y20" s="226">
        <v>0.38</v>
      </c>
      <c r="Z20" s="226">
        <v>0.43</v>
      </c>
      <c r="AA20" s="226">
        <v>0.43</v>
      </c>
      <c r="AB20" s="226">
        <v>0.46</v>
      </c>
      <c r="AC20" s="226">
        <v>0.42</v>
      </c>
    </row>
    <row r="21" spans="1:29">
      <c r="Q21" s="202">
        <v>6</v>
      </c>
      <c r="R21" s="226">
        <v>0.34</v>
      </c>
      <c r="S21" s="226">
        <v>0.46</v>
      </c>
      <c r="T21" s="226">
        <v>0.5</v>
      </c>
      <c r="U21" s="226">
        <v>0.5</v>
      </c>
      <c r="V21" s="226">
        <v>0.5</v>
      </c>
      <c r="W21" s="226">
        <v>1</v>
      </c>
      <c r="X21" s="226">
        <v>0.37</v>
      </c>
      <c r="Y21" s="226">
        <v>0.35</v>
      </c>
      <c r="Z21" s="226">
        <v>0.39</v>
      </c>
      <c r="AA21" s="226">
        <v>0.41</v>
      </c>
      <c r="AB21" s="226">
        <v>0.44</v>
      </c>
      <c r="AC21" s="226">
        <v>0.41</v>
      </c>
    </row>
    <row r="22" spans="1:29">
      <c r="A22" s="195" t="s">
        <v>1977</v>
      </c>
      <c r="Q22" s="202">
        <v>7</v>
      </c>
      <c r="R22" s="226">
        <v>0.42</v>
      </c>
      <c r="S22" s="226">
        <v>0.39</v>
      </c>
      <c r="T22" s="226">
        <v>0.4</v>
      </c>
      <c r="U22" s="226">
        <v>0.37</v>
      </c>
      <c r="V22" s="226">
        <v>0.39</v>
      </c>
      <c r="W22" s="226">
        <v>0.37</v>
      </c>
      <c r="X22" s="226">
        <v>1</v>
      </c>
      <c r="Y22" s="226">
        <v>0.33</v>
      </c>
      <c r="Z22" s="226">
        <v>0.37</v>
      </c>
      <c r="AA22" s="226">
        <v>0.37</v>
      </c>
      <c r="AB22" s="226">
        <v>0.35</v>
      </c>
      <c r="AC22" s="226">
        <v>0.35</v>
      </c>
    </row>
    <row r="23" spans="1:29">
      <c r="Q23" s="202">
        <v>8</v>
      </c>
      <c r="R23" s="226">
        <v>0.32</v>
      </c>
      <c r="S23" s="226">
        <v>0.4</v>
      </c>
      <c r="T23" s="226">
        <v>0.39</v>
      </c>
      <c r="U23" s="226">
        <v>0.37</v>
      </c>
      <c r="V23" s="226">
        <v>0.38</v>
      </c>
      <c r="W23" s="226">
        <v>0.35</v>
      </c>
      <c r="X23" s="226">
        <v>0.33</v>
      </c>
      <c r="Y23" s="226">
        <v>1</v>
      </c>
      <c r="Z23" s="226">
        <v>0.36</v>
      </c>
      <c r="AA23" s="226">
        <v>0.37</v>
      </c>
      <c r="AB23" s="226">
        <v>0.37</v>
      </c>
      <c r="AC23" s="226">
        <v>0.36</v>
      </c>
    </row>
    <row r="24" spans="1:29">
      <c r="A24" s="201"/>
      <c r="B24" s="201"/>
      <c r="C24" s="201"/>
      <c r="Q24" s="202">
        <v>9</v>
      </c>
      <c r="R24" s="226">
        <v>0.34</v>
      </c>
      <c r="S24" s="226">
        <v>0.41</v>
      </c>
      <c r="T24" s="226">
        <v>0.45</v>
      </c>
      <c r="U24" s="226">
        <v>0.41</v>
      </c>
      <c r="V24" s="226">
        <v>0.43</v>
      </c>
      <c r="W24" s="226">
        <v>0.39</v>
      </c>
      <c r="X24" s="226">
        <v>0.37</v>
      </c>
      <c r="Y24" s="226">
        <v>0.36</v>
      </c>
      <c r="Z24" s="226">
        <v>1</v>
      </c>
      <c r="AA24" s="226">
        <v>0.41</v>
      </c>
      <c r="AB24" s="226">
        <v>0.4</v>
      </c>
      <c r="AC24" s="226">
        <v>0.38</v>
      </c>
    </row>
    <row r="25" spans="1:29">
      <c r="A25" s="145" t="s">
        <v>41</v>
      </c>
      <c r="B25" s="144" t="s">
        <v>2</v>
      </c>
      <c r="C25" s="144" t="s">
        <v>1979</v>
      </c>
      <c r="D25" s="144" t="s">
        <v>1980</v>
      </c>
      <c r="E25" s="145" t="s">
        <v>1920</v>
      </c>
      <c r="F25" s="145" t="s">
        <v>1921</v>
      </c>
      <c r="G25" s="144" t="s">
        <v>1922</v>
      </c>
      <c r="H25" s="144" t="s">
        <v>1957</v>
      </c>
      <c r="I25" s="144" t="s">
        <v>1958</v>
      </c>
      <c r="J25" s="144" t="s">
        <v>2674</v>
      </c>
      <c r="K25" s="146" t="s">
        <v>1932</v>
      </c>
      <c r="Q25" s="202">
        <v>10</v>
      </c>
      <c r="R25" s="226">
        <v>0.33</v>
      </c>
      <c r="S25" s="226">
        <v>0.41</v>
      </c>
      <c r="T25" s="226">
        <v>0.44</v>
      </c>
      <c r="U25" s="226">
        <v>0.43</v>
      </c>
      <c r="V25" s="226">
        <v>0.43</v>
      </c>
      <c r="W25" s="226">
        <v>0.41</v>
      </c>
      <c r="X25" s="226">
        <v>0.37</v>
      </c>
      <c r="Y25" s="226">
        <v>0.37</v>
      </c>
      <c r="Z25" s="226">
        <v>0.41</v>
      </c>
      <c r="AA25" s="226">
        <v>1</v>
      </c>
      <c r="AB25" s="226">
        <v>0.41</v>
      </c>
      <c r="AC25" s="226">
        <v>0.39</v>
      </c>
    </row>
    <row r="26" spans="1:29">
      <c r="A26" s="193" t="s">
        <v>115</v>
      </c>
      <c r="B26" s="189">
        <v>1</v>
      </c>
      <c r="C26" s="193" t="s">
        <v>2662</v>
      </c>
      <c r="D26" s="193" t="s">
        <v>2662</v>
      </c>
      <c r="E26" s="192">
        <f>VLOOKUP(C26,($L$17:$O$20),4,FALSE)</f>
        <v>91200000</v>
      </c>
      <c r="F26" s="192">
        <f>VLOOKUP(D26,($L$17:$O$20),4,FALSE)</f>
        <v>91200000</v>
      </c>
      <c r="G26" s="203">
        <v>1</v>
      </c>
      <c r="H26" s="285" cm="1">
        <f t="array" ref="H26">VLOOKUP($B$26,TRANSPOSE($B$8:$F$12),5,FALSE)</f>
        <v>1</v>
      </c>
      <c r="I26" s="285" cm="1">
        <f t="array" ref="I26">VLOOKUP($B$26,TRANSPOSE($B$8:$F$12),5,FALSE)</f>
        <v>1</v>
      </c>
      <c r="J26" s="281">
        <f>MIN(H26:I26)/MAX(H26:I26)</f>
        <v>1</v>
      </c>
      <c r="K26" s="210">
        <f>E26*F26*G26*J26</f>
        <v>8317440000000000</v>
      </c>
      <c r="Q26" s="202">
        <v>11</v>
      </c>
      <c r="R26" s="226">
        <v>0.34</v>
      </c>
      <c r="S26" s="240">
        <v>0.43</v>
      </c>
      <c r="T26" s="226">
        <v>0.47</v>
      </c>
      <c r="U26" s="226">
        <v>0.45</v>
      </c>
      <c r="V26" s="226">
        <v>0.46</v>
      </c>
      <c r="W26" s="226">
        <v>0.44</v>
      </c>
      <c r="X26" s="226">
        <v>0.35</v>
      </c>
      <c r="Y26" s="226">
        <v>0.37</v>
      </c>
      <c r="Z26" s="226">
        <v>0.4</v>
      </c>
      <c r="AA26" s="226">
        <v>0.41</v>
      </c>
      <c r="AB26" s="226">
        <v>1</v>
      </c>
      <c r="AC26" s="226">
        <v>0.4</v>
      </c>
    </row>
    <row r="27" spans="1:29">
      <c r="A27" s="201"/>
      <c r="B27" s="284"/>
      <c r="C27" s="201"/>
      <c r="J27" s="204" t="s">
        <v>1983</v>
      </c>
      <c r="K27" s="204">
        <f>SQRT(SUM(K26:K26))</f>
        <v>91200000</v>
      </c>
      <c r="Q27" s="202">
        <v>12</v>
      </c>
      <c r="R27" s="226">
        <v>0.33</v>
      </c>
      <c r="S27" s="226">
        <v>0.4</v>
      </c>
      <c r="T27" s="226">
        <v>0.42</v>
      </c>
      <c r="U27" s="226">
        <v>0.4</v>
      </c>
      <c r="V27" s="226">
        <v>0.42</v>
      </c>
      <c r="W27" s="226">
        <v>0.41</v>
      </c>
      <c r="X27" s="226">
        <v>0.35</v>
      </c>
      <c r="Y27" s="226">
        <v>0.36</v>
      </c>
      <c r="Z27" s="226">
        <v>0.38</v>
      </c>
      <c r="AA27" s="226">
        <v>0.39</v>
      </c>
      <c r="AB27" s="226">
        <v>0.4</v>
      </c>
      <c r="AC27" s="226">
        <v>1</v>
      </c>
    </row>
    <row r="28" spans="1:29">
      <c r="A28" s="145" t="s">
        <v>41</v>
      </c>
      <c r="B28" s="144" t="s">
        <v>2</v>
      </c>
      <c r="C28" s="144" t="s">
        <v>1979</v>
      </c>
      <c r="D28" s="144" t="s">
        <v>1980</v>
      </c>
      <c r="E28" s="145" t="s">
        <v>1920</v>
      </c>
      <c r="F28" s="145" t="s">
        <v>1921</v>
      </c>
      <c r="G28" s="144" t="s">
        <v>1922</v>
      </c>
      <c r="H28" s="144" t="s">
        <v>1957</v>
      </c>
      <c r="I28" s="144" t="s">
        <v>1958</v>
      </c>
      <c r="J28" s="144" t="s">
        <v>2620</v>
      </c>
      <c r="K28" s="146" t="s">
        <v>1932</v>
      </c>
    </row>
    <row r="29" spans="1:29">
      <c r="A29" s="193" t="s">
        <v>115</v>
      </c>
      <c r="B29" s="189">
        <v>2</v>
      </c>
      <c r="C29" s="193" t="s">
        <v>2673</v>
      </c>
      <c r="D29" s="193" t="s">
        <v>2673</v>
      </c>
      <c r="E29" s="192">
        <f>VLOOKUP(C29,($L$17:$O$20),4,FALSE)</f>
        <v>-30400000</v>
      </c>
      <c r="F29" s="192">
        <f>VLOOKUP(D29,($L$17:$O$20),4,FALSE)</f>
        <v>-30400000</v>
      </c>
      <c r="G29" s="203">
        <v>1</v>
      </c>
      <c r="H29" s="285" cm="1">
        <f t="array" ref="H29">VLOOKUP($B$29,TRANSPOSE($B$8:$F$12),5,FALSE)</f>
        <v>1</v>
      </c>
      <c r="I29" s="285" cm="1">
        <f t="array" ref="I29">VLOOKUP($B$29,TRANSPOSE($B$8:$F$12),5,FALSE)</f>
        <v>1</v>
      </c>
      <c r="J29" s="281">
        <f>MIN(H29:I29)/MAX(H29:I29)</f>
        <v>1</v>
      </c>
      <c r="K29" s="210">
        <f>E29*F29*G29*J29</f>
        <v>924160000000000</v>
      </c>
      <c r="Q29" s="1" t="s">
        <v>2658</v>
      </c>
    </row>
    <row r="30" spans="1:29">
      <c r="A30" s="201"/>
      <c r="B30" s="284"/>
      <c r="C30" s="201"/>
      <c r="J30" s="204" t="s">
        <v>1997</v>
      </c>
      <c r="K30" s="204">
        <f>SQRT(SUM(K29:K29))</f>
        <v>30400000</v>
      </c>
      <c r="Q30" s="326"/>
      <c r="R30" s="327"/>
      <c r="S30" s="328"/>
      <c r="T30" s="325" t="s">
        <v>2661</v>
      </c>
      <c r="U30" s="325"/>
      <c r="V30" s="325"/>
      <c r="W30" s="325"/>
    </row>
    <row r="31" spans="1:29">
      <c r="A31" s="145" t="s">
        <v>41</v>
      </c>
      <c r="B31" s="144" t="s">
        <v>2</v>
      </c>
      <c r="C31" s="144" t="s">
        <v>1979</v>
      </c>
      <c r="D31" s="144" t="s">
        <v>1980</v>
      </c>
      <c r="E31" s="145" t="s">
        <v>1920</v>
      </c>
      <c r="F31" s="145" t="s">
        <v>1921</v>
      </c>
      <c r="G31" s="144" t="s">
        <v>1922</v>
      </c>
      <c r="H31" s="144" t="s">
        <v>1957</v>
      </c>
      <c r="I31" s="144" t="s">
        <v>1958</v>
      </c>
      <c r="J31" s="144" t="s">
        <v>2620</v>
      </c>
      <c r="K31" s="146" t="s">
        <v>1932</v>
      </c>
      <c r="Q31" s="329"/>
      <c r="R31" s="330"/>
      <c r="S31" s="331"/>
      <c r="T31" s="325"/>
      <c r="U31" s="325"/>
      <c r="V31" s="325"/>
      <c r="W31" s="325"/>
    </row>
    <row r="32" spans="1:29">
      <c r="A32" s="193" t="s">
        <v>115</v>
      </c>
      <c r="B32" s="193" t="s">
        <v>201</v>
      </c>
      <c r="C32" s="193" t="s">
        <v>2675</v>
      </c>
      <c r="D32" s="193" t="s">
        <v>2675</v>
      </c>
      <c r="E32" s="192">
        <f>VLOOKUP(C32,($L$17:$O$20),4,FALSE)</f>
        <v>7600000</v>
      </c>
      <c r="F32" s="192">
        <f>VLOOKUP(D32,($L$17:$O$20),4,FALSE)</f>
        <v>7600000</v>
      </c>
      <c r="G32" s="203">
        <v>1</v>
      </c>
      <c r="H32" s="285" cm="1">
        <f t="array" ref="H32">VLOOKUP($B$32,TRANSPOSE($B$8:$F$12),5,FALSE)</f>
        <v>1</v>
      </c>
      <c r="I32" s="285" cm="1">
        <f t="array" ref="I32">VLOOKUP($B$32,TRANSPOSE($B$8:$F$12),5,FALSE)</f>
        <v>1</v>
      </c>
      <c r="J32" s="281">
        <f>MIN(H32:I32)/MAX(H32:I32)</f>
        <v>1</v>
      </c>
      <c r="K32" s="210">
        <f>E32*F32*G32*J32</f>
        <v>57760000000000</v>
      </c>
      <c r="Q32" s="335" t="s">
        <v>2659</v>
      </c>
      <c r="R32" s="335"/>
      <c r="S32" s="335"/>
      <c r="T32" s="349">
        <v>360</v>
      </c>
      <c r="U32" s="350"/>
      <c r="V32" s="350"/>
      <c r="W32" s="351"/>
    </row>
    <row r="33" spans="1:29">
      <c r="A33" s="201"/>
      <c r="B33" s="284"/>
      <c r="C33" s="201"/>
      <c r="J33" s="204" t="s">
        <v>2680</v>
      </c>
      <c r="K33" s="204">
        <f>SQRT(SUM(K32:K32))</f>
        <v>7600000</v>
      </c>
      <c r="Q33" s="335" t="s">
        <v>2660</v>
      </c>
      <c r="R33" s="335"/>
      <c r="S33" s="335"/>
      <c r="T33" s="349">
        <v>70</v>
      </c>
      <c r="U33" s="350"/>
      <c r="V33" s="350"/>
      <c r="W33" s="351"/>
    </row>
    <row r="34" spans="1:29">
      <c r="A34" s="201"/>
      <c r="B34" s="284"/>
      <c r="C34" s="201"/>
    </row>
    <row r="35" spans="1:29">
      <c r="A35" s="201"/>
      <c r="B35" s="284"/>
      <c r="C35" s="201"/>
    </row>
    <row r="36" spans="1:29">
      <c r="A36" s="201" t="s">
        <v>1930</v>
      </c>
      <c r="B36" s="284"/>
      <c r="C36" s="201"/>
    </row>
    <row r="37" spans="1:29">
      <c r="A37" s="145" t="s">
        <v>41</v>
      </c>
      <c r="B37" s="144" t="s">
        <v>2</v>
      </c>
      <c r="C37" s="144" t="s">
        <v>1911</v>
      </c>
      <c r="D37" s="144" t="s">
        <v>1912</v>
      </c>
      <c r="E37" s="145" t="s">
        <v>1913</v>
      </c>
      <c r="F37" s="145" t="s">
        <v>1914</v>
      </c>
      <c r="Q37" s="217"/>
      <c r="R37" s="222" t="s">
        <v>51</v>
      </c>
      <c r="S37" s="222" t="s">
        <v>75</v>
      </c>
      <c r="T37" s="222" t="s">
        <v>54</v>
      </c>
      <c r="U37" s="222" t="s">
        <v>77</v>
      </c>
      <c r="V37" s="222" t="s">
        <v>57</v>
      </c>
      <c r="W37" s="222" t="s">
        <v>79</v>
      </c>
      <c r="X37" s="222" t="s">
        <v>63</v>
      </c>
      <c r="Y37" s="222" t="s">
        <v>68</v>
      </c>
      <c r="Z37" s="222" t="s">
        <v>72</v>
      </c>
      <c r="AA37" s="222" t="s">
        <v>82</v>
      </c>
      <c r="AB37" s="222" t="s">
        <v>84</v>
      </c>
      <c r="AC37" s="222" t="s">
        <v>86</v>
      </c>
    </row>
    <row r="38" spans="1:29">
      <c r="A38" s="193" t="s">
        <v>115</v>
      </c>
      <c r="B38" s="189">
        <v>1</v>
      </c>
      <c r="C38" s="151">
        <f>K27</f>
        <v>91200000</v>
      </c>
      <c r="D38" s="151">
        <f>C38^2</f>
        <v>8317440000000000</v>
      </c>
      <c r="E38" s="151">
        <f>O18</f>
        <v>91200000</v>
      </c>
      <c r="F38" s="151">
        <f>MAX(MIN(E38,C38),-C38)</f>
        <v>91200000</v>
      </c>
      <c r="Q38" s="222" t="s">
        <v>2628</v>
      </c>
      <c r="R38" s="275">
        <f>0.5*MIN(1,14/R39)</f>
        <v>0.5</v>
      </c>
      <c r="S38" s="275">
        <f t="shared" ref="S38:AC38" si="1">0.5*MIN(1,14/S39)</f>
        <v>0.23013698630136986</v>
      </c>
      <c r="T38" s="275">
        <f t="shared" si="1"/>
        <v>7.6712328767123292E-2</v>
      </c>
      <c r="U38" s="275">
        <f t="shared" si="1"/>
        <v>3.8356164383561646E-2</v>
      </c>
      <c r="V38" s="275">
        <f t="shared" si="1"/>
        <v>1.9178082191780823E-2</v>
      </c>
      <c r="W38" s="275">
        <f t="shared" si="1"/>
        <v>9.5890410958904115E-3</v>
      </c>
      <c r="X38" s="275">
        <f t="shared" si="1"/>
        <v>6.392694063926941E-3</v>
      </c>
      <c r="Y38" s="275">
        <f t="shared" si="1"/>
        <v>3.8356164383561643E-3</v>
      </c>
      <c r="Z38" s="275">
        <f t="shared" si="1"/>
        <v>1.9178082191780822E-3</v>
      </c>
      <c r="AA38" s="275">
        <f t="shared" si="1"/>
        <v>1.2785388127853881E-3</v>
      </c>
      <c r="AB38" s="275">
        <f t="shared" si="1"/>
        <v>9.5890410958904108E-4</v>
      </c>
      <c r="AC38" s="275">
        <f t="shared" si="1"/>
        <v>6.3926940639269405E-4</v>
      </c>
    </row>
    <row r="39" spans="1:29">
      <c r="A39" s="193" t="s">
        <v>115</v>
      </c>
      <c r="B39" s="189">
        <v>2</v>
      </c>
      <c r="C39" s="151">
        <f>K30</f>
        <v>30400000</v>
      </c>
      <c r="D39" s="151">
        <f>C39^2</f>
        <v>924160000000000</v>
      </c>
      <c r="E39" s="151">
        <f>O19</f>
        <v>-30400000</v>
      </c>
      <c r="F39" s="151">
        <f>MAX(MIN(E39,C39),-C39)</f>
        <v>-30400000</v>
      </c>
      <c r="Q39" s="222" t="s">
        <v>2629</v>
      </c>
      <c r="R39" s="217">
        <v>14</v>
      </c>
      <c r="S39" s="217">
        <f>365/12</f>
        <v>30.416666666666668</v>
      </c>
      <c r="T39" s="217">
        <f>365/4</f>
        <v>91.25</v>
      </c>
      <c r="U39" s="217">
        <f>365/2</f>
        <v>182.5</v>
      </c>
      <c r="V39" s="217">
        <f>365</f>
        <v>365</v>
      </c>
      <c r="W39" s="217">
        <f>365*2</f>
        <v>730</v>
      </c>
      <c r="X39" s="217">
        <f>365*3</f>
        <v>1095</v>
      </c>
      <c r="Y39" s="217">
        <f>365*5</f>
        <v>1825</v>
      </c>
      <c r="Z39" s="217">
        <f>365*10</f>
        <v>3650</v>
      </c>
      <c r="AA39" s="217">
        <f>365*15</f>
        <v>5475</v>
      </c>
      <c r="AB39" s="217">
        <f>365*20</f>
        <v>7300</v>
      </c>
      <c r="AC39" s="217">
        <f>365*30</f>
        <v>10950</v>
      </c>
    </row>
    <row r="40" spans="1:29" hidden="1">
      <c r="A40" s="201"/>
      <c r="B40" s="201"/>
      <c r="C40" s="201"/>
    </row>
    <row r="41" spans="1:29" hidden="1">
      <c r="A41" s="195" t="s">
        <v>2621</v>
      </c>
    </row>
    <row r="43" spans="1:29">
      <c r="A43" s="316" t="s">
        <v>2</v>
      </c>
      <c r="B43" s="317"/>
      <c r="C43" s="144" t="s">
        <v>1916</v>
      </c>
      <c r="D43" s="144" t="s">
        <v>1917</v>
      </c>
      <c r="E43" s="144" t="s">
        <v>1957</v>
      </c>
      <c r="F43" s="144" t="s">
        <v>1958</v>
      </c>
      <c r="G43" s="144" t="s">
        <v>1922</v>
      </c>
      <c r="H43" s="144" t="s">
        <v>1959</v>
      </c>
      <c r="I43" s="144" t="s">
        <v>1932</v>
      </c>
    </row>
    <row r="44" spans="1:29">
      <c r="A44" s="193">
        <v>1</v>
      </c>
      <c r="B44" s="193">
        <v>1</v>
      </c>
      <c r="C44" s="151">
        <f t="shared" ref="C44:D47" si="2">VLOOKUP(A44,$B$38:$F$39,5,FALSE)</f>
        <v>91200000</v>
      </c>
      <c r="D44" s="151">
        <f t="shared" si="2"/>
        <v>91200000</v>
      </c>
      <c r="E44" s="151" cm="1">
        <f t="array" ref="E44">VLOOKUP(A44,TRANSPOSE($B$8:$F$12),5,FALSE)</f>
        <v>1</v>
      </c>
      <c r="F44" s="151" cm="1">
        <f t="array" ref="F44">VLOOKUP(B44,TRANSPOSE($B$8:$F$12),5,FALSE)</f>
        <v>1</v>
      </c>
      <c r="G44" s="211">
        <v>1</v>
      </c>
      <c r="H44" s="281">
        <v>1</v>
      </c>
      <c r="I44" s="151">
        <f>IF(C44=D44,0,C44*D44*G44*H44)</f>
        <v>0</v>
      </c>
    </row>
    <row r="45" spans="1:29">
      <c r="A45" s="193">
        <v>1</v>
      </c>
      <c r="B45" s="193">
        <v>2</v>
      </c>
      <c r="C45" s="151">
        <f t="shared" si="2"/>
        <v>91200000</v>
      </c>
      <c r="D45" s="151">
        <f t="shared" si="2"/>
        <v>-30400000</v>
      </c>
      <c r="E45" s="151" cm="1">
        <f t="array" ref="E45">VLOOKUP(A45,TRANSPOSE($B$8:$F$12),5,FALSE)</f>
        <v>1</v>
      </c>
      <c r="F45" s="151" cm="1">
        <f t="array" ref="F45">VLOOKUP(B45,TRANSPOSE($B$8:$F$12),5,FALSE)</f>
        <v>1</v>
      </c>
      <c r="G45" s="211">
        <f>$R$17</f>
        <v>0.38</v>
      </c>
      <c r="H45" s="281">
        <v>1</v>
      </c>
      <c r="I45" s="151">
        <f t="shared" ref="I45:I47" si="3">IF(C45=D45,0,C45*D45*G45*H45)</f>
        <v>-1053542400000000</v>
      </c>
    </row>
    <row r="46" spans="1:29">
      <c r="A46" s="193">
        <v>2</v>
      </c>
      <c r="B46" s="193">
        <v>1</v>
      </c>
      <c r="C46" s="151">
        <f t="shared" si="2"/>
        <v>-30400000</v>
      </c>
      <c r="D46" s="151">
        <f t="shared" si="2"/>
        <v>91200000</v>
      </c>
      <c r="E46" s="151" cm="1">
        <f t="array" ref="E46">VLOOKUP(A46,TRANSPOSE($B$8:$F$12),5,FALSE)</f>
        <v>1</v>
      </c>
      <c r="F46" s="151" cm="1">
        <f t="array" ref="F46">VLOOKUP(B46,TRANSPOSE($B$8:$F$12),5,FALSE)</f>
        <v>1</v>
      </c>
      <c r="G46" s="211">
        <f>$R$17</f>
        <v>0.38</v>
      </c>
      <c r="H46" s="281">
        <v>1</v>
      </c>
      <c r="I46" s="151">
        <f t="shared" si="3"/>
        <v>-1053542400000000</v>
      </c>
    </row>
    <row r="47" spans="1:29">
      <c r="A47" s="193">
        <v>2</v>
      </c>
      <c r="B47" s="193">
        <v>2</v>
      </c>
      <c r="C47" s="151">
        <f t="shared" si="2"/>
        <v>-30400000</v>
      </c>
      <c r="D47" s="151">
        <f t="shared" si="2"/>
        <v>-30400000</v>
      </c>
      <c r="E47" s="151" cm="1">
        <f t="array" ref="E47">VLOOKUP(A47,TRANSPOSE($B$8:$F$12),5,FALSE)</f>
        <v>1</v>
      </c>
      <c r="F47" s="151" cm="1">
        <f t="array" ref="F47">VLOOKUP(B47,TRANSPOSE($B$8:$F$12),5,FALSE)</f>
        <v>1</v>
      </c>
      <c r="G47" s="211">
        <v>1</v>
      </c>
      <c r="H47" s="281">
        <v>1</v>
      </c>
      <c r="I47" s="151">
        <f t="shared" si="3"/>
        <v>0</v>
      </c>
    </row>
    <row r="48" spans="1:29">
      <c r="A48" s="201"/>
      <c r="B48" s="201"/>
      <c r="C48" s="201"/>
      <c r="H48" s="1" t="s">
        <v>1931</v>
      </c>
      <c r="I48" s="1">
        <f>SUM(I44:I47)</f>
        <v>-2107084800000000</v>
      </c>
    </row>
    <row r="49" spans="1:15">
      <c r="A49" s="201"/>
      <c r="B49" s="201"/>
      <c r="C49" s="201"/>
      <c r="H49" s="1" t="s">
        <v>1933</v>
      </c>
      <c r="I49" s="1">
        <f>SUM(D38:D39)</f>
        <v>9241600000000000</v>
      </c>
    </row>
    <row r="50" spans="1:15">
      <c r="A50" s="201"/>
      <c r="B50" s="201"/>
      <c r="C50" s="201"/>
      <c r="H50" s="1" t="s">
        <v>1995</v>
      </c>
      <c r="I50" s="1">
        <f>K33</f>
        <v>7600000</v>
      </c>
    </row>
    <row r="51" spans="1:15">
      <c r="A51" s="201"/>
      <c r="B51" s="201"/>
      <c r="C51" s="201"/>
      <c r="H51" s="204" t="s">
        <v>2623</v>
      </c>
      <c r="I51" s="204">
        <f>SQRT(SUM(I48:I49))+I50</f>
        <v>92066059.455854818</v>
      </c>
    </row>
    <row r="52" spans="1:15">
      <c r="A52" s="201"/>
      <c r="B52" s="201"/>
      <c r="C52" s="201"/>
    </row>
    <row r="55" spans="1:15">
      <c r="A55" s="274" t="s">
        <v>2625</v>
      </c>
      <c r="B55" s="273"/>
    </row>
    <row r="57" spans="1:15">
      <c r="A57" s="195" t="s">
        <v>2663</v>
      </c>
    </row>
    <row r="59" spans="1:15">
      <c r="A59" s="144" t="s">
        <v>41</v>
      </c>
      <c r="B59" s="144" t="s">
        <v>42</v>
      </c>
      <c r="C59" s="144" t="s">
        <v>43</v>
      </c>
      <c r="D59" s="144" t="s">
        <v>0</v>
      </c>
      <c r="E59" s="144" t="s">
        <v>1</v>
      </c>
      <c r="F59" s="144" t="s">
        <v>2</v>
      </c>
      <c r="G59" s="144" t="s">
        <v>3</v>
      </c>
      <c r="H59" s="144" t="s">
        <v>4</v>
      </c>
      <c r="I59" s="144" t="s">
        <v>44</v>
      </c>
      <c r="J59" s="144" t="s">
        <v>45</v>
      </c>
      <c r="K59" s="144" t="s">
        <v>46</v>
      </c>
      <c r="L59" s="144" t="s">
        <v>1978</v>
      </c>
      <c r="M59" s="144" t="s">
        <v>2627</v>
      </c>
      <c r="N59" s="235" t="s">
        <v>2664</v>
      </c>
      <c r="O59" s="235" t="s">
        <v>2665</v>
      </c>
    </row>
    <row r="60" spans="1:15">
      <c r="A60" s="193" t="s">
        <v>115</v>
      </c>
      <c r="B60" s="189" t="s">
        <v>381</v>
      </c>
      <c r="C60" s="189" t="s">
        <v>49</v>
      </c>
      <c r="D60" s="193" t="s">
        <v>17</v>
      </c>
      <c r="E60" s="193" t="s">
        <v>382</v>
      </c>
      <c r="F60" s="193">
        <v>1</v>
      </c>
      <c r="G60" s="193" t="s">
        <v>57</v>
      </c>
      <c r="H60" s="193" t="s">
        <v>50</v>
      </c>
      <c r="I60" s="193">
        <v>120000000</v>
      </c>
      <c r="J60" s="189" t="s">
        <v>50</v>
      </c>
      <c r="K60" s="193">
        <v>120000000</v>
      </c>
      <c r="L60" s="271" t="str">
        <f>E60&amp;"-"&amp;G60&amp;"-"&amp;H60</f>
        <v>ISIN:US1850531850-1y-USD</v>
      </c>
      <c r="M60" s="191" cm="1">
        <f t="array" ref="M60">VLOOKUP(G60,TRANSPOSE($Q$37:$AC$38),2,FALSE)</f>
        <v>1.9178082191780823E-2</v>
      </c>
      <c r="N60" s="223">
        <f>K60*M60</f>
        <v>2301369.8630136987</v>
      </c>
      <c r="O60" s="223">
        <f>ABS(N60)</f>
        <v>2301369.8630136987</v>
      </c>
    </row>
    <row r="61" spans="1:15">
      <c r="A61" s="215" t="s">
        <v>115</v>
      </c>
      <c r="B61" s="216" t="s">
        <v>388</v>
      </c>
      <c r="C61" s="216" t="s">
        <v>49</v>
      </c>
      <c r="D61" s="215" t="s">
        <v>17</v>
      </c>
      <c r="E61" s="215" t="s">
        <v>387</v>
      </c>
      <c r="F61" s="215">
        <v>2</v>
      </c>
      <c r="G61" s="215" t="s">
        <v>79</v>
      </c>
      <c r="H61" s="215" t="s">
        <v>106</v>
      </c>
      <c r="I61" s="215">
        <v>-40000000</v>
      </c>
      <c r="J61" s="216" t="s">
        <v>50</v>
      </c>
      <c r="K61" s="215">
        <v>-40000000</v>
      </c>
      <c r="L61" s="271" t="str">
        <f>E61&amp;"-"&amp;G61&amp;"-"&amp;H61</f>
        <v>ISIN:CN0068511222-2y-CNY</v>
      </c>
      <c r="M61" s="191" cm="1">
        <f t="array" ref="M61">VLOOKUP(G61,TRANSPOSE($Q$37:$AC$38),2,FALSE)</f>
        <v>9.5890410958904115E-3</v>
      </c>
      <c r="N61" s="223">
        <f>K61*M61</f>
        <v>-383561.64383561647</v>
      </c>
      <c r="O61" s="223">
        <f>ABS(N61)</f>
        <v>383561.64383561647</v>
      </c>
    </row>
    <row r="62" spans="1:15">
      <c r="A62" s="193" t="s">
        <v>115</v>
      </c>
      <c r="B62" s="189" t="s">
        <v>389</v>
      </c>
      <c r="C62" s="189" t="s">
        <v>49</v>
      </c>
      <c r="D62" s="193" t="s">
        <v>17</v>
      </c>
      <c r="E62" s="193" t="s">
        <v>390</v>
      </c>
      <c r="F62" s="193" t="s">
        <v>201</v>
      </c>
      <c r="G62" s="193" t="s">
        <v>57</v>
      </c>
      <c r="H62" s="193" t="s">
        <v>50</v>
      </c>
      <c r="I62" s="193">
        <v>10000000</v>
      </c>
      <c r="J62" s="189" t="s">
        <v>50</v>
      </c>
      <c r="K62" s="193">
        <v>10000000</v>
      </c>
      <c r="L62" s="271" t="str">
        <f>E62&amp;"-"&amp;G62&amp;"-"&amp;H62</f>
        <v>ISIN:CA2108230001-1y-USD</v>
      </c>
      <c r="M62" s="191" cm="1">
        <f t="array" ref="M62">VLOOKUP(G62,TRANSPOSE($Q$37:$AC$38),2,FALSE)</f>
        <v>1.9178082191780823E-2</v>
      </c>
      <c r="N62" s="223">
        <f>K62*M62</f>
        <v>191780.82191780824</v>
      </c>
      <c r="O62" s="223">
        <f>ABS(N62)</f>
        <v>191780.82191780824</v>
      </c>
    </row>
    <row r="64" spans="1:15">
      <c r="A64" s="195" t="s">
        <v>2666</v>
      </c>
    </row>
    <row r="66" spans="1:1017 1025:2041 2049:3065 3073:4089 4097:5113 5121:6137 6145:7161 7169:8185 8193:9209 9217:10233 10241:11257 11265:12281 12289:13305 13313:14329 14337:15353 15361:16377">
      <c r="A66" s="201"/>
      <c r="B66" s="201"/>
      <c r="C66" s="201"/>
    </row>
    <row r="67" spans="1:1017 1025:2041 2049:3065 3073:4089 4097:5113 5121:6137 6145:7161 7169:8185 8193:9209 9217:10233 10241:11257 11265:12281 12289:13305 13313:14329 14337:15353 15361:16377">
      <c r="A67" s="145" t="s">
        <v>41</v>
      </c>
      <c r="B67" s="144" t="s">
        <v>2</v>
      </c>
      <c r="C67" s="144" t="s">
        <v>1979</v>
      </c>
      <c r="D67" s="144" t="s">
        <v>1980</v>
      </c>
      <c r="E67" s="145" t="s">
        <v>1920</v>
      </c>
      <c r="F67" s="145" t="s">
        <v>1921</v>
      </c>
      <c r="G67" s="144" t="s">
        <v>1922</v>
      </c>
      <c r="H67" s="144" t="s">
        <v>2632</v>
      </c>
      <c r="I67" s="146" t="s">
        <v>1932</v>
      </c>
    </row>
    <row r="68" spans="1:1017 1025:2041 2049:3065 3073:4089 4097:5113 5121:6137 6145:7161 7169:8185 8193:9209 9217:10233 10241:11257 11265:12281 12289:13305 13313:14329 14337:15353 15361:16377">
      <c r="A68" s="193" t="s">
        <v>115</v>
      </c>
      <c r="B68" s="189">
        <v>1</v>
      </c>
      <c r="C68" s="193" t="s">
        <v>2662</v>
      </c>
      <c r="D68" s="193" t="s">
        <v>2662</v>
      </c>
      <c r="E68" s="192">
        <f>VLOOKUP(C68,($L$59:$N$62),3,FALSE)</f>
        <v>2301369.8630136987</v>
      </c>
      <c r="F68" s="192">
        <f>VLOOKUP(D68,($L$59:$N$62),3,FALSE)</f>
        <v>2301369.8630136987</v>
      </c>
      <c r="G68" s="203">
        <v>1</v>
      </c>
      <c r="H68" s="272">
        <f>G68^2</f>
        <v>1</v>
      </c>
      <c r="I68" s="210">
        <f>E68*F68*H68</f>
        <v>5296303246387.6904</v>
      </c>
    </row>
    <row r="69" spans="1:1017 1025:2041 2049:3065 3073:4089 4097:5113 5121:6137 6145:7161 7169:8185 8193:9209 9217:10233 10241:11257 11265:12281 12289:13305 13313:14329 14337:15353 15361:16377">
      <c r="A69" s="201"/>
      <c r="B69" s="284"/>
      <c r="C69" s="201"/>
      <c r="H69" s="204" t="s">
        <v>1983</v>
      </c>
      <c r="I69" s="204">
        <f>SQRT(SUM(I68:I68))</f>
        <v>2301369.8630136987</v>
      </c>
    </row>
    <row r="70" spans="1:1017 1025:2041 2049:3065 3073:4089 4097:5113 5121:6137 6145:7161 7169:8185 8193:9209 9217:10233 10241:11257 11265:12281 12289:13305 13313:14329 14337:15353 15361:16377">
      <c r="A70" s="145" t="s">
        <v>41</v>
      </c>
      <c r="B70" s="144" t="s">
        <v>2</v>
      </c>
      <c r="C70" s="144" t="s">
        <v>1979</v>
      </c>
      <c r="D70" s="144" t="s">
        <v>1980</v>
      </c>
      <c r="E70" s="145" t="s">
        <v>1920</v>
      </c>
      <c r="F70" s="145" t="s">
        <v>1921</v>
      </c>
      <c r="G70" s="144" t="s">
        <v>1922</v>
      </c>
      <c r="H70" s="144" t="s">
        <v>2632</v>
      </c>
      <c r="I70" s="146" t="s">
        <v>1932</v>
      </c>
    </row>
    <row r="71" spans="1:1017 1025:2041 2049:3065 3073:4089 4097:5113 5121:6137 6145:7161 7169:8185 8193:9209 9217:10233 10241:11257 11265:12281 12289:13305 13313:14329 14337:15353 15361:16377">
      <c r="A71" s="193" t="s">
        <v>115</v>
      </c>
      <c r="B71" s="189">
        <v>2</v>
      </c>
      <c r="C71" s="193" t="s">
        <v>2673</v>
      </c>
      <c r="D71" s="193" t="s">
        <v>2673</v>
      </c>
      <c r="E71" s="192">
        <f>VLOOKUP(C71,($L$59:$N$62),3,FALSE)</f>
        <v>-383561.64383561647</v>
      </c>
      <c r="F71" s="192">
        <f>VLOOKUP(D71,($L$59:$N$62),3,FALSE)</f>
        <v>-383561.64383561647</v>
      </c>
      <c r="G71" s="203">
        <v>1</v>
      </c>
      <c r="H71" s="272">
        <f>G71^2</f>
        <v>1</v>
      </c>
      <c r="I71" s="210">
        <f>E71*F71*H71</f>
        <v>147119534621.88031</v>
      </c>
    </row>
    <row r="72" spans="1:1017 1025:2041 2049:3065 3073:4089 4097:5113 5121:6137 6145:7161 7169:8185 8193:9209 9217:10233 10241:11257 11265:12281 12289:13305 13313:14329 14337:15353 15361:16377">
      <c r="A72" s="201"/>
      <c r="B72" s="284"/>
      <c r="C72" s="201"/>
      <c r="H72" s="204" t="s">
        <v>1997</v>
      </c>
      <c r="I72" s="204">
        <f>SQRT(SUM(I71:I71))</f>
        <v>383561.64383561647</v>
      </c>
      <c r="Q72" s="145" t="s">
        <v>41</v>
      </c>
      <c r="R72" s="144" t="s">
        <v>2</v>
      </c>
      <c r="S72" s="144" t="s">
        <v>1979</v>
      </c>
      <c r="T72" s="144" t="s">
        <v>1980</v>
      </c>
      <c r="U72" s="145" t="s">
        <v>1920</v>
      </c>
      <c r="V72" s="145" t="s">
        <v>1921</v>
      </c>
      <c r="W72" s="144" t="s">
        <v>1922</v>
      </c>
      <c r="X72" s="144" t="s">
        <v>2632</v>
      </c>
      <c r="Y72" s="146" t="s">
        <v>1932</v>
      </c>
      <c r="AG72" s="145" t="s">
        <v>41</v>
      </c>
      <c r="AH72" s="144" t="s">
        <v>2</v>
      </c>
      <c r="AI72" s="144" t="s">
        <v>1979</v>
      </c>
      <c r="AJ72" s="144" t="s">
        <v>1980</v>
      </c>
      <c r="AK72" s="145" t="s">
        <v>1920</v>
      </c>
      <c r="AL72" s="145" t="s">
        <v>1921</v>
      </c>
      <c r="AM72" s="144" t="s">
        <v>1922</v>
      </c>
      <c r="AN72" s="144" t="s">
        <v>2632</v>
      </c>
      <c r="AO72" s="146" t="s">
        <v>1932</v>
      </c>
      <c r="AW72" s="145" t="s">
        <v>41</v>
      </c>
      <c r="AX72" s="144" t="s">
        <v>2</v>
      </c>
      <c r="AY72" s="144" t="s">
        <v>1979</v>
      </c>
      <c r="AZ72" s="144" t="s">
        <v>1980</v>
      </c>
      <c r="BA72" s="145" t="s">
        <v>1920</v>
      </c>
      <c r="BB72" s="145" t="s">
        <v>1921</v>
      </c>
      <c r="BC72" s="144" t="s">
        <v>1922</v>
      </c>
      <c r="BD72" s="144" t="s">
        <v>2632</v>
      </c>
      <c r="BE72" s="146" t="s">
        <v>1932</v>
      </c>
      <c r="BM72" s="145" t="s">
        <v>41</v>
      </c>
      <c r="BN72" s="144" t="s">
        <v>2</v>
      </c>
      <c r="BO72" s="144" t="s">
        <v>1979</v>
      </c>
      <c r="BP72" s="144" t="s">
        <v>1980</v>
      </c>
      <c r="BQ72" s="145" t="s">
        <v>1920</v>
      </c>
      <c r="BR72" s="145" t="s">
        <v>1921</v>
      </c>
      <c r="BS72" s="144" t="s">
        <v>1922</v>
      </c>
      <c r="BT72" s="144" t="s">
        <v>2632</v>
      </c>
      <c r="BU72" s="146" t="s">
        <v>1932</v>
      </c>
      <c r="CC72" s="145" t="s">
        <v>41</v>
      </c>
      <c r="CD72" s="144" t="s">
        <v>2</v>
      </c>
      <c r="CE72" s="144" t="s">
        <v>1979</v>
      </c>
      <c r="CF72" s="144" t="s">
        <v>1980</v>
      </c>
      <c r="CG72" s="145" t="s">
        <v>1920</v>
      </c>
      <c r="CH72" s="145" t="s">
        <v>1921</v>
      </c>
      <c r="CI72" s="144" t="s">
        <v>1922</v>
      </c>
      <c r="CJ72" s="144" t="s">
        <v>2632</v>
      </c>
      <c r="CK72" s="146" t="s">
        <v>1932</v>
      </c>
      <c r="CS72" s="145" t="s">
        <v>41</v>
      </c>
      <c r="CT72" s="144" t="s">
        <v>2</v>
      </c>
      <c r="CU72" s="144" t="s">
        <v>1979</v>
      </c>
      <c r="CV72" s="144" t="s">
        <v>1980</v>
      </c>
      <c r="CW72" s="145" t="s">
        <v>1920</v>
      </c>
      <c r="CX72" s="145" t="s">
        <v>1921</v>
      </c>
      <c r="CY72" s="144" t="s">
        <v>1922</v>
      </c>
      <c r="CZ72" s="144" t="s">
        <v>2632</v>
      </c>
      <c r="DA72" s="146" t="s">
        <v>1932</v>
      </c>
      <c r="DI72" s="145" t="s">
        <v>41</v>
      </c>
      <c r="DJ72" s="144" t="s">
        <v>2</v>
      </c>
      <c r="DK72" s="144" t="s">
        <v>1979</v>
      </c>
      <c r="DL72" s="144" t="s">
        <v>1980</v>
      </c>
      <c r="DM72" s="145" t="s">
        <v>1920</v>
      </c>
      <c r="DN72" s="145" t="s">
        <v>1921</v>
      </c>
      <c r="DO72" s="144" t="s">
        <v>1922</v>
      </c>
      <c r="DP72" s="144" t="s">
        <v>2632</v>
      </c>
      <c r="DQ72" s="146" t="s">
        <v>1932</v>
      </c>
      <c r="DY72" s="145" t="s">
        <v>41</v>
      </c>
      <c r="DZ72" s="144" t="s">
        <v>2</v>
      </c>
      <c r="EA72" s="144" t="s">
        <v>1979</v>
      </c>
      <c r="EB72" s="144" t="s">
        <v>1980</v>
      </c>
      <c r="EC72" s="145" t="s">
        <v>1920</v>
      </c>
      <c r="ED72" s="145" t="s">
        <v>1921</v>
      </c>
      <c r="EE72" s="144" t="s">
        <v>1922</v>
      </c>
      <c r="EF72" s="144" t="s">
        <v>2632</v>
      </c>
      <c r="EG72" s="146" t="s">
        <v>1932</v>
      </c>
      <c r="EO72" s="145" t="s">
        <v>41</v>
      </c>
      <c r="EP72" s="144" t="s">
        <v>2</v>
      </c>
      <c r="EQ72" s="144" t="s">
        <v>1979</v>
      </c>
      <c r="ER72" s="144" t="s">
        <v>1980</v>
      </c>
      <c r="ES72" s="145" t="s">
        <v>1920</v>
      </c>
      <c r="ET72" s="145" t="s">
        <v>1921</v>
      </c>
      <c r="EU72" s="144" t="s">
        <v>1922</v>
      </c>
      <c r="EV72" s="144" t="s">
        <v>2632</v>
      </c>
      <c r="EW72" s="146" t="s">
        <v>1932</v>
      </c>
      <c r="FE72" s="145" t="s">
        <v>41</v>
      </c>
      <c r="FF72" s="144" t="s">
        <v>2</v>
      </c>
      <c r="FG72" s="144" t="s">
        <v>1979</v>
      </c>
      <c r="FH72" s="144" t="s">
        <v>1980</v>
      </c>
      <c r="FI72" s="145" t="s">
        <v>1920</v>
      </c>
      <c r="FJ72" s="145" t="s">
        <v>1921</v>
      </c>
      <c r="FK72" s="144" t="s">
        <v>1922</v>
      </c>
      <c r="FL72" s="144" t="s">
        <v>2632</v>
      </c>
      <c r="FM72" s="146" t="s">
        <v>1932</v>
      </c>
      <c r="FU72" s="145" t="s">
        <v>41</v>
      </c>
      <c r="FV72" s="144" t="s">
        <v>2</v>
      </c>
      <c r="FW72" s="144" t="s">
        <v>1979</v>
      </c>
      <c r="FX72" s="144" t="s">
        <v>1980</v>
      </c>
      <c r="FY72" s="145" t="s">
        <v>1920</v>
      </c>
      <c r="FZ72" s="145" t="s">
        <v>1921</v>
      </c>
      <c r="GA72" s="144" t="s">
        <v>1922</v>
      </c>
      <c r="GB72" s="144" t="s">
        <v>2632</v>
      </c>
      <c r="GC72" s="146" t="s">
        <v>1932</v>
      </c>
      <c r="GK72" s="145" t="s">
        <v>41</v>
      </c>
      <c r="GL72" s="144" t="s">
        <v>2</v>
      </c>
      <c r="GM72" s="144" t="s">
        <v>1979</v>
      </c>
      <c r="GN72" s="144" t="s">
        <v>1980</v>
      </c>
      <c r="GO72" s="145" t="s">
        <v>1920</v>
      </c>
      <c r="GP72" s="145" t="s">
        <v>1921</v>
      </c>
      <c r="GQ72" s="144" t="s">
        <v>1922</v>
      </c>
      <c r="GR72" s="144" t="s">
        <v>2632</v>
      </c>
      <c r="GS72" s="146" t="s">
        <v>1932</v>
      </c>
      <c r="HA72" s="145" t="s">
        <v>41</v>
      </c>
      <c r="HB72" s="144" t="s">
        <v>2</v>
      </c>
      <c r="HC72" s="144" t="s">
        <v>1979</v>
      </c>
      <c r="HD72" s="144" t="s">
        <v>1980</v>
      </c>
      <c r="HE72" s="145" t="s">
        <v>1920</v>
      </c>
      <c r="HF72" s="145" t="s">
        <v>1921</v>
      </c>
      <c r="HG72" s="144" t="s">
        <v>1922</v>
      </c>
      <c r="HH72" s="144" t="s">
        <v>2632</v>
      </c>
      <c r="HI72" s="146" t="s">
        <v>1932</v>
      </c>
      <c r="HQ72" s="145" t="s">
        <v>41</v>
      </c>
      <c r="HR72" s="144" t="s">
        <v>2</v>
      </c>
      <c r="HS72" s="144" t="s">
        <v>1979</v>
      </c>
      <c r="HT72" s="144" t="s">
        <v>1980</v>
      </c>
      <c r="HU72" s="145" t="s">
        <v>1920</v>
      </c>
      <c r="HV72" s="145" t="s">
        <v>1921</v>
      </c>
      <c r="HW72" s="144" t="s">
        <v>1922</v>
      </c>
      <c r="HX72" s="144" t="s">
        <v>2632</v>
      </c>
      <c r="HY72" s="146" t="s">
        <v>1932</v>
      </c>
      <c r="IG72" s="145" t="s">
        <v>41</v>
      </c>
      <c r="IH72" s="144" t="s">
        <v>2</v>
      </c>
      <c r="II72" s="144" t="s">
        <v>1979</v>
      </c>
      <c r="IJ72" s="144" t="s">
        <v>1980</v>
      </c>
      <c r="IK72" s="145" t="s">
        <v>1920</v>
      </c>
      <c r="IL72" s="145" t="s">
        <v>1921</v>
      </c>
      <c r="IM72" s="144" t="s">
        <v>1922</v>
      </c>
      <c r="IN72" s="144" t="s">
        <v>2632</v>
      </c>
      <c r="IO72" s="146" t="s">
        <v>1932</v>
      </c>
      <c r="IW72" s="145" t="s">
        <v>41</v>
      </c>
      <c r="IX72" s="144" t="s">
        <v>2</v>
      </c>
      <c r="IY72" s="144" t="s">
        <v>1979</v>
      </c>
      <c r="IZ72" s="144" t="s">
        <v>1980</v>
      </c>
      <c r="JA72" s="145" t="s">
        <v>1920</v>
      </c>
      <c r="JB72" s="145" t="s">
        <v>1921</v>
      </c>
      <c r="JC72" s="144" t="s">
        <v>1922</v>
      </c>
      <c r="JD72" s="144" t="s">
        <v>2632</v>
      </c>
      <c r="JE72" s="146" t="s">
        <v>1932</v>
      </c>
      <c r="JM72" s="145" t="s">
        <v>41</v>
      </c>
      <c r="JN72" s="144" t="s">
        <v>2</v>
      </c>
      <c r="JO72" s="144" t="s">
        <v>1979</v>
      </c>
      <c r="JP72" s="144" t="s">
        <v>1980</v>
      </c>
      <c r="JQ72" s="145" t="s">
        <v>1920</v>
      </c>
      <c r="JR72" s="145" t="s">
        <v>1921</v>
      </c>
      <c r="JS72" s="144" t="s">
        <v>1922</v>
      </c>
      <c r="JT72" s="144" t="s">
        <v>2632</v>
      </c>
      <c r="JU72" s="146" t="s">
        <v>1932</v>
      </c>
      <c r="KC72" s="145" t="s">
        <v>41</v>
      </c>
      <c r="KD72" s="144" t="s">
        <v>2</v>
      </c>
      <c r="KE72" s="144" t="s">
        <v>1979</v>
      </c>
      <c r="KF72" s="144" t="s">
        <v>1980</v>
      </c>
      <c r="KG72" s="145" t="s">
        <v>1920</v>
      </c>
      <c r="KH72" s="145" t="s">
        <v>1921</v>
      </c>
      <c r="KI72" s="144" t="s">
        <v>1922</v>
      </c>
      <c r="KJ72" s="144" t="s">
        <v>2632</v>
      </c>
      <c r="KK72" s="146" t="s">
        <v>1932</v>
      </c>
      <c r="KS72" s="145" t="s">
        <v>41</v>
      </c>
      <c r="KT72" s="144" t="s">
        <v>2</v>
      </c>
      <c r="KU72" s="144" t="s">
        <v>1979</v>
      </c>
      <c r="KV72" s="144" t="s">
        <v>1980</v>
      </c>
      <c r="KW72" s="145" t="s">
        <v>1920</v>
      </c>
      <c r="KX72" s="145" t="s">
        <v>1921</v>
      </c>
      <c r="KY72" s="144" t="s">
        <v>1922</v>
      </c>
      <c r="KZ72" s="144" t="s">
        <v>2632</v>
      </c>
      <c r="LA72" s="146" t="s">
        <v>1932</v>
      </c>
      <c r="LI72" s="145" t="s">
        <v>41</v>
      </c>
      <c r="LJ72" s="144" t="s">
        <v>2</v>
      </c>
      <c r="LK72" s="144" t="s">
        <v>1979</v>
      </c>
      <c r="LL72" s="144" t="s">
        <v>1980</v>
      </c>
      <c r="LM72" s="145" t="s">
        <v>1920</v>
      </c>
      <c r="LN72" s="145" t="s">
        <v>1921</v>
      </c>
      <c r="LO72" s="144" t="s">
        <v>1922</v>
      </c>
      <c r="LP72" s="144" t="s">
        <v>2632</v>
      </c>
      <c r="LQ72" s="146" t="s">
        <v>1932</v>
      </c>
      <c r="LY72" s="145" t="s">
        <v>41</v>
      </c>
      <c r="LZ72" s="144" t="s">
        <v>2</v>
      </c>
      <c r="MA72" s="144" t="s">
        <v>1979</v>
      </c>
      <c r="MB72" s="144" t="s">
        <v>1980</v>
      </c>
      <c r="MC72" s="145" t="s">
        <v>1920</v>
      </c>
      <c r="MD72" s="145" t="s">
        <v>1921</v>
      </c>
      <c r="ME72" s="144" t="s">
        <v>1922</v>
      </c>
      <c r="MF72" s="144" t="s">
        <v>2632</v>
      </c>
      <c r="MG72" s="146" t="s">
        <v>1932</v>
      </c>
      <c r="MO72" s="145" t="s">
        <v>41</v>
      </c>
      <c r="MP72" s="144" t="s">
        <v>2</v>
      </c>
      <c r="MQ72" s="144" t="s">
        <v>1979</v>
      </c>
      <c r="MR72" s="144" t="s">
        <v>1980</v>
      </c>
      <c r="MS72" s="145" t="s">
        <v>1920</v>
      </c>
      <c r="MT72" s="145" t="s">
        <v>1921</v>
      </c>
      <c r="MU72" s="144" t="s">
        <v>1922</v>
      </c>
      <c r="MV72" s="144" t="s">
        <v>2632</v>
      </c>
      <c r="MW72" s="146" t="s">
        <v>1932</v>
      </c>
      <c r="NE72" s="145" t="s">
        <v>41</v>
      </c>
      <c r="NF72" s="144" t="s">
        <v>2</v>
      </c>
      <c r="NG72" s="144" t="s">
        <v>1979</v>
      </c>
      <c r="NH72" s="144" t="s">
        <v>1980</v>
      </c>
      <c r="NI72" s="145" t="s">
        <v>1920</v>
      </c>
      <c r="NJ72" s="145" t="s">
        <v>1921</v>
      </c>
      <c r="NK72" s="144" t="s">
        <v>1922</v>
      </c>
      <c r="NL72" s="144" t="s">
        <v>2632</v>
      </c>
      <c r="NM72" s="146" t="s">
        <v>1932</v>
      </c>
      <c r="NU72" s="145" t="s">
        <v>41</v>
      </c>
      <c r="NV72" s="144" t="s">
        <v>2</v>
      </c>
      <c r="NW72" s="144" t="s">
        <v>1979</v>
      </c>
      <c r="NX72" s="144" t="s">
        <v>1980</v>
      </c>
      <c r="NY72" s="145" t="s">
        <v>1920</v>
      </c>
      <c r="NZ72" s="145" t="s">
        <v>1921</v>
      </c>
      <c r="OA72" s="144" t="s">
        <v>1922</v>
      </c>
      <c r="OB72" s="144" t="s">
        <v>2632</v>
      </c>
      <c r="OC72" s="146" t="s">
        <v>1932</v>
      </c>
      <c r="OK72" s="145" t="s">
        <v>41</v>
      </c>
      <c r="OL72" s="144" t="s">
        <v>2</v>
      </c>
      <c r="OM72" s="144" t="s">
        <v>1979</v>
      </c>
      <c r="ON72" s="144" t="s">
        <v>1980</v>
      </c>
      <c r="OO72" s="145" t="s">
        <v>1920</v>
      </c>
      <c r="OP72" s="145" t="s">
        <v>1921</v>
      </c>
      <c r="OQ72" s="144" t="s">
        <v>1922</v>
      </c>
      <c r="OR72" s="144" t="s">
        <v>2632</v>
      </c>
      <c r="OS72" s="146" t="s">
        <v>1932</v>
      </c>
      <c r="PA72" s="145" t="s">
        <v>41</v>
      </c>
      <c r="PB72" s="144" t="s">
        <v>2</v>
      </c>
      <c r="PC72" s="144" t="s">
        <v>1979</v>
      </c>
      <c r="PD72" s="144" t="s">
        <v>1980</v>
      </c>
      <c r="PE72" s="145" t="s">
        <v>1920</v>
      </c>
      <c r="PF72" s="145" t="s">
        <v>1921</v>
      </c>
      <c r="PG72" s="144" t="s">
        <v>1922</v>
      </c>
      <c r="PH72" s="144" t="s">
        <v>2632</v>
      </c>
      <c r="PI72" s="146" t="s">
        <v>1932</v>
      </c>
      <c r="PQ72" s="145" t="s">
        <v>41</v>
      </c>
      <c r="PR72" s="144" t="s">
        <v>2</v>
      </c>
      <c r="PS72" s="144" t="s">
        <v>1979</v>
      </c>
      <c r="PT72" s="144" t="s">
        <v>1980</v>
      </c>
      <c r="PU72" s="145" t="s">
        <v>1920</v>
      </c>
      <c r="PV72" s="145" t="s">
        <v>1921</v>
      </c>
      <c r="PW72" s="144" t="s">
        <v>1922</v>
      </c>
      <c r="PX72" s="144" t="s">
        <v>2632</v>
      </c>
      <c r="PY72" s="146" t="s">
        <v>1932</v>
      </c>
      <c r="QG72" s="145" t="s">
        <v>41</v>
      </c>
      <c r="QH72" s="144" t="s">
        <v>2</v>
      </c>
      <c r="QI72" s="144" t="s">
        <v>1979</v>
      </c>
      <c r="QJ72" s="144" t="s">
        <v>1980</v>
      </c>
      <c r="QK72" s="145" t="s">
        <v>1920</v>
      </c>
      <c r="QL72" s="145" t="s">
        <v>1921</v>
      </c>
      <c r="QM72" s="144" t="s">
        <v>1922</v>
      </c>
      <c r="QN72" s="144" t="s">
        <v>2632</v>
      </c>
      <c r="QO72" s="146" t="s">
        <v>1932</v>
      </c>
      <c r="QW72" s="145" t="s">
        <v>41</v>
      </c>
      <c r="QX72" s="144" t="s">
        <v>2</v>
      </c>
      <c r="QY72" s="144" t="s">
        <v>1979</v>
      </c>
      <c r="QZ72" s="144" t="s">
        <v>1980</v>
      </c>
      <c r="RA72" s="145" t="s">
        <v>1920</v>
      </c>
      <c r="RB72" s="145" t="s">
        <v>1921</v>
      </c>
      <c r="RC72" s="144" t="s">
        <v>1922</v>
      </c>
      <c r="RD72" s="144" t="s">
        <v>2632</v>
      </c>
      <c r="RE72" s="146" t="s">
        <v>1932</v>
      </c>
      <c r="RM72" s="145" t="s">
        <v>41</v>
      </c>
      <c r="RN72" s="144" t="s">
        <v>2</v>
      </c>
      <c r="RO72" s="144" t="s">
        <v>1979</v>
      </c>
      <c r="RP72" s="144" t="s">
        <v>1980</v>
      </c>
      <c r="RQ72" s="145" t="s">
        <v>1920</v>
      </c>
      <c r="RR72" s="145" t="s">
        <v>1921</v>
      </c>
      <c r="RS72" s="144" t="s">
        <v>1922</v>
      </c>
      <c r="RT72" s="144" t="s">
        <v>2632</v>
      </c>
      <c r="RU72" s="146" t="s">
        <v>1932</v>
      </c>
      <c r="SC72" s="145" t="s">
        <v>41</v>
      </c>
      <c r="SD72" s="144" t="s">
        <v>2</v>
      </c>
      <c r="SE72" s="144" t="s">
        <v>1979</v>
      </c>
      <c r="SF72" s="144" t="s">
        <v>1980</v>
      </c>
      <c r="SG72" s="145" t="s">
        <v>1920</v>
      </c>
      <c r="SH72" s="145" t="s">
        <v>1921</v>
      </c>
      <c r="SI72" s="144" t="s">
        <v>1922</v>
      </c>
      <c r="SJ72" s="144" t="s">
        <v>2632</v>
      </c>
      <c r="SK72" s="146" t="s">
        <v>1932</v>
      </c>
      <c r="SS72" s="145" t="s">
        <v>41</v>
      </c>
      <c r="ST72" s="144" t="s">
        <v>2</v>
      </c>
      <c r="SU72" s="144" t="s">
        <v>1979</v>
      </c>
      <c r="SV72" s="144" t="s">
        <v>1980</v>
      </c>
      <c r="SW72" s="145" t="s">
        <v>1920</v>
      </c>
      <c r="SX72" s="145" t="s">
        <v>1921</v>
      </c>
      <c r="SY72" s="144" t="s">
        <v>1922</v>
      </c>
      <c r="SZ72" s="144" t="s">
        <v>2632</v>
      </c>
      <c r="TA72" s="146" t="s">
        <v>1932</v>
      </c>
      <c r="TI72" s="145" t="s">
        <v>41</v>
      </c>
      <c r="TJ72" s="144" t="s">
        <v>2</v>
      </c>
      <c r="TK72" s="144" t="s">
        <v>1979</v>
      </c>
      <c r="TL72" s="144" t="s">
        <v>1980</v>
      </c>
      <c r="TM72" s="145" t="s">
        <v>1920</v>
      </c>
      <c r="TN72" s="145" t="s">
        <v>1921</v>
      </c>
      <c r="TO72" s="144" t="s">
        <v>1922</v>
      </c>
      <c r="TP72" s="144" t="s">
        <v>2632</v>
      </c>
      <c r="TQ72" s="146" t="s">
        <v>1932</v>
      </c>
      <c r="TY72" s="145" t="s">
        <v>41</v>
      </c>
      <c r="TZ72" s="144" t="s">
        <v>2</v>
      </c>
      <c r="UA72" s="144" t="s">
        <v>1979</v>
      </c>
      <c r="UB72" s="144" t="s">
        <v>1980</v>
      </c>
      <c r="UC72" s="145" t="s">
        <v>1920</v>
      </c>
      <c r="UD72" s="145" t="s">
        <v>1921</v>
      </c>
      <c r="UE72" s="144" t="s">
        <v>1922</v>
      </c>
      <c r="UF72" s="144" t="s">
        <v>2632</v>
      </c>
      <c r="UG72" s="146" t="s">
        <v>1932</v>
      </c>
      <c r="UO72" s="145" t="s">
        <v>41</v>
      </c>
      <c r="UP72" s="144" t="s">
        <v>2</v>
      </c>
      <c r="UQ72" s="144" t="s">
        <v>1979</v>
      </c>
      <c r="UR72" s="144" t="s">
        <v>1980</v>
      </c>
      <c r="US72" s="145" t="s">
        <v>1920</v>
      </c>
      <c r="UT72" s="145" t="s">
        <v>1921</v>
      </c>
      <c r="UU72" s="144" t="s">
        <v>1922</v>
      </c>
      <c r="UV72" s="144" t="s">
        <v>2632</v>
      </c>
      <c r="UW72" s="146" t="s">
        <v>1932</v>
      </c>
      <c r="VE72" s="145" t="s">
        <v>41</v>
      </c>
      <c r="VF72" s="144" t="s">
        <v>2</v>
      </c>
      <c r="VG72" s="144" t="s">
        <v>1979</v>
      </c>
      <c r="VH72" s="144" t="s">
        <v>1980</v>
      </c>
      <c r="VI72" s="145" t="s">
        <v>1920</v>
      </c>
      <c r="VJ72" s="145" t="s">
        <v>1921</v>
      </c>
      <c r="VK72" s="144" t="s">
        <v>1922</v>
      </c>
      <c r="VL72" s="144" t="s">
        <v>2632</v>
      </c>
      <c r="VM72" s="146" t="s">
        <v>1932</v>
      </c>
      <c r="VU72" s="145" t="s">
        <v>41</v>
      </c>
      <c r="VV72" s="144" t="s">
        <v>2</v>
      </c>
      <c r="VW72" s="144" t="s">
        <v>1979</v>
      </c>
      <c r="VX72" s="144" t="s">
        <v>1980</v>
      </c>
      <c r="VY72" s="145" t="s">
        <v>1920</v>
      </c>
      <c r="VZ72" s="145" t="s">
        <v>1921</v>
      </c>
      <c r="WA72" s="144" t="s">
        <v>1922</v>
      </c>
      <c r="WB72" s="144" t="s">
        <v>2632</v>
      </c>
      <c r="WC72" s="146" t="s">
        <v>1932</v>
      </c>
      <c r="WK72" s="145" t="s">
        <v>41</v>
      </c>
      <c r="WL72" s="144" t="s">
        <v>2</v>
      </c>
      <c r="WM72" s="144" t="s">
        <v>1979</v>
      </c>
      <c r="WN72" s="144" t="s">
        <v>1980</v>
      </c>
      <c r="WO72" s="145" t="s">
        <v>1920</v>
      </c>
      <c r="WP72" s="145" t="s">
        <v>1921</v>
      </c>
      <c r="WQ72" s="144" t="s">
        <v>1922</v>
      </c>
      <c r="WR72" s="144" t="s">
        <v>2632</v>
      </c>
      <c r="WS72" s="146" t="s">
        <v>1932</v>
      </c>
      <c r="XA72" s="145" t="s">
        <v>41</v>
      </c>
      <c r="XB72" s="144" t="s">
        <v>2</v>
      </c>
      <c r="XC72" s="144" t="s">
        <v>1979</v>
      </c>
      <c r="XD72" s="144" t="s">
        <v>1980</v>
      </c>
      <c r="XE72" s="145" t="s">
        <v>1920</v>
      </c>
      <c r="XF72" s="145" t="s">
        <v>1921</v>
      </c>
      <c r="XG72" s="144" t="s">
        <v>1922</v>
      </c>
      <c r="XH72" s="144" t="s">
        <v>2632</v>
      </c>
      <c r="XI72" s="146" t="s">
        <v>1932</v>
      </c>
      <c r="XQ72" s="145" t="s">
        <v>41</v>
      </c>
      <c r="XR72" s="144" t="s">
        <v>2</v>
      </c>
      <c r="XS72" s="144" t="s">
        <v>1979</v>
      </c>
      <c r="XT72" s="144" t="s">
        <v>1980</v>
      </c>
      <c r="XU72" s="145" t="s">
        <v>1920</v>
      </c>
      <c r="XV72" s="145" t="s">
        <v>1921</v>
      </c>
      <c r="XW72" s="144" t="s">
        <v>1922</v>
      </c>
      <c r="XX72" s="144" t="s">
        <v>2632</v>
      </c>
      <c r="XY72" s="146" t="s">
        <v>1932</v>
      </c>
      <c r="YG72" s="145" t="s">
        <v>41</v>
      </c>
      <c r="YH72" s="144" t="s">
        <v>2</v>
      </c>
      <c r="YI72" s="144" t="s">
        <v>1979</v>
      </c>
      <c r="YJ72" s="144" t="s">
        <v>1980</v>
      </c>
      <c r="YK72" s="145" t="s">
        <v>1920</v>
      </c>
      <c r="YL72" s="145" t="s">
        <v>1921</v>
      </c>
      <c r="YM72" s="144" t="s">
        <v>1922</v>
      </c>
      <c r="YN72" s="144" t="s">
        <v>2632</v>
      </c>
      <c r="YO72" s="146" t="s">
        <v>1932</v>
      </c>
      <c r="YW72" s="145" t="s">
        <v>41</v>
      </c>
      <c r="YX72" s="144" t="s">
        <v>2</v>
      </c>
      <c r="YY72" s="144" t="s">
        <v>1979</v>
      </c>
      <c r="YZ72" s="144" t="s">
        <v>1980</v>
      </c>
      <c r="ZA72" s="145" t="s">
        <v>1920</v>
      </c>
      <c r="ZB72" s="145" t="s">
        <v>1921</v>
      </c>
      <c r="ZC72" s="144" t="s">
        <v>1922</v>
      </c>
      <c r="ZD72" s="144" t="s">
        <v>2632</v>
      </c>
      <c r="ZE72" s="146" t="s">
        <v>1932</v>
      </c>
      <c r="ZM72" s="145" t="s">
        <v>41</v>
      </c>
      <c r="ZN72" s="144" t="s">
        <v>2</v>
      </c>
      <c r="ZO72" s="144" t="s">
        <v>1979</v>
      </c>
      <c r="ZP72" s="144" t="s">
        <v>1980</v>
      </c>
      <c r="ZQ72" s="145" t="s">
        <v>1920</v>
      </c>
      <c r="ZR72" s="145" t="s">
        <v>1921</v>
      </c>
      <c r="ZS72" s="144" t="s">
        <v>1922</v>
      </c>
      <c r="ZT72" s="144" t="s">
        <v>2632</v>
      </c>
      <c r="ZU72" s="146" t="s">
        <v>1932</v>
      </c>
      <c r="AAC72" s="145" t="s">
        <v>41</v>
      </c>
      <c r="AAD72" s="144" t="s">
        <v>2</v>
      </c>
      <c r="AAE72" s="144" t="s">
        <v>1979</v>
      </c>
      <c r="AAF72" s="144" t="s">
        <v>1980</v>
      </c>
      <c r="AAG72" s="145" t="s">
        <v>1920</v>
      </c>
      <c r="AAH72" s="145" t="s">
        <v>1921</v>
      </c>
      <c r="AAI72" s="144" t="s">
        <v>1922</v>
      </c>
      <c r="AAJ72" s="144" t="s">
        <v>2632</v>
      </c>
      <c r="AAK72" s="146" t="s">
        <v>1932</v>
      </c>
      <c r="AAS72" s="145" t="s">
        <v>41</v>
      </c>
      <c r="AAT72" s="144" t="s">
        <v>2</v>
      </c>
      <c r="AAU72" s="144" t="s">
        <v>1979</v>
      </c>
      <c r="AAV72" s="144" t="s">
        <v>1980</v>
      </c>
      <c r="AAW72" s="145" t="s">
        <v>1920</v>
      </c>
      <c r="AAX72" s="145" t="s">
        <v>1921</v>
      </c>
      <c r="AAY72" s="144" t="s">
        <v>1922</v>
      </c>
      <c r="AAZ72" s="144" t="s">
        <v>2632</v>
      </c>
      <c r="ABA72" s="146" t="s">
        <v>1932</v>
      </c>
      <c r="ABI72" s="145" t="s">
        <v>41</v>
      </c>
      <c r="ABJ72" s="144" t="s">
        <v>2</v>
      </c>
      <c r="ABK72" s="144" t="s">
        <v>1979</v>
      </c>
      <c r="ABL72" s="144" t="s">
        <v>1980</v>
      </c>
      <c r="ABM72" s="145" t="s">
        <v>1920</v>
      </c>
      <c r="ABN72" s="145" t="s">
        <v>1921</v>
      </c>
      <c r="ABO72" s="144" t="s">
        <v>1922</v>
      </c>
      <c r="ABP72" s="144" t="s">
        <v>2632</v>
      </c>
      <c r="ABQ72" s="146" t="s">
        <v>1932</v>
      </c>
      <c r="ABY72" s="145" t="s">
        <v>41</v>
      </c>
      <c r="ABZ72" s="144" t="s">
        <v>2</v>
      </c>
      <c r="ACA72" s="144" t="s">
        <v>1979</v>
      </c>
      <c r="ACB72" s="144" t="s">
        <v>1980</v>
      </c>
      <c r="ACC72" s="145" t="s">
        <v>1920</v>
      </c>
      <c r="ACD72" s="145" t="s">
        <v>1921</v>
      </c>
      <c r="ACE72" s="144" t="s">
        <v>1922</v>
      </c>
      <c r="ACF72" s="144" t="s">
        <v>2632</v>
      </c>
      <c r="ACG72" s="146" t="s">
        <v>1932</v>
      </c>
      <c r="ACO72" s="145" t="s">
        <v>41</v>
      </c>
      <c r="ACP72" s="144" t="s">
        <v>2</v>
      </c>
      <c r="ACQ72" s="144" t="s">
        <v>1979</v>
      </c>
      <c r="ACR72" s="144" t="s">
        <v>1980</v>
      </c>
      <c r="ACS72" s="145" t="s">
        <v>1920</v>
      </c>
      <c r="ACT72" s="145" t="s">
        <v>1921</v>
      </c>
      <c r="ACU72" s="144" t="s">
        <v>1922</v>
      </c>
      <c r="ACV72" s="144" t="s">
        <v>2632</v>
      </c>
      <c r="ACW72" s="146" t="s">
        <v>1932</v>
      </c>
      <c r="ADE72" s="145" t="s">
        <v>41</v>
      </c>
      <c r="ADF72" s="144" t="s">
        <v>2</v>
      </c>
      <c r="ADG72" s="144" t="s">
        <v>1979</v>
      </c>
      <c r="ADH72" s="144" t="s">
        <v>1980</v>
      </c>
      <c r="ADI72" s="145" t="s">
        <v>1920</v>
      </c>
      <c r="ADJ72" s="145" t="s">
        <v>1921</v>
      </c>
      <c r="ADK72" s="144" t="s">
        <v>1922</v>
      </c>
      <c r="ADL72" s="144" t="s">
        <v>2632</v>
      </c>
      <c r="ADM72" s="146" t="s">
        <v>1932</v>
      </c>
      <c r="ADU72" s="145" t="s">
        <v>41</v>
      </c>
      <c r="ADV72" s="144" t="s">
        <v>2</v>
      </c>
      <c r="ADW72" s="144" t="s">
        <v>1979</v>
      </c>
      <c r="ADX72" s="144" t="s">
        <v>1980</v>
      </c>
      <c r="ADY72" s="145" t="s">
        <v>1920</v>
      </c>
      <c r="ADZ72" s="145" t="s">
        <v>1921</v>
      </c>
      <c r="AEA72" s="144" t="s">
        <v>1922</v>
      </c>
      <c r="AEB72" s="144" t="s">
        <v>2632</v>
      </c>
      <c r="AEC72" s="146" t="s">
        <v>1932</v>
      </c>
      <c r="AEK72" s="145" t="s">
        <v>41</v>
      </c>
      <c r="AEL72" s="144" t="s">
        <v>2</v>
      </c>
      <c r="AEM72" s="144" t="s">
        <v>1979</v>
      </c>
      <c r="AEN72" s="144" t="s">
        <v>1980</v>
      </c>
      <c r="AEO72" s="145" t="s">
        <v>1920</v>
      </c>
      <c r="AEP72" s="145" t="s">
        <v>1921</v>
      </c>
      <c r="AEQ72" s="144" t="s">
        <v>1922</v>
      </c>
      <c r="AER72" s="144" t="s">
        <v>2632</v>
      </c>
      <c r="AES72" s="146" t="s">
        <v>1932</v>
      </c>
      <c r="AFA72" s="145" t="s">
        <v>41</v>
      </c>
      <c r="AFB72" s="144" t="s">
        <v>2</v>
      </c>
      <c r="AFC72" s="144" t="s">
        <v>1979</v>
      </c>
      <c r="AFD72" s="144" t="s">
        <v>1980</v>
      </c>
      <c r="AFE72" s="145" t="s">
        <v>1920</v>
      </c>
      <c r="AFF72" s="145" t="s">
        <v>1921</v>
      </c>
      <c r="AFG72" s="144" t="s">
        <v>1922</v>
      </c>
      <c r="AFH72" s="144" t="s">
        <v>2632</v>
      </c>
      <c r="AFI72" s="146" t="s">
        <v>1932</v>
      </c>
      <c r="AFQ72" s="145" t="s">
        <v>41</v>
      </c>
      <c r="AFR72" s="144" t="s">
        <v>2</v>
      </c>
      <c r="AFS72" s="144" t="s">
        <v>1979</v>
      </c>
      <c r="AFT72" s="144" t="s">
        <v>1980</v>
      </c>
      <c r="AFU72" s="145" t="s">
        <v>1920</v>
      </c>
      <c r="AFV72" s="145" t="s">
        <v>1921</v>
      </c>
      <c r="AFW72" s="144" t="s">
        <v>1922</v>
      </c>
      <c r="AFX72" s="144" t="s">
        <v>2632</v>
      </c>
      <c r="AFY72" s="146" t="s">
        <v>1932</v>
      </c>
      <c r="AGG72" s="145" t="s">
        <v>41</v>
      </c>
      <c r="AGH72" s="144" t="s">
        <v>2</v>
      </c>
      <c r="AGI72" s="144" t="s">
        <v>1979</v>
      </c>
      <c r="AGJ72" s="144" t="s">
        <v>1980</v>
      </c>
      <c r="AGK72" s="145" t="s">
        <v>1920</v>
      </c>
      <c r="AGL72" s="145" t="s">
        <v>1921</v>
      </c>
      <c r="AGM72" s="144" t="s">
        <v>1922</v>
      </c>
      <c r="AGN72" s="144" t="s">
        <v>2632</v>
      </c>
      <c r="AGO72" s="146" t="s">
        <v>1932</v>
      </c>
      <c r="AGW72" s="145" t="s">
        <v>41</v>
      </c>
      <c r="AGX72" s="144" t="s">
        <v>2</v>
      </c>
      <c r="AGY72" s="144" t="s">
        <v>1979</v>
      </c>
      <c r="AGZ72" s="144" t="s">
        <v>1980</v>
      </c>
      <c r="AHA72" s="145" t="s">
        <v>1920</v>
      </c>
      <c r="AHB72" s="145" t="s">
        <v>1921</v>
      </c>
      <c r="AHC72" s="144" t="s">
        <v>1922</v>
      </c>
      <c r="AHD72" s="144" t="s">
        <v>2632</v>
      </c>
      <c r="AHE72" s="146" t="s">
        <v>1932</v>
      </c>
      <c r="AHM72" s="145" t="s">
        <v>41</v>
      </c>
      <c r="AHN72" s="144" t="s">
        <v>2</v>
      </c>
      <c r="AHO72" s="144" t="s">
        <v>1979</v>
      </c>
      <c r="AHP72" s="144" t="s">
        <v>1980</v>
      </c>
      <c r="AHQ72" s="145" t="s">
        <v>1920</v>
      </c>
      <c r="AHR72" s="145" t="s">
        <v>1921</v>
      </c>
      <c r="AHS72" s="144" t="s">
        <v>1922</v>
      </c>
      <c r="AHT72" s="144" t="s">
        <v>2632</v>
      </c>
      <c r="AHU72" s="146" t="s">
        <v>1932</v>
      </c>
      <c r="AIC72" s="145" t="s">
        <v>41</v>
      </c>
      <c r="AID72" s="144" t="s">
        <v>2</v>
      </c>
      <c r="AIE72" s="144" t="s">
        <v>1979</v>
      </c>
      <c r="AIF72" s="144" t="s">
        <v>1980</v>
      </c>
      <c r="AIG72" s="145" t="s">
        <v>1920</v>
      </c>
      <c r="AIH72" s="145" t="s">
        <v>1921</v>
      </c>
      <c r="AII72" s="144" t="s">
        <v>1922</v>
      </c>
      <c r="AIJ72" s="144" t="s">
        <v>2632</v>
      </c>
      <c r="AIK72" s="146" t="s">
        <v>1932</v>
      </c>
      <c r="AIS72" s="145" t="s">
        <v>41</v>
      </c>
      <c r="AIT72" s="144" t="s">
        <v>2</v>
      </c>
      <c r="AIU72" s="144" t="s">
        <v>1979</v>
      </c>
      <c r="AIV72" s="144" t="s">
        <v>1980</v>
      </c>
      <c r="AIW72" s="145" t="s">
        <v>1920</v>
      </c>
      <c r="AIX72" s="145" t="s">
        <v>1921</v>
      </c>
      <c r="AIY72" s="144" t="s">
        <v>1922</v>
      </c>
      <c r="AIZ72" s="144" t="s">
        <v>2632</v>
      </c>
      <c r="AJA72" s="146" t="s">
        <v>1932</v>
      </c>
      <c r="AJI72" s="145" t="s">
        <v>41</v>
      </c>
      <c r="AJJ72" s="144" t="s">
        <v>2</v>
      </c>
      <c r="AJK72" s="144" t="s">
        <v>1979</v>
      </c>
      <c r="AJL72" s="144" t="s">
        <v>1980</v>
      </c>
      <c r="AJM72" s="145" t="s">
        <v>1920</v>
      </c>
      <c r="AJN72" s="145" t="s">
        <v>1921</v>
      </c>
      <c r="AJO72" s="144" t="s">
        <v>1922</v>
      </c>
      <c r="AJP72" s="144" t="s">
        <v>2632</v>
      </c>
      <c r="AJQ72" s="146" t="s">
        <v>1932</v>
      </c>
      <c r="AJY72" s="145" t="s">
        <v>41</v>
      </c>
      <c r="AJZ72" s="144" t="s">
        <v>2</v>
      </c>
      <c r="AKA72" s="144" t="s">
        <v>1979</v>
      </c>
      <c r="AKB72" s="144" t="s">
        <v>1980</v>
      </c>
      <c r="AKC72" s="145" t="s">
        <v>1920</v>
      </c>
      <c r="AKD72" s="145" t="s">
        <v>1921</v>
      </c>
      <c r="AKE72" s="144" t="s">
        <v>1922</v>
      </c>
      <c r="AKF72" s="144" t="s">
        <v>2632</v>
      </c>
      <c r="AKG72" s="146" t="s">
        <v>1932</v>
      </c>
      <c r="AKO72" s="145" t="s">
        <v>41</v>
      </c>
      <c r="AKP72" s="144" t="s">
        <v>2</v>
      </c>
      <c r="AKQ72" s="144" t="s">
        <v>1979</v>
      </c>
      <c r="AKR72" s="144" t="s">
        <v>1980</v>
      </c>
      <c r="AKS72" s="145" t="s">
        <v>1920</v>
      </c>
      <c r="AKT72" s="145" t="s">
        <v>1921</v>
      </c>
      <c r="AKU72" s="144" t="s">
        <v>1922</v>
      </c>
      <c r="AKV72" s="144" t="s">
        <v>2632</v>
      </c>
      <c r="AKW72" s="146" t="s">
        <v>1932</v>
      </c>
      <c r="ALE72" s="145" t="s">
        <v>41</v>
      </c>
      <c r="ALF72" s="144" t="s">
        <v>2</v>
      </c>
      <c r="ALG72" s="144" t="s">
        <v>1979</v>
      </c>
      <c r="ALH72" s="144" t="s">
        <v>1980</v>
      </c>
      <c r="ALI72" s="145" t="s">
        <v>1920</v>
      </c>
      <c r="ALJ72" s="145" t="s">
        <v>1921</v>
      </c>
      <c r="ALK72" s="144" t="s">
        <v>1922</v>
      </c>
      <c r="ALL72" s="144" t="s">
        <v>2632</v>
      </c>
      <c r="ALM72" s="146" t="s">
        <v>1932</v>
      </c>
      <c r="ALU72" s="145" t="s">
        <v>41</v>
      </c>
      <c r="ALV72" s="144" t="s">
        <v>2</v>
      </c>
      <c r="ALW72" s="144" t="s">
        <v>1979</v>
      </c>
      <c r="ALX72" s="144" t="s">
        <v>1980</v>
      </c>
      <c r="ALY72" s="145" t="s">
        <v>1920</v>
      </c>
      <c r="ALZ72" s="145" t="s">
        <v>1921</v>
      </c>
      <c r="AMA72" s="144" t="s">
        <v>1922</v>
      </c>
      <c r="AMB72" s="144" t="s">
        <v>2632</v>
      </c>
      <c r="AMC72" s="146" t="s">
        <v>1932</v>
      </c>
      <c r="AMK72" s="145" t="s">
        <v>41</v>
      </c>
      <c r="AML72" s="144" t="s">
        <v>2</v>
      </c>
      <c r="AMM72" s="144" t="s">
        <v>1979</v>
      </c>
      <c r="AMN72" s="144" t="s">
        <v>1980</v>
      </c>
      <c r="AMO72" s="145" t="s">
        <v>1920</v>
      </c>
      <c r="AMP72" s="145" t="s">
        <v>1921</v>
      </c>
      <c r="AMQ72" s="144" t="s">
        <v>1922</v>
      </c>
      <c r="AMR72" s="144" t="s">
        <v>2632</v>
      </c>
      <c r="AMS72" s="146" t="s">
        <v>1932</v>
      </c>
      <c r="ANA72" s="145" t="s">
        <v>41</v>
      </c>
      <c r="ANB72" s="144" t="s">
        <v>2</v>
      </c>
      <c r="ANC72" s="144" t="s">
        <v>1979</v>
      </c>
      <c r="AND72" s="144" t="s">
        <v>1980</v>
      </c>
      <c r="ANE72" s="145" t="s">
        <v>1920</v>
      </c>
      <c r="ANF72" s="145" t="s">
        <v>1921</v>
      </c>
      <c r="ANG72" s="144" t="s">
        <v>1922</v>
      </c>
      <c r="ANH72" s="144" t="s">
        <v>2632</v>
      </c>
      <c r="ANI72" s="146" t="s">
        <v>1932</v>
      </c>
      <c r="ANQ72" s="145" t="s">
        <v>41</v>
      </c>
      <c r="ANR72" s="144" t="s">
        <v>2</v>
      </c>
      <c r="ANS72" s="144" t="s">
        <v>1979</v>
      </c>
      <c r="ANT72" s="144" t="s">
        <v>1980</v>
      </c>
      <c r="ANU72" s="145" t="s">
        <v>1920</v>
      </c>
      <c r="ANV72" s="145" t="s">
        <v>1921</v>
      </c>
      <c r="ANW72" s="144" t="s">
        <v>1922</v>
      </c>
      <c r="ANX72" s="144" t="s">
        <v>2632</v>
      </c>
      <c r="ANY72" s="146" t="s">
        <v>1932</v>
      </c>
      <c r="AOG72" s="145" t="s">
        <v>41</v>
      </c>
      <c r="AOH72" s="144" t="s">
        <v>2</v>
      </c>
      <c r="AOI72" s="144" t="s">
        <v>1979</v>
      </c>
      <c r="AOJ72" s="144" t="s">
        <v>1980</v>
      </c>
      <c r="AOK72" s="145" t="s">
        <v>1920</v>
      </c>
      <c r="AOL72" s="145" t="s">
        <v>1921</v>
      </c>
      <c r="AOM72" s="144" t="s">
        <v>1922</v>
      </c>
      <c r="AON72" s="144" t="s">
        <v>2632</v>
      </c>
      <c r="AOO72" s="146" t="s">
        <v>1932</v>
      </c>
      <c r="AOW72" s="145" t="s">
        <v>41</v>
      </c>
      <c r="AOX72" s="144" t="s">
        <v>2</v>
      </c>
      <c r="AOY72" s="144" t="s">
        <v>1979</v>
      </c>
      <c r="AOZ72" s="144" t="s">
        <v>1980</v>
      </c>
      <c r="APA72" s="145" t="s">
        <v>1920</v>
      </c>
      <c r="APB72" s="145" t="s">
        <v>1921</v>
      </c>
      <c r="APC72" s="144" t="s">
        <v>1922</v>
      </c>
      <c r="APD72" s="144" t="s">
        <v>2632</v>
      </c>
      <c r="APE72" s="146" t="s">
        <v>1932</v>
      </c>
      <c r="APM72" s="145" t="s">
        <v>41</v>
      </c>
      <c r="APN72" s="144" t="s">
        <v>2</v>
      </c>
      <c r="APO72" s="144" t="s">
        <v>1979</v>
      </c>
      <c r="APP72" s="144" t="s">
        <v>1980</v>
      </c>
      <c r="APQ72" s="145" t="s">
        <v>1920</v>
      </c>
      <c r="APR72" s="145" t="s">
        <v>1921</v>
      </c>
      <c r="APS72" s="144" t="s">
        <v>1922</v>
      </c>
      <c r="APT72" s="144" t="s">
        <v>2632</v>
      </c>
      <c r="APU72" s="146" t="s">
        <v>1932</v>
      </c>
      <c r="AQC72" s="145" t="s">
        <v>41</v>
      </c>
      <c r="AQD72" s="144" t="s">
        <v>2</v>
      </c>
      <c r="AQE72" s="144" t="s">
        <v>1979</v>
      </c>
      <c r="AQF72" s="144" t="s">
        <v>1980</v>
      </c>
      <c r="AQG72" s="145" t="s">
        <v>1920</v>
      </c>
      <c r="AQH72" s="145" t="s">
        <v>1921</v>
      </c>
      <c r="AQI72" s="144" t="s">
        <v>1922</v>
      </c>
      <c r="AQJ72" s="144" t="s">
        <v>2632</v>
      </c>
      <c r="AQK72" s="146" t="s">
        <v>1932</v>
      </c>
      <c r="AQS72" s="145" t="s">
        <v>41</v>
      </c>
      <c r="AQT72" s="144" t="s">
        <v>2</v>
      </c>
      <c r="AQU72" s="144" t="s">
        <v>1979</v>
      </c>
      <c r="AQV72" s="144" t="s">
        <v>1980</v>
      </c>
      <c r="AQW72" s="145" t="s">
        <v>1920</v>
      </c>
      <c r="AQX72" s="145" t="s">
        <v>1921</v>
      </c>
      <c r="AQY72" s="144" t="s">
        <v>1922</v>
      </c>
      <c r="AQZ72" s="144" t="s">
        <v>2632</v>
      </c>
      <c r="ARA72" s="146" t="s">
        <v>1932</v>
      </c>
      <c r="ARI72" s="145" t="s">
        <v>41</v>
      </c>
      <c r="ARJ72" s="144" t="s">
        <v>2</v>
      </c>
      <c r="ARK72" s="144" t="s">
        <v>1979</v>
      </c>
      <c r="ARL72" s="144" t="s">
        <v>1980</v>
      </c>
      <c r="ARM72" s="145" t="s">
        <v>1920</v>
      </c>
      <c r="ARN72" s="145" t="s">
        <v>1921</v>
      </c>
      <c r="ARO72" s="144" t="s">
        <v>1922</v>
      </c>
      <c r="ARP72" s="144" t="s">
        <v>2632</v>
      </c>
      <c r="ARQ72" s="146" t="s">
        <v>1932</v>
      </c>
      <c r="ARY72" s="145" t="s">
        <v>41</v>
      </c>
      <c r="ARZ72" s="144" t="s">
        <v>2</v>
      </c>
      <c r="ASA72" s="144" t="s">
        <v>1979</v>
      </c>
      <c r="ASB72" s="144" t="s">
        <v>1980</v>
      </c>
      <c r="ASC72" s="145" t="s">
        <v>1920</v>
      </c>
      <c r="ASD72" s="145" t="s">
        <v>1921</v>
      </c>
      <c r="ASE72" s="144" t="s">
        <v>1922</v>
      </c>
      <c r="ASF72" s="144" t="s">
        <v>2632</v>
      </c>
      <c r="ASG72" s="146" t="s">
        <v>1932</v>
      </c>
      <c r="ASO72" s="145" t="s">
        <v>41</v>
      </c>
      <c r="ASP72" s="144" t="s">
        <v>2</v>
      </c>
      <c r="ASQ72" s="144" t="s">
        <v>1979</v>
      </c>
      <c r="ASR72" s="144" t="s">
        <v>1980</v>
      </c>
      <c r="ASS72" s="145" t="s">
        <v>1920</v>
      </c>
      <c r="AST72" s="145" t="s">
        <v>1921</v>
      </c>
      <c r="ASU72" s="144" t="s">
        <v>1922</v>
      </c>
      <c r="ASV72" s="144" t="s">
        <v>2632</v>
      </c>
      <c r="ASW72" s="146" t="s">
        <v>1932</v>
      </c>
      <c r="ATE72" s="145" t="s">
        <v>41</v>
      </c>
      <c r="ATF72" s="144" t="s">
        <v>2</v>
      </c>
      <c r="ATG72" s="144" t="s">
        <v>1979</v>
      </c>
      <c r="ATH72" s="144" t="s">
        <v>1980</v>
      </c>
      <c r="ATI72" s="145" t="s">
        <v>1920</v>
      </c>
      <c r="ATJ72" s="145" t="s">
        <v>1921</v>
      </c>
      <c r="ATK72" s="144" t="s">
        <v>1922</v>
      </c>
      <c r="ATL72" s="144" t="s">
        <v>2632</v>
      </c>
      <c r="ATM72" s="146" t="s">
        <v>1932</v>
      </c>
      <c r="ATU72" s="145" t="s">
        <v>41</v>
      </c>
      <c r="ATV72" s="144" t="s">
        <v>2</v>
      </c>
      <c r="ATW72" s="144" t="s">
        <v>1979</v>
      </c>
      <c r="ATX72" s="144" t="s">
        <v>1980</v>
      </c>
      <c r="ATY72" s="145" t="s">
        <v>1920</v>
      </c>
      <c r="ATZ72" s="145" t="s">
        <v>1921</v>
      </c>
      <c r="AUA72" s="144" t="s">
        <v>1922</v>
      </c>
      <c r="AUB72" s="144" t="s">
        <v>2632</v>
      </c>
      <c r="AUC72" s="146" t="s">
        <v>1932</v>
      </c>
      <c r="AUK72" s="145" t="s">
        <v>41</v>
      </c>
      <c r="AUL72" s="144" t="s">
        <v>2</v>
      </c>
      <c r="AUM72" s="144" t="s">
        <v>1979</v>
      </c>
      <c r="AUN72" s="144" t="s">
        <v>1980</v>
      </c>
      <c r="AUO72" s="145" t="s">
        <v>1920</v>
      </c>
      <c r="AUP72" s="145" t="s">
        <v>1921</v>
      </c>
      <c r="AUQ72" s="144" t="s">
        <v>1922</v>
      </c>
      <c r="AUR72" s="144" t="s">
        <v>2632</v>
      </c>
      <c r="AUS72" s="146" t="s">
        <v>1932</v>
      </c>
      <c r="AVA72" s="145" t="s">
        <v>41</v>
      </c>
      <c r="AVB72" s="144" t="s">
        <v>2</v>
      </c>
      <c r="AVC72" s="144" t="s">
        <v>1979</v>
      </c>
      <c r="AVD72" s="144" t="s">
        <v>1980</v>
      </c>
      <c r="AVE72" s="145" t="s">
        <v>1920</v>
      </c>
      <c r="AVF72" s="145" t="s">
        <v>1921</v>
      </c>
      <c r="AVG72" s="144" t="s">
        <v>1922</v>
      </c>
      <c r="AVH72" s="144" t="s">
        <v>2632</v>
      </c>
      <c r="AVI72" s="146" t="s">
        <v>1932</v>
      </c>
      <c r="AVQ72" s="145" t="s">
        <v>41</v>
      </c>
      <c r="AVR72" s="144" t="s">
        <v>2</v>
      </c>
      <c r="AVS72" s="144" t="s">
        <v>1979</v>
      </c>
      <c r="AVT72" s="144" t="s">
        <v>1980</v>
      </c>
      <c r="AVU72" s="145" t="s">
        <v>1920</v>
      </c>
      <c r="AVV72" s="145" t="s">
        <v>1921</v>
      </c>
      <c r="AVW72" s="144" t="s">
        <v>1922</v>
      </c>
      <c r="AVX72" s="144" t="s">
        <v>2632</v>
      </c>
      <c r="AVY72" s="146" t="s">
        <v>1932</v>
      </c>
      <c r="AWG72" s="145" t="s">
        <v>41</v>
      </c>
      <c r="AWH72" s="144" t="s">
        <v>2</v>
      </c>
      <c r="AWI72" s="144" t="s">
        <v>1979</v>
      </c>
      <c r="AWJ72" s="144" t="s">
        <v>1980</v>
      </c>
      <c r="AWK72" s="145" t="s">
        <v>1920</v>
      </c>
      <c r="AWL72" s="145" t="s">
        <v>1921</v>
      </c>
      <c r="AWM72" s="144" t="s">
        <v>1922</v>
      </c>
      <c r="AWN72" s="144" t="s">
        <v>2632</v>
      </c>
      <c r="AWO72" s="146" t="s">
        <v>1932</v>
      </c>
      <c r="AWW72" s="145" t="s">
        <v>41</v>
      </c>
      <c r="AWX72" s="144" t="s">
        <v>2</v>
      </c>
      <c r="AWY72" s="144" t="s">
        <v>1979</v>
      </c>
      <c r="AWZ72" s="144" t="s">
        <v>1980</v>
      </c>
      <c r="AXA72" s="145" t="s">
        <v>1920</v>
      </c>
      <c r="AXB72" s="145" t="s">
        <v>1921</v>
      </c>
      <c r="AXC72" s="144" t="s">
        <v>1922</v>
      </c>
      <c r="AXD72" s="144" t="s">
        <v>2632</v>
      </c>
      <c r="AXE72" s="146" t="s">
        <v>1932</v>
      </c>
      <c r="AXM72" s="145" t="s">
        <v>41</v>
      </c>
      <c r="AXN72" s="144" t="s">
        <v>2</v>
      </c>
      <c r="AXO72" s="144" t="s">
        <v>1979</v>
      </c>
      <c r="AXP72" s="144" t="s">
        <v>1980</v>
      </c>
      <c r="AXQ72" s="145" t="s">
        <v>1920</v>
      </c>
      <c r="AXR72" s="145" t="s">
        <v>1921</v>
      </c>
      <c r="AXS72" s="144" t="s">
        <v>1922</v>
      </c>
      <c r="AXT72" s="144" t="s">
        <v>2632</v>
      </c>
      <c r="AXU72" s="146" t="s">
        <v>1932</v>
      </c>
      <c r="AYC72" s="145" t="s">
        <v>41</v>
      </c>
      <c r="AYD72" s="144" t="s">
        <v>2</v>
      </c>
      <c r="AYE72" s="144" t="s">
        <v>1979</v>
      </c>
      <c r="AYF72" s="144" t="s">
        <v>1980</v>
      </c>
      <c r="AYG72" s="145" t="s">
        <v>1920</v>
      </c>
      <c r="AYH72" s="145" t="s">
        <v>1921</v>
      </c>
      <c r="AYI72" s="144" t="s">
        <v>1922</v>
      </c>
      <c r="AYJ72" s="144" t="s">
        <v>2632</v>
      </c>
      <c r="AYK72" s="146" t="s">
        <v>1932</v>
      </c>
      <c r="AYS72" s="145" t="s">
        <v>41</v>
      </c>
      <c r="AYT72" s="144" t="s">
        <v>2</v>
      </c>
      <c r="AYU72" s="144" t="s">
        <v>1979</v>
      </c>
      <c r="AYV72" s="144" t="s">
        <v>1980</v>
      </c>
      <c r="AYW72" s="145" t="s">
        <v>1920</v>
      </c>
      <c r="AYX72" s="145" t="s">
        <v>1921</v>
      </c>
      <c r="AYY72" s="144" t="s">
        <v>1922</v>
      </c>
      <c r="AYZ72" s="144" t="s">
        <v>2632</v>
      </c>
      <c r="AZA72" s="146" t="s">
        <v>1932</v>
      </c>
      <c r="AZI72" s="145" t="s">
        <v>41</v>
      </c>
      <c r="AZJ72" s="144" t="s">
        <v>2</v>
      </c>
      <c r="AZK72" s="144" t="s">
        <v>1979</v>
      </c>
      <c r="AZL72" s="144" t="s">
        <v>1980</v>
      </c>
      <c r="AZM72" s="145" t="s">
        <v>1920</v>
      </c>
      <c r="AZN72" s="145" t="s">
        <v>1921</v>
      </c>
      <c r="AZO72" s="144" t="s">
        <v>1922</v>
      </c>
      <c r="AZP72" s="144" t="s">
        <v>2632</v>
      </c>
      <c r="AZQ72" s="146" t="s">
        <v>1932</v>
      </c>
      <c r="AZY72" s="145" t="s">
        <v>41</v>
      </c>
      <c r="AZZ72" s="144" t="s">
        <v>2</v>
      </c>
      <c r="BAA72" s="144" t="s">
        <v>1979</v>
      </c>
      <c r="BAB72" s="144" t="s">
        <v>1980</v>
      </c>
      <c r="BAC72" s="145" t="s">
        <v>1920</v>
      </c>
      <c r="BAD72" s="145" t="s">
        <v>1921</v>
      </c>
      <c r="BAE72" s="144" t="s">
        <v>1922</v>
      </c>
      <c r="BAF72" s="144" t="s">
        <v>2632</v>
      </c>
      <c r="BAG72" s="146" t="s">
        <v>1932</v>
      </c>
      <c r="BAO72" s="145" t="s">
        <v>41</v>
      </c>
      <c r="BAP72" s="144" t="s">
        <v>2</v>
      </c>
      <c r="BAQ72" s="144" t="s">
        <v>1979</v>
      </c>
      <c r="BAR72" s="144" t="s">
        <v>1980</v>
      </c>
      <c r="BAS72" s="145" t="s">
        <v>1920</v>
      </c>
      <c r="BAT72" s="145" t="s">
        <v>1921</v>
      </c>
      <c r="BAU72" s="144" t="s">
        <v>1922</v>
      </c>
      <c r="BAV72" s="144" t="s">
        <v>2632</v>
      </c>
      <c r="BAW72" s="146" t="s">
        <v>1932</v>
      </c>
      <c r="BBE72" s="145" t="s">
        <v>41</v>
      </c>
      <c r="BBF72" s="144" t="s">
        <v>2</v>
      </c>
      <c r="BBG72" s="144" t="s">
        <v>1979</v>
      </c>
      <c r="BBH72" s="144" t="s">
        <v>1980</v>
      </c>
      <c r="BBI72" s="145" t="s">
        <v>1920</v>
      </c>
      <c r="BBJ72" s="145" t="s">
        <v>1921</v>
      </c>
      <c r="BBK72" s="144" t="s">
        <v>1922</v>
      </c>
      <c r="BBL72" s="144" t="s">
        <v>2632</v>
      </c>
      <c r="BBM72" s="146" t="s">
        <v>1932</v>
      </c>
      <c r="BBU72" s="145" t="s">
        <v>41</v>
      </c>
      <c r="BBV72" s="144" t="s">
        <v>2</v>
      </c>
      <c r="BBW72" s="144" t="s">
        <v>1979</v>
      </c>
      <c r="BBX72" s="144" t="s">
        <v>1980</v>
      </c>
      <c r="BBY72" s="145" t="s">
        <v>1920</v>
      </c>
      <c r="BBZ72" s="145" t="s">
        <v>1921</v>
      </c>
      <c r="BCA72" s="144" t="s">
        <v>1922</v>
      </c>
      <c r="BCB72" s="144" t="s">
        <v>2632</v>
      </c>
      <c r="BCC72" s="146" t="s">
        <v>1932</v>
      </c>
      <c r="BCK72" s="145" t="s">
        <v>41</v>
      </c>
      <c r="BCL72" s="144" t="s">
        <v>2</v>
      </c>
      <c r="BCM72" s="144" t="s">
        <v>1979</v>
      </c>
      <c r="BCN72" s="144" t="s">
        <v>1980</v>
      </c>
      <c r="BCO72" s="145" t="s">
        <v>1920</v>
      </c>
      <c r="BCP72" s="145" t="s">
        <v>1921</v>
      </c>
      <c r="BCQ72" s="144" t="s">
        <v>1922</v>
      </c>
      <c r="BCR72" s="144" t="s">
        <v>2632</v>
      </c>
      <c r="BCS72" s="146" t="s">
        <v>1932</v>
      </c>
      <c r="BDA72" s="145" t="s">
        <v>41</v>
      </c>
      <c r="BDB72" s="144" t="s">
        <v>2</v>
      </c>
      <c r="BDC72" s="144" t="s">
        <v>1979</v>
      </c>
      <c r="BDD72" s="144" t="s">
        <v>1980</v>
      </c>
      <c r="BDE72" s="145" t="s">
        <v>1920</v>
      </c>
      <c r="BDF72" s="145" t="s">
        <v>1921</v>
      </c>
      <c r="BDG72" s="144" t="s">
        <v>1922</v>
      </c>
      <c r="BDH72" s="144" t="s">
        <v>2632</v>
      </c>
      <c r="BDI72" s="146" t="s">
        <v>1932</v>
      </c>
      <c r="BDQ72" s="145" t="s">
        <v>41</v>
      </c>
      <c r="BDR72" s="144" t="s">
        <v>2</v>
      </c>
      <c r="BDS72" s="144" t="s">
        <v>1979</v>
      </c>
      <c r="BDT72" s="144" t="s">
        <v>1980</v>
      </c>
      <c r="BDU72" s="145" t="s">
        <v>1920</v>
      </c>
      <c r="BDV72" s="145" t="s">
        <v>1921</v>
      </c>
      <c r="BDW72" s="144" t="s">
        <v>1922</v>
      </c>
      <c r="BDX72" s="144" t="s">
        <v>2632</v>
      </c>
      <c r="BDY72" s="146" t="s">
        <v>1932</v>
      </c>
      <c r="BEG72" s="145" t="s">
        <v>41</v>
      </c>
      <c r="BEH72" s="144" t="s">
        <v>2</v>
      </c>
      <c r="BEI72" s="144" t="s">
        <v>1979</v>
      </c>
      <c r="BEJ72" s="144" t="s">
        <v>1980</v>
      </c>
      <c r="BEK72" s="145" t="s">
        <v>1920</v>
      </c>
      <c r="BEL72" s="145" t="s">
        <v>1921</v>
      </c>
      <c r="BEM72" s="144" t="s">
        <v>1922</v>
      </c>
      <c r="BEN72" s="144" t="s">
        <v>2632</v>
      </c>
      <c r="BEO72" s="146" t="s">
        <v>1932</v>
      </c>
      <c r="BEW72" s="145" t="s">
        <v>41</v>
      </c>
      <c r="BEX72" s="144" t="s">
        <v>2</v>
      </c>
      <c r="BEY72" s="144" t="s">
        <v>1979</v>
      </c>
      <c r="BEZ72" s="144" t="s">
        <v>1980</v>
      </c>
      <c r="BFA72" s="145" t="s">
        <v>1920</v>
      </c>
      <c r="BFB72" s="145" t="s">
        <v>1921</v>
      </c>
      <c r="BFC72" s="144" t="s">
        <v>1922</v>
      </c>
      <c r="BFD72" s="144" t="s">
        <v>2632</v>
      </c>
      <c r="BFE72" s="146" t="s">
        <v>1932</v>
      </c>
      <c r="BFM72" s="145" t="s">
        <v>41</v>
      </c>
      <c r="BFN72" s="144" t="s">
        <v>2</v>
      </c>
      <c r="BFO72" s="144" t="s">
        <v>1979</v>
      </c>
      <c r="BFP72" s="144" t="s">
        <v>1980</v>
      </c>
      <c r="BFQ72" s="145" t="s">
        <v>1920</v>
      </c>
      <c r="BFR72" s="145" t="s">
        <v>1921</v>
      </c>
      <c r="BFS72" s="144" t="s">
        <v>1922</v>
      </c>
      <c r="BFT72" s="144" t="s">
        <v>2632</v>
      </c>
      <c r="BFU72" s="146" t="s">
        <v>1932</v>
      </c>
      <c r="BGC72" s="145" t="s">
        <v>41</v>
      </c>
      <c r="BGD72" s="144" t="s">
        <v>2</v>
      </c>
      <c r="BGE72" s="144" t="s">
        <v>1979</v>
      </c>
      <c r="BGF72" s="144" t="s">
        <v>1980</v>
      </c>
      <c r="BGG72" s="145" t="s">
        <v>1920</v>
      </c>
      <c r="BGH72" s="145" t="s">
        <v>1921</v>
      </c>
      <c r="BGI72" s="144" t="s">
        <v>1922</v>
      </c>
      <c r="BGJ72" s="144" t="s">
        <v>2632</v>
      </c>
      <c r="BGK72" s="146" t="s">
        <v>1932</v>
      </c>
      <c r="BGS72" s="145" t="s">
        <v>41</v>
      </c>
      <c r="BGT72" s="144" t="s">
        <v>2</v>
      </c>
      <c r="BGU72" s="144" t="s">
        <v>1979</v>
      </c>
      <c r="BGV72" s="144" t="s">
        <v>1980</v>
      </c>
      <c r="BGW72" s="145" t="s">
        <v>1920</v>
      </c>
      <c r="BGX72" s="145" t="s">
        <v>1921</v>
      </c>
      <c r="BGY72" s="144" t="s">
        <v>1922</v>
      </c>
      <c r="BGZ72" s="144" t="s">
        <v>2632</v>
      </c>
      <c r="BHA72" s="146" t="s">
        <v>1932</v>
      </c>
      <c r="BHI72" s="145" t="s">
        <v>41</v>
      </c>
      <c r="BHJ72" s="144" t="s">
        <v>2</v>
      </c>
      <c r="BHK72" s="144" t="s">
        <v>1979</v>
      </c>
      <c r="BHL72" s="144" t="s">
        <v>1980</v>
      </c>
      <c r="BHM72" s="145" t="s">
        <v>1920</v>
      </c>
      <c r="BHN72" s="145" t="s">
        <v>1921</v>
      </c>
      <c r="BHO72" s="144" t="s">
        <v>1922</v>
      </c>
      <c r="BHP72" s="144" t="s">
        <v>2632</v>
      </c>
      <c r="BHQ72" s="146" t="s">
        <v>1932</v>
      </c>
      <c r="BHY72" s="145" t="s">
        <v>41</v>
      </c>
      <c r="BHZ72" s="144" t="s">
        <v>2</v>
      </c>
      <c r="BIA72" s="144" t="s">
        <v>1979</v>
      </c>
      <c r="BIB72" s="144" t="s">
        <v>1980</v>
      </c>
      <c r="BIC72" s="145" t="s">
        <v>1920</v>
      </c>
      <c r="BID72" s="145" t="s">
        <v>1921</v>
      </c>
      <c r="BIE72" s="144" t="s">
        <v>1922</v>
      </c>
      <c r="BIF72" s="144" t="s">
        <v>2632</v>
      </c>
      <c r="BIG72" s="146" t="s">
        <v>1932</v>
      </c>
      <c r="BIO72" s="145" t="s">
        <v>41</v>
      </c>
      <c r="BIP72" s="144" t="s">
        <v>2</v>
      </c>
      <c r="BIQ72" s="144" t="s">
        <v>1979</v>
      </c>
      <c r="BIR72" s="144" t="s">
        <v>1980</v>
      </c>
      <c r="BIS72" s="145" t="s">
        <v>1920</v>
      </c>
      <c r="BIT72" s="145" t="s">
        <v>1921</v>
      </c>
      <c r="BIU72" s="144" t="s">
        <v>1922</v>
      </c>
      <c r="BIV72" s="144" t="s">
        <v>2632</v>
      </c>
      <c r="BIW72" s="146" t="s">
        <v>1932</v>
      </c>
      <c r="BJE72" s="145" t="s">
        <v>41</v>
      </c>
      <c r="BJF72" s="144" t="s">
        <v>2</v>
      </c>
      <c r="BJG72" s="144" t="s">
        <v>1979</v>
      </c>
      <c r="BJH72" s="144" t="s">
        <v>1980</v>
      </c>
      <c r="BJI72" s="145" t="s">
        <v>1920</v>
      </c>
      <c r="BJJ72" s="145" t="s">
        <v>1921</v>
      </c>
      <c r="BJK72" s="144" t="s">
        <v>1922</v>
      </c>
      <c r="BJL72" s="144" t="s">
        <v>2632</v>
      </c>
      <c r="BJM72" s="146" t="s">
        <v>1932</v>
      </c>
      <c r="BJU72" s="145" t="s">
        <v>41</v>
      </c>
      <c r="BJV72" s="144" t="s">
        <v>2</v>
      </c>
      <c r="BJW72" s="144" t="s">
        <v>1979</v>
      </c>
      <c r="BJX72" s="144" t="s">
        <v>1980</v>
      </c>
      <c r="BJY72" s="145" t="s">
        <v>1920</v>
      </c>
      <c r="BJZ72" s="145" t="s">
        <v>1921</v>
      </c>
      <c r="BKA72" s="144" t="s">
        <v>1922</v>
      </c>
      <c r="BKB72" s="144" t="s">
        <v>2632</v>
      </c>
      <c r="BKC72" s="146" t="s">
        <v>1932</v>
      </c>
      <c r="BKK72" s="145" t="s">
        <v>41</v>
      </c>
      <c r="BKL72" s="144" t="s">
        <v>2</v>
      </c>
      <c r="BKM72" s="144" t="s">
        <v>1979</v>
      </c>
      <c r="BKN72" s="144" t="s">
        <v>1980</v>
      </c>
      <c r="BKO72" s="145" t="s">
        <v>1920</v>
      </c>
      <c r="BKP72" s="145" t="s">
        <v>1921</v>
      </c>
      <c r="BKQ72" s="144" t="s">
        <v>1922</v>
      </c>
      <c r="BKR72" s="144" t="s">
        <v>2632</v>
      </c>
      <c r="BKS72" s="146" t="s">
        <v>1932</v>
      </c>
      <c r="BLA72" s="145" t="s">
        <v>41</v>
      </c>
      <c r="BLB72" s="144" t="s">
        <v>2</v>
      </c>
      <c r="BLC72" s="144" t="s">
        <v>1979</v>
      </c>
      <c r="BLD72" s="144" t="s">
        <v>1980</v>
      </c>
      <c r="BLE72" s="145" t="s">
        <v>1920</v>
      </c>
      <c r="BLF72" s="145" t="s">
        <v>1921</v>
      </c>
      <c r="BLG72" s="144" t="s">
        <v>1922</v>
      </c>
      <c r="BLH72" s="144" t="s">
        <v>2632</v>
      </c>
      <c r="BLI72" s="146" t="s">
        <v>1932</v>
      </c>
      <c r="BLQ72" s="145" t="s">
        <v>41</v>
      </c>
      <c r="BLR72" s="144" t="s">
        <v>2</v>
      </c>
      <c r="BLS72" s="144" t="s">
        <v>1979</v>
      </c>
      <c r="BLT72" s="144" t="s">
        <v>1980</v>
      </c>
      <c r="BLU72" s="145" t="s">
        <v>1920</v>
      </c>
      <c r="BLV72" s="145" t="s">
        <v>1921</v>
      </c>
      <c r="BLW72" s="144" t="s">
        <v>1922</v>
      </c>
      <c r="BLX72" s="144" t="s">
        <v>2632</v>
      </c>
      <c r="BLY72" s="146" t="s">
        <v>1932</v>
      </c>
      <c r="BMG72" s="145" t="s">
        <v>41</v>
      </c>
      <c r="BMH72" s="144" t="s">
        <v>2</v>
      </c>
      <c r="BMI72" s="144" t="s">
        <v>1979</v>
      </c>
      <c r="BMJ72" s="144" t="s">
        <v>1980</v>
      </c>
      <c r="BMK72" s="145" t="s">
        <v>1920</v>
      </c>
      <c r="BML72" s="145" t="s">
        <v>1921</v>
      </c>
      <c r="BMM72" s="144" t="s">
        <v>1922</v>
      </c>
      <c r="BMN72" s="144" t="s">
        <v>2632</v>
      </c>
      <c r="BMO72" s="146" t="s">
        <v>1932</v>
      </c>
      <c r="BMW72" s="145" t="s">
        <v>41</v>
      </c>
      <c r="BMX72" s="144" t="s">
        <v>2</v>
      </c>
      <c r="BMY72" s="144" t="s">
        <v>1979</v>
      </c>
      <c r="BMZ72" s="144" t="s">
        <v>1980</v>
      </c>
      <c r="BNA72" s="145" t="s">
        <v>1920</v>
      </c>
      <c r="BNB72" s="145" t="s">
        <v>1921</v>
      </c>
      <c r="BNC72" s="144" t="s">
        <v>1922</v>
      </c>
      <c r="BND72" s="144" t="s">
        <v>2632</v>
      </c>
      <c r="BNE72" s="146" t="s">
        <v>1932</v>
      </c>
      <c r="BNM72" s="145" t="s">
        <v>41</v>
      </c>
      <c r="BNN72" s="144" t="s">
        <v>2</v>
      </c>
      <c r="BNO72" s="144" t="s">
        <v>1979</v>
      </c>
      <c r="BNP72" s="144" t="s">
        <v>1980</v>
      </c>
      <c r="BNQ72" s="145" t="s">
        <v>1920</v>
      </c>
      <c r="BNR72" s="145" t="s">
        <v>1921</v>
      </c>
      <c r="BNS72" s="144" t="s">
        <v>1922</v>
      </c>
      <c r="BNT72" s="144" t="s">
        <v>2632</v>
      </c>
      <c r="BNU72" s="146" t="s">
        <v>1932</v>
      </c>
      <c r="BOC72" s="145" t="s">
        <v>41</v>
      </c>
      <c r="BOD72" s="144" t="s">
        <v>2</v>
      </c>
      <c r="BOE72" s="144" t="s">
        <v>1979</v>
      </c>
      <c r="BOF72" s="144" t="s">
        <v>1980</v>
      </c>
      <c r="BOG72" s="145" t="s">
        <v>1920</v>
      </c>
      <c r="BOH72" s="145" t="s">
        <v>1921</v>
      </c>
      <c r="BOI72" s="144" t="s">
        <v>1922</v>
      </c>
      <c r="BOJ72" s="144" t="s">
        <v>2632</v>
      </c>
      <c r="BOK72" s="146" t="s">
        <v>1932</v>
      </c>
      <c r="BOS72" s="145" t="s">
        <v>41</v>
      </c>
      <c r="BOT72" s="144" t="s">
        <v>2</v>
      </c>
      <c r="BOU72" s="144" t="s">
        <v>1979</v>
      </c>
      <c r="BOV72" s="144" t="s">
        <v>1980</v>
      </c>
      <c r="BOW72" s="145" t="s">
        <v>1920</v>
      </c>
      <c r="BOX72" s="145" t="s">
        <v>1921</v>
      </c>
      <c r="BOY72" s="144" t="s">
        <v>1922</v>
      </c>
      <c r="BOZ72" s="144" t="s">
        <v>2632</v>
      </c>
      <c r="BPA72" s="146" t="s">
        <v>1932</v>
      </c>
      <c r="BPI72" s="145" t="s">
        <v>41</v>
      </c>
      <c r="BPJ72" s="144" t="s">
        <v>2</v>
      </c>
      <c r="BPK72" s="144" t="s">
        <v>1979</v>
      </c>
      <c r="BPL72" s="144" t="s">
        <v>1980</v>
      </c>
      <c r="BPM72" s="145" t="s">
        <v>1920</v>
      </c>
      <c r="BPN72" s="145" t="s">
        <v>1921</v>
      </c>
      <c r="BPO72" s="144" t="s">
        <v>1922</v>
      </c>
      <c r="BPP72" s="144" t="s">
        <v>2632</v>
      </c>
      <c r="BPQ72" s="146" t="s">
        <v>1932</v>
      </c>
      <c r="BPY72" s="145" t="s">
        <v>41</v>
      </c>
      <c r="BPZ72" s="144" t="s">
        <v>2</v>
      </c>
      <c r="BQA72" s="144" t="s">
        <v>1979</v>
      </c>
      <c r="BQB72" s="144" t="s">
        <v>1980</v>
      </c>
      <c r="BQC72" s="145" t="s">
        <v>1920</v>
      </c>
      <c r="BQD72" s="145" t="s">
        <v>1921</v>
      </c>
      <c r="BQE72" s="144" t="s">
        <v>1922</v>
      </c>
      <c r="BQF72" s="144" t="s">
        <v>2632</v>
      </c>
      <c r="BQG72" s="146" t="s">
        <v>1932</v>
      </c>
      <c r="BQO72" s="145" t="s">
        <v>41</v>
      </c>
      <c r="BQP72" s="144" t="s">
        <v>2</v>
      </c>
      <c r="BQQ72" s="144" t="s">
        <v>1979</v>
      </c>
      <c r="BQR72" s="144" t="s">
        <v>1980</v>
      </c>
      <c r="BQS72" s="145" t="s">
        <v>1920</v>
      </c>
      <c r="BQT72" s="145" t="s">
        <v>1921</v>
      </c>
      <c r="BQU72" s="144" t="s">
        <v>1922</v>
      </c>
      <c r="BQV72" s="144" t="s">
        <v>2632</v>
      </c>
      <c r="BQW72" s="146" t="s">
        <v>1932</v>
      </c>
      <c r="BRE72" s="145" t="s">
        <v>41</v>
      </c>
      <c r="BRF72" s="144" t="s">
        <v>2</v>
      </c>
      <c r="BRG72" s="144" t="s">
        <v>1979</v>
      </c>
      <c r="BRH72" s="144" t="s">
        <v>1980</v>
      </c>
      <c r="BRI72" s="145" t="s">
        <v>1920</v>
      </c>
      <c r="BRJ72" s="145" t="s">
        <v>1921</v>
      </c>
      <c r="BRK72" s="144" t="s">
        <v>1922</v>
      </c>
      <c r="BRL72" s="144" t="s">
        <v>2632</v>
      </c>
      <c r="BRM72" s="146" t="s">
        <v>1932</v>
      </c>
      <c r="BRU72" s="145" t="s">
        <v>41</v>
      </c>
      <c r="BRV72" s="144" t="s">
        <v>2</v>
      </c>
      <c r="BRW72" s="144" t="s">
        <v>1979</v>
      </c>
      <c r="BRX72" s="144" t="s">
        <v>1980</v>
      </c>
      <c r="BRY72" s="145" t="s">
        <v>1920</v>
      </c>
      <c r="BRZ72" s="145" t="s">
        <v>1921</v>
      </c>
      <c r="BSA72" s="144" t="s">
        <v>1922</v>
      </c>
      <c r="BSB72" s="144" t="s">
        <v>2632</v>
      </c>
      <c r="BSC72" s="146" t="s">
        <v>1932</v>
      </c>
      <c r="BSK72" s="145" t="s">
        <v>41</v>
      </c>
      <c r="BSL72" s="144" t="s">
        <v>2</v>
      </c>
      <c r="BSM72" s="144" t="s">
        <v>1979</v>
      </c>
      <c r="BSN72" s="144" t="s">
        <v>1980</v>
      </c>
      <c r="BSO72" s="145" t="s">
        <v>1920</v>
      </c>
      <c r="BSP72" s="145" t="s">
        <v>1921</v>
      </c>
      <c r="BSQ72" s="144" t="s">
        <v>1922</v>
      </c>
      <c r="BSR72" s="144" t="s">
        <v>2632</v>
      </c>
      <c r="BSS72" s="146" t="s">
        <v>1932</v>
      </c>
      <c r="BTA72" s="145" t="s">
        <v>41</v>
      </c>
      <c r="BTB72" s="144" t="s">
        <v>2</v>
      </c>
      <c r="BTC72" s="144" t="s">
        <v>1979</v>
      </c>
      <c r="BTD72" s="144" t="s">
        <v>1980</v>
      </c>
      <c r="BTE72" s="145" t="s">
        <v>1920</v>
      </c>
      <c r="BTF72" s="145" t="s">
        <v>1921</v>
      </c>
      <c r="BTG72" s="144" t="s">
        <v>1922</v>
      </c>
      <c r="BTH72" s="144" t="s">
        <v>2632</v>
      </c>
      <c r="BTI72" s="146" t="s">
        <v>1932</v>
      </c>
      <c r="BTQ72" s="145" t="s">
        <v>41</v>
      </c>
      <c r="BTR72" s="144" t="s">
        <v>2</v>
      </c>
      <c r="BTS72" s="144" t="s">
        <v>1979</v>
      </c>
      <c r="BTT72" s="144" t="s">
        <v>1980</v>
      </c>
      <c r="BTU72" s="145" t="s">
        <v>1920</v>
      </c>
      <c r="BTV72" s="145" t="s">
        <v>1921</v>
      </c>
      <c r="BTW72" s="144" t="s">
        <v>1922</v>
      </c>
      <c r="BTX72" s="144" t="s">
        <v>2632</v>
      </c>
      <c r="BTY72" s="146" t="s">
        <v>1932</v>
      </c>
      <c r="BUG72" s="145" t="s">
        <v>41</v>
      </c>
      <c r="BUH72" s="144" t="s">
        <v>2</v>
      </c>
      <c r="BUI72" s="144" t="s">
        <v>1979</v>
      </c>
      <c r="BUJ72" s="144" t="s">
        <v>1980</v>
      </c>
      <c r="BUK72" s="145" t="s">
        <v>1920</v>
      </c>
      <c r="BUL72" s="145" t="s">
        <v>1921</v>
      </c>
      <c r="BUM72" s="144" t="s">
        <v>1922</v>
      </c>
      <c r="BUN72" s="144" t="s">
        <v>2632</v>
      </c>
      <c r="BUO72" s="146" t="s">
        <v>1932</v>
      </c>
      <c r="BUW72" s="145" t="s">
        <v>41</v>
      </c>
      <c r="BUX72" s="144" t="s">
        <v>2</v>
      </c>
      <c r="BUY72" s="144" t="s">
        <v>1979</v>
      </c>
      <c r="BUZ72" s="144" t="s">
        <v>1980</v>
      </c>
      <c r="BVA72" s="145" t="s">
        <v>1920</v>
      </c>
      <c r="BVB72" s="145" t="s">
        <v>1921</v>
      </c>
      <c r="BVC72" s="144" t="s">
        <v>1922</v>
      </c>
      <c r="BVD72" s="144" t="s">
        <v>2632</v>
      </c>
      <c r="BVE72" s="146" t="s">
        <v>1932</v>
      </c>
      <c r="BVM72" s="145" t="s">
        <v>41</v>
      </c>
      <c r="BVN72" s="144" t="s">
        <v>2</v>
      </c>
      <c r="BVO72" s="144" t="s">
        <v>1979</v>
      </c>
      <c r="BVP72" s="144" t="s">
        <v>1980</v>
      </c>
      <c r="BVQ72" s="145" t="s">
        <v>1920</v>
      </c>
      <c r="BVR72" s="145" t="s">
        <v>1921</v>
      </c>
      <c r="BVS72" s="144" t="s">
        <v>1922</v>
      </c>
      <c r="BVT72" s="144" t="s">
        <v>2632</v>
      </c>
      <c r="BVU72" s="146" t="s">
        <v>1932</v>
      </c>
      <c r="BWC72" s="145" t="s">
        <v>41</v>
      </c>
      <c r="BWD72" s="144" t="s">
        <v>2</v>
      </c>
      <c r="BWE72" s="144" t="s">
        <v>1979</v>
      </c>
      <c r="BWF72" s="144" t="s">
        <v>1980</v>
      </c>
      <c r="BWG72" s="145" t="s">
        <v>1920</v>
      </c>
      <c r="BWH72" s="145" t="s">
        <v>1921</v>
      </c>
      <c r="BWI72" s="144" t="s">
        <v>1922</v>
      </c>
      <c r="BWJ72" s="144" t="s">
        <v>2632</v>
      </c>
      <c r="BWK72" s="146" t="s">
        <v>1932</v>
      </c>
      <c r="BWS72" s="145" t="s">
        <v>41</v>
      </c>
      <c r="BWT72" s="144" t="s">
        <v>2</v>
      </c>
      <c r="BWU72" s="144" t="s">
        <v>1979</v>
      </c>
      <c r="BWV72" s="144" t="s">
        <v>1980</v>
      </c>
      <c r="BWW72" s="145" t="s">
        <v>1920</v>
      </c>
      <c r="BWX72" s="145" t="s">
        <v>1921</v>
      </c>
      <c r="BWY72" s="144" t="s">
        <v>1922</v>
      </c>
      <c r="BWZ72" s="144" t="s">
        <v>2632</v>
      </c>
      <c r="BXA72" s="146" t="s">
        <v>1932</v>
      </c>
      <c r="BXI72" s="145" t="s">
        <v>41</v>
      </c>
      <c r="BXJ72" s="144" t="s">
        <v>2</v>
      </c>
      <c r="BXK72" s="144" t="s">
        <v>1979</v>
      </c>
      <c r="BXL72" s="144" t="s">
        <v>1980</v>
      </c>
      <c r="BXM72" s="145" t="s">
        <v>1920</v>
      </c>
      <c r="BXN72" s="145" t="s">
        <v>1921</v>
      </c>
      <c r="BXO72" s="144" t="s">
        <v>1922</v>
      </c>
      <c r="BXP72" s="144" t="s">
        <v>2632</v>
      </c>
      <c r="BXQ72" s="146" t="s">
        <v>1932</v>
      </c>
      <c r="BXY72" s="145" t="s">
        <v>41</v>
      </c>
      <c r="BXZ72" s="144" t="s">
        <v>2</v>
      </c>
      <c r="BYA72" s="144" t="s">
        <v>1979</v>
      </c>
      <c r="BYB72" s="144" t="s">
        <v>1980</v>
      </c>
      <c r="BYC72" s="145" t="s">
        <v>1920</v>
      </c>
      <c r="BYD72" s="145" t="s">
        <v>1921</v>
      </c>
      <c r="BYE72" s="144" t="s">
        <v>1922</v>
      </c>
      <c r="BYF72" s="144" t="s">
        <v>2632</v>
      </c>
      <c r="BYG72" s="146" t="s">
        <v>1932</v>
      </c>
      <c r="BYO72" s="145" t="s">
        <v>41</v>
      </c>
      <c r="BYP72" s="144" t="s">
        <v>2</v>
      </c>
      <c r="BYQ72" s="144" t="s">
        <v>1979</v>
      </c>
      <c r="BYR72" s="144" t="s">
        <v>1980</v>
      </c>
      <c r="BYS72" s="145" t="s">
        <v>1920</v>
      </c>
      <c r="BYT72" s="145" t="s">
        <v>1921</v>
      </c>
      <c r="BYU72" s="144" t="s">
        <v>1922</v>
      </c>
      <c r="BYV72" s="144" t="s">
        <v>2632</v>
      </c>
      <c r="BYW72" s="146" t="s">
        <v>1932</v>
      </c>
      <c r="BZE72" s="145" t="s">
        <v>41</v>
      </c>
      <c r="BZF72" s="144" t="s">
        <v>2</v>
      </c>
      <c r="BZG72" s="144" t="s">
        <v>1979</v>
      </c>
      <c r="BZH72" s="144" t="s">
        <v>1980</v>
      </c>
      <c r="BZI72" s="145" t="s">
        <v>1920</v>
      </c>
      <c r="BZJ72" s="145" t="s">
        <v>1921</v>
      </c>
      <c r="BZK72" s="144" t="s">
        <v>1922</v>
      </c>
      <c r="BZL72" s="144" t="s">
        <v>2632</v>
      </c>
      <c r="BZM72" s="146" t="s">
        <v>1932</v>
      </c>
      <c r="BZU72" s="145" t="s">
        <v>41</v>
      </c>
      <c r="BZV72" s="144" t="s">
        <v>2</v>
      </c>
      <c r="BZW72" s="144" t="s">
        <v>1979</v>
      </c>
      <c r="BZX72" s="144" t="s">
        <v>1980</v>
      </c>
      <c r="BZY72" s="145" t="s">
        <v>1920</v>
      </c>
      <c r="BZZ72" s="145" t="s">
        <v>1921</v>
      </c>
      <c r="CAA72" s="144" t="s">
        <v>1922</v>
      </c>
      <c r="CAB72" s="144" t="s">
        <v>2632</v>
      </c>
      <c r="CAC72" s="146" t="s">
        <v>1932</v>
      </c>
      <c r="CAK72" s="145" t="s">
        <v>41</v>
      </c>
      <c r="CAL72" s="144" t="s">
        <v>2</v>
      </c>
      <c r="CAM72" s="144" t="s">
        <v>1979</v>
      </c>
      <c r="CAN72" s="144" t="s">
        <v>1980</v>
      </c>
      <c r="CAO72" s="145" t="s">
        <v>1920</v>
      </c>
      <c r="CAP72" s="145" t="s">
        <v>1921</v>
      </c>
      <c r="CAQ72" s="144" t="s">
        <v>1922</v>
      </c>
      <c r="CAR72" s="144" t="s">
        <v>2632</v>
      </c>
      <c r="CAS72" s="146" t="s">
        <v>1932</v>
      </c>
      <c r="CBA72" s="145" t="s">
        <v>41</v>
      </c>
      <c r="CBB72" s="144" t="s">
        <v>2</v>
      </c>
      <c r="CBC72" s="144" t="s">
        <v>1979</v>
      </c>
      <c r="CBD72" s="144" t="s">
        <v>1980</v>
      </c>
      <c r="CBE72" s="145" t="s">
        <v>1920</v>
      </c>
      <c r="CBF72" s="145" t="s">
        <v>1921</v>
      </c>
      <c r="CBG72" s="144" t="s">
        <v>1922</v>
      </c>
      <c r="CBH72" s="144" t="s">
        <v>2632</v>
      </c>
      <c r="CBI72" s="146" t="s">
        <v>1932</v>
      </c>
      <c r="CBQ72" s="145" t="s">
        <v>41</v>
      </c>
      <c r="CBR72" s="144" t="s">
        <v>2</v>
      </c>
      <c r="CBS72" s="144" t="s">
        <v>1979</v>
      </c>
      <c r="CBT72" s="144" t="s">
        <v>1980</v>
      </c>
      <c r="CBU72" s="145" t="s">
        <v>1920</v>
      </c>
      <c r="CBV72" s="145" t="s">
        <v>1921</v>
      </c>
      <c r="CBW72" s="144" t="s">
        <v>1922</v>
      </c>
      <c r="CBX72" s="144" t="s">
        <v>2632</v>
      </c>
      <c r="CBY72" s="146" t="s">
        <v>1932</v>
      </c>
      <c r="CCG72" s="145" t="s">
        <v>41</v>
      </c>
      <c r="CCH72" s="144" t="s">
        <v>2</v>
      </c>
      <c r="CCI72" s="144" t="s">
        <v>1979</v>
      </c>
      <c r="CCJ72" s="144" t="s">
        <v>1980</v>
      </c>
      <c r="CCK72" s="145" t="s">
        <v>1920</v>
      </c>
      <c r="CCL72" s="145" t="s">
        <v>1921</v>
      </c>
      <c r="CCM72" s="144" t="s">
        <v>1922</v>
      </c>
      <c r="CCN72" s="144" t="s">
        <v>2632</v>
      </c>
      <c r="CCO72" s="146" t="s">
        <v>1932</v>
      </c>
      <c r="CCW72" s="145" t="s">
        <v>41</v>
      </c>
      <c r="CCX72" s="144" t="s">
        <v>2</v>
      </c>
      <c r="CCY72" s="144" t="s">
        <v>1979</v>
      </c>
      <c r="CCZ72" s="144" t="s">
        <v>1980</v>
      </c>
      <c r="CDA72" s="145" t="s">
        <v>1920</v>
      </c>
      <c r="CDB72" s="145" t="s">
        <v>1921</v>
      </c>
      <c r="CDC72" s="144" t="s">
        <v>1922</v>
      </c>
      <c r="CDD72" s="144" t="s">
        <v>2632</v>
      </c>
      <c r="CDE72" s="146" t="s">
        <v>1932</v>
      </c>
      <c r="CDM72" s="145" t="s">
        <v>41</v>
      </c>
      <c r="CDN72" s="144" t="s">
        <v>2</v>
      </c>
      <c r="CDO72" s="144" t="s">
        <v>1979</v>
      </c>
      <c r="CDP72" s="144" t="s">
        <v>1980</v>
      </c>
      <c r="CDQ72" s="145" t="s">
        <v>1920</v>
      </c>
      <c r="CDR72" s="145" t="s">
        <v>1921</v>
      </c>
      <c r="CDS72" s="144" t="s">
        <v>1922</v>
      </c>
      <c r="CDT72" s="144" t="s">
        <v>2632</v>
      </c>
      <c r="CDU72" s="146" t="s">
        <v>1932</v>
      </c>
      <c r="CEC72" s="145" t="s">
        <v>41</v>
      </c>
      <c r="CED72" s="144" t="s">
        <v>2</v>
      </c>
      <c r="CEE72" s="144" t="s">
        <v>1979</v>
      </c>
      <c r="CEF72" s="144" t="s">
        <v>1980</v>
      </c>
      <c r="CEG72" s="145" t="s">
        <v>1920</v>
      </c>
      <c r="CEH72" s="145" t="s">
        <v>1921</v>
      </c>
      <c r="CEI72" s="144" t="s">
        <v>1922</v>
      </c>
      <c r="CEJ72" s="144" t="s">
        <v>2632</v>
      </c>
      <c r="CEK72" s="146" t="s">
        <v>1932</v>
      </c>
      <c r="CES72" s="145" t="s">
        <v>41</v>
      </c>
      <c r="CET72" s="144" t="s">
        <v>2</v>
      </c>
      <c r="CEU72" s="144" t="s">
        <v>1979</v>
      </c>
      <c r="CEV72" s="144" t="s">
        <v>1980</v>
      </c>
      <c r="CEW72" s="145" t="s">
        <v>1920</v>
      </c>
      <c r="CEX72" s="145" t="s">
        <v>1921</v>
      </c>
      <c r="CEY72" s="144" t="s">
        <v>1922</v>
      </c>
      <c r="CEZ72" s="144" t="s">
        <v>2632</v>
      </c>
      <c r="CFA72" s="146" t="s">
        <v>1932</v>
      </c>
      <c r="CFI72" s="145" t="s">
        <v>41</v>
      </c>
      <c r="CFJ72" s="144" t="s">
        <v>2</v>
      </c>
      <c r="CFK72" s="144" t="s">
        <v>1979</v>
      </c>
      <c r="CFL72" s="144" t="s">
        <v>1980</v>
      </c>
      <c r="CFM72" s="145" t="s">
        <v>1920</v>
      </c>
      <c r="CFN72" s="145" t="s">
        <v>1921</v>
      </c>
      <c r="CFO72" s="144" t="s">
        <v>1922</v>
      </c>
      <c r="CFP72" s="144" t="s">
        <v>2632</v>
      </c>
      <c r="CFQ72" s="146" t="s">
        <v>1932</v>
      </c>
      <c r="CFY72" s="145" t="s">
        <v>41</v>
      </c>
      <c r="CFZ72" s="144" t="s">
        <v>2</v>
      </c>
      <c r="CGA72" s="144" t="s">
        <v>1979</v>
      </c>
      <c r="CGB72" s="144" t="s">
        <v>1980</v>
      </c>
      <c r="CGC72" s="145" t="s">
        <v>1920</v>
      </c>
      <c r="CGD72" s="145" t="s">
        <v>1921</v>
      </c>
      <c r="CGE72" s="144" t="s">
        <v>1922</v>
      </c>
      <c r="CGF72" s="144" t="s">
        <v>2632</v>
      </c>
      <c r="CGG72" s="146" t="s">
        <v>1932</v>
      </c>
      <c r="CGO72" s="145" t="s">
        <v>41</v>
      </c>
      <c r="CGP72" s="144" t="s">
        <v>2</v>
      </c>
      <c r="CGQ72" s="144" t="s">
        <v>1979</v>
      </c>
      <c r="CGR72" s="144" t="s">
        <v>1980</v>
      </c>
      <c r="CGS72" s="145" t="s">
        <v>1920</v>
      </c>
      <c r="CGT72" s="145" t="s">
        <v>1921</v>
      </c>
      <c r="CGU72" s="144" t="s">
        <v>1922</v>
      </c>
      <c r="CGV72" s="144" t="s">
        <v>2632</v>
      </c>
      <c r="CGW72" s="146" t="s">
        <v>1932</v>
      </c>
      <c r="CHE72" s="145" t="s">
        <v>41</v>
      </c>
      <c r="CHF72" s="144" t="s">
        <v>2</v>
      </c>
      <c r="CHG72" s="144" t="s">
        <v>1979</v>
      </c>
      <c r="CHH72" s="144" t="s">
        <v>1980</v>
      </c>
      <c r="CHI72" s="145" t="s">
        <v>1920</v>
      </c>
      <c r="CHJ72" s="145" t="s">
        <v>1921</v>
      </c>
      <c r="CHK72" s="144" t="s">
        <v>1922</v>
      </c>
      <c r="CHL72" s="144" t="s">
        <v>2632</v>
      </c>
      <c r="CHM72" s="146" t="s">
        <v>1932</v>
      </c>
      <c r="CHU72" s="145" t="s">
        <v>41</v>
      </c>
      <c r="CHV72" s="144" t="s">
        <v>2</v>
      </c>
      <c r="CHW72" s="144" t="s">
        <v>1979</v>
      </c>
      <c r="CHX72" s="144" t="s">
        <v>1980</v>
      </c>
      <c r="CHY72" s="145" t="s">
        <v>1920</v>
      </c>
      <c r="CHZ72" s="145" t="s">
        <v>1921</v>
      </c>
      <c r="CIA72" s="144" t="s">
        <v>1922</v>
      </c>
      <c r="CIB72" s="144" t="s">
        <v>2632</v>
      </c>
      <c r="CIC72" s="146" t="s">
        <v>1932</v>
      </c>
      <c r="CIK72" s="145" t="s">
        <v>41</v>
      </c>
      <c r="CIL72" s="144" t="s">
        <v>2</v>
      </c>
      <c r="CIM72" s="144" t="s">
        <v>1979</v>
      </c>
      <c r="CIN72" s="144" t="s">
        <v>1980</v>
      </c>
      <c r="CIO72" s="145" t="s">
        <v>1920</v>
      </c>
      <c r="CIP72" s="145" t="s">
        <v>1921</v>
      </c>
      <c r="CIQ72" s="144" t="s">
        <v>1922</v>
      </c>
      <c r="CIR72" s="144" t="s">
        <v>2632</v>
      </c>
      <c r="CIS72" s="146" t="s">
        <v>1932</v>
      </c>
      <c r="CJA72" s="145" t="s">
        <v>41</v>
      </c>
      <c r="CJB72" s="144" t="s">
        <v>2</v>
      </c>
      <c r="CJC72" s="144" t="s">
        <v>1979</v>
      </c>
      <c r="CJD72" s="144" t="s">
        <v>1980</v>
      </c>
      <c r="CJE72" s="145" t="s">
        <v>1920</v>
      </c>
      <c r="CJF72" s="145" t="s">
        <v>1921</v>
      </c>
      <c r="CJG72" s="144" t="s">
        <v>1922</v>
      </c>
      <c r="CJH72" s="144" t="s">
        <v>2632</v>
      </c>
      <c r="CJI72" s="146" t="s">
        <v>1932</v>
      </c>
      <c r="CJQ72" s="145" t="s">
        <v>41</v>
      </c>
      <c r="CJR72" s="144" t="s">
        <v>2</v>
      </c>
      <c r="CJS72" s="144" t="s">
        <v>1979</v>
      </c>
      <c r="CJT72" s="144" t="s">
        <v>1980</v>
      </c>
      <c r="CJU72" s="145" t="s">
        <v>1920</v>
      </c>
      <c r="CJV72" s="145" t="s">
        <v>1921</v>
      </c>
      <c r="CJW72" s="144" t="s">
        <v>1922</v>
      </c>
      <c r="CJX72" s="144" t="s">
        <v>2632</v>
      </c>
      <c r="CJY72" s="146" t="s">
        <v>1932</v>
      </c>
      <c r="CKG72" s="145" t="s">
        <v>41</v>
      </c>
      <c r="CKH72" s="144" t="s">
        <v>2</v>
      </c>
      <c r="CKI72" s="144" t="s">
        <v>1979</v>
      </c>
      <c r="CKJ72" s="144" t="s">
        <v>1980</v>
      </c>
      <c r="CKK72" s="145" t="s">
        <v>1920</v>
      </c>
      <c r="CKL72" s="145" t="s">
        <v>1921</v>
      </c>
      <c r="CKM72" s="144" t="s">
        <v>1922</v>
      </c>
      <c r="CKN72" s="144" t="s">
        <v>2632</v>
      </c>
      <c r="CKO72" s="146" t="s">
        <v>1932</v>
      </c>
      <c r="CKW72" s="145" t="s">
        <v>41</v>
      </c>
      <c r="CKX72" s="144" t="s">
        <v>2</v>
      </c>
      <c r="CKY72" s="144" t="s">
        <v>1979</v>
      </c>
      <c r="CKZ72" s="144" t="s">
        <v>1980</v>
      </c>
      <c r="CLA72" s="145" t="s">
        <v>1920</v>
      </c>
      <c r="CLB72" s="145" t="s">
        <v>1921</v>
      </c>
      <c r="CLC72" s="144" t="s">
        <v>1922</v>
      </c>
      <c r="CLD72" s="144" t="s">
        <v>2632</v>
      </c>
      <c r="CLE72" s="146" t="s">
        <v>1932</v>
      </c>
      <c r="CLM72" s="145" t="s">
        <v>41</v>
      </c>
      <c r="CLN72" s="144" t="s">
        <v>2</v>
      </c>
      <c r="CLO72" s="144" t="s">
        <v>1979</v>
      </c>
      <c r="CLP72" s="144" t="s">
        <v>1980</v>
      </c>
      <c r="CLQ72" s="145" t="s">
        <v>1920</v>
      </c>
      <c r="CLR72" s="145" t="s">
        <v>1921</v>
      </c>
      <c r="CLS72" s="144" t="s">
        <v>1922</v>
      </c>
      <c r="CLT72" s="144" t="s">
        <v>2632</v>
      </c>
      <c r="CLU72" s="146" t="s">
        <v>1932</v>
      </c>
      <c r="CMC72" s="145" t="s">
        <v>41</v>
      </c>
      <c r="CMD72" s="144" t="s">
        <v>2</v>
      </c>
      <c r="CME72" s="144" t="s">
        <v>1979</v>
      </c>
      <c r="CMF72" s="144" t="s">
        <v>1980</v>
      </c>
      <c r="CMG72" s="145" t="s">
        <v>1920</v>
      </c>
      <c r="CMH72" s="145" t="s">
        <v>1921</v>
      </c>
      <c r="CMI72" s="144" t="s">
        <v>1922</v>
      </c>
      <c r="CMJ72" s="144" t="s">
        <v>2632</v>
      </c>
      <c r="CMK72" s="146" t="s">
        <v>1932</v>
      </c>
      <c r="CMS72" s="145" t="s">
        <v>41</v>
      </c>
      <c r="CMT72" s="144" t="s">
        <v>2</v>
      </c>
      <c r="CMU72" s="144" t="s">
        <v>1979</v>
      </c>
      <c r="CMV72" s="144" t="s">
        <v>1980</v>
      </c>
      <c r="CMW72" s="145" t="s">
        <v>1920</v>
      </c>
      <c r="CMX72" s="145" t="s">
        <v>1921</v>
      </c>
      <c r="CMY72" s="144" t="s">
        <v>1922</v>
      </c>
      <c r="CMZ72" s="144" t="s">
        <v>2632</v>
      </c>
      <c r="CNA72" s="146" t="s">
        <v>1932</v>
      </c>
      <c r="CNI72" s="145" t="s">
        <v>41</v>
      </c>
      <c r="CNJ72" s="144" t="s">
        <v>2</v>
      </c>
      <c r="CNK72" s="144" t="s">
        <v>1979</v>
      </c>
      <c r="CNL72" s="144" t="s">
        <v>1980</v>
      </c>
      <c r="CNM72" s="145" t="s">
        <v>1920</v>
      </c>
      <c r="CNN72" s="145" t="s">
        <v>1921</v>
      </c>
      <c r="CNO72" s="144" t="s">
        <v>1922</v>
      </c>
      <c r="CNP72" s="144" t="s">
        <v>2632</v>
      </c>
      <c r="CNQ72" s="146" t="s">
        <v>1932</v>
      </c>
      <c r="CNY72" s="145" t="s">
        <v>41</v>
      </c>
      <c r="CNZ72" s="144" t="s">
        <v>2</v>
      </c>
      <c r="COA72" s="144" t="s">
        <v>1979</v>
      </c>
      <c r="COB72" s="144" t="s">
        <v>1980</v>
      </c>
      <c r="COC72" s="145" t="s">
        <v>1920</v>
      </c>
      <c r="COD72" s="145" t="s">
        <v>1921</v>
      </c>
      <c r="COE72" s="144" t="s">
        <v>1922</v>
      </c>
      <c r="COF72" s="144" t="s">
        <v>2632</v>
      </c>
      <c r="COG72" s="146" t="s">
        <v>1932</v>
      </c>
      <c r="COO72" s="145" t="s">
        <v>41</v>
      </c>
      <c r="COP72" s="144" t="s">
        <v>2</v>
      </c>
      <c r="COQ72" s="144" t="s">
        <v>1979</v>
      </c>
      <c r="COR72" s="144" t="s">
        <v>1980</v>
      </c>
      <c r="COS72" s="145" t="s">
        <v>1920</v>
      </c>
      <c r="COT72" s="145" t="s">
        <v>1921</v>
      </c>
      <c r="COU72" s="144" t="s">
        <v>1922</v>
      </c>
      <c r="COV72" s="144" t="s">
        <v>2632</v>
      </c>
      <c r="COW72" s="146" t="s">
        <v>1932</v>
      </c>
      <c r="CPE72" s="145" t="s">
        <v>41</v>
      </c>
      <c r="CPF72" s="144" t="s">
        <v>2</v>
      </c>
      <c r="CPG72" s="144" t="s">
        <v>1979</v>
      </c>
      <c r="CPH72" s="144" t="s">
        <v>1980</v>
      </c>
      <c r="CPI72" s="145" t="s">
        <v>1920</v>
      </c>
      <c r="CPJ72" s="145" t="s">
        <v>1921</v>
      </c>
      <c r="CPK72" s="144" t="s">
        <v>1922</v>
      </c>
      <c r="CPL72" s="144" t="s">
        <v>2632</v>
      </c>
      <c r="CPM72" s="146" t="s">
        <v>1932</v>
      </c>
      <c r="CPU72" s="145" t="s">
        <v>41</v>
      </c>
      <c r="CPV72" s="144" t="s">
        <v>2</v>
      </c>
      <c r="CPW72" s="144" t="s">
        <v>1979</v>
      </c>
      <c r="CPX72" s="144" t="s">
        <v>1980</v>
      </c>
      <c r="CPY72" s="145" t="s">
        <v>1920</v>
      </c>
      <c r="CPZ72" s="145" t="s">
        <v>1921</v>
      </c>
      <c r="CQA72" s="144" t="s">
        <v>1922</v>
      </c>
      <c r="CQB72" s="144" t="s">
        <v>2632</v>
      </c>
      <c r="CQC72" s="146" t="s">
        <v>1932</v>
      </c>
      <c r="CQK72" s="145" t="s">
        <v>41</v>
      </c>
      <c r="CQL72" s="144" t="s">
        <v>2</v>
      </c>
      <c r="CQM72" s="144" t="s">
        <v>1979</v>
      </c>
      <c r="CQN72" s="144" t="s">
        <v>1980</v>
      </c>
      <c r="CQO72" s="145" t="s">
        <v>1920</v>
      </c>
      <c r="CQP72" s="145" t="s">
        <v>1921</v>
      </c>
      <c r="CQQ72" s="144" t="s">
        <v>1922</v>
      </c>
      <c r="CQR72" s="144" t="s">
        <v>2632</v>
      </c>
      <c r="CQS72" s="146" t="s">
        <v>1932</v>
      </c>
      <c r="CRA72" s="145" t="s">
        <v>41</v>
      </c>
      <c r="CRB72" s="144" t="s">
        <v>2</v>
      </c>
      <c r="CRC72" s="144" t="s">
        <v>1979</v>
      </c>
      <c r="CRD72" s="144" t="s">
        <v>1980</v>
      </c>
      <c r="CRE72" s="145" t="s">
        <v>1920</v>
      </c>
      <c r="CRF72" s="145" t="s">
        <v>1921</v>
      </c>
      <c r="CRG72" s="144" t="s">
        <v>1922</v>
      </c>
      <c r="CRH72" s="144" t="s">
        <v>2632</v>
      </c>
      <c r="CRI72" s="146" t="s">
        <v>1932</v>
      </c>
      <c r="CRQ72" s="145" t="s">
        <v>41</v>
      </c>
      <c r="CRR72" s="144" t="s">
        <v>2</v>
      </c>
      <c r="CRS72" s="144" t="s">
        <v>1979</v>
      </c>
      <c r="CRT72" s="144" t="s">
        <v>1980</v>
      </c>
      <c r="CRU72" s="145" t="s">
        <v>1920</v>
      </c>
      <c r="CRV72" s="145" t="s">
        <v>1921</v>
      </c>
      <c r="CRW72" s="144" t="s">
        <v>1922</v>
      </c>
      <c r="CRX72" s="144" t="s">
        <v>2632</v>
      </c>
      <c r="CRY72" s="146" t="s">
        <v>1932</v>
      </c>
      <c r="CSG72" s="145" t="s">
        <v>41</v>
      </c>
      <c r="CSH72" s="144" t="s">
        <v>2</v>
      </c>
      <c r="CSI72" s="144" t="s">
        <v>1979</v>
      </c>
      <c r="CSJ72" s="144" t="s">
        <v>1980</v>
      </c>
      <c r="CSK72" s="145" t="s">
        <v>1920</v>
      </c>
      <c r="CSL72" s="145" t="s">
        <v>1921</v>
      </c>
      <c r="CSM72" s="144" t="s">
        <v>1922</v>
      </c>
      <c r="CSN72" s="144" t="s">
        <v>2632</v>
      </c>
      <c r="CSO72" s="146" t="s">
        <v>1932</v>
      </c>
      <c r="CSW72" s="145" t="s">
        <v>41</v>
      </c>
      <c r="CSX72" s="144" t="s">
        <v>2</v>
      </c>
      <c r="CSY72" s="144" t="s">
        <v>1979</v>
      </c>
      <c r="CSZ72" s="144" t="s">
        <v>1980</v>
      </c>
      <c r="CTA72" s="145" t="s">
        <v>1920</v>
      </c>
      <c r="CTB72" s="145" t="s">
        <v>1921</v>
      </c>
      <c r="CTC72" s="144" t="s">
        <v>1922</v>
      </c>
      <c r="CTD72" s="144" t="s">
        <v>2632</v>
      </c>
      <c r="CTE72" s="146" t="s">
        <v>1932</v>
      </c>
      <c r="CTM72" s="145" t="s">
        <v>41</v>
      </c>
      <c r="CTN72" s="144" t="s">
        <v>2</v>
      </c>
      <c r="CTO72" s="144" t="s">
        <v>1979</v>
      </c>
      <c r="CTP72" s="144" t="s">
        <v>1980</v>
      </c>
      <c r="CTQ72" s="145" t="s">
        <v>1920</v>
      </c>
      <c r="CTR72" s="145" t="s">
        <v>1921</v>
      </c>
      <c r="CTS72" s="144" t="s">
        <v>1922</v>
      </c>
      <c r="CTT72" s="144" t="s">
        <v>2632</v>
      </c>
      <c r="CTU72" s="146" t="s">
        <v>1932</v>
      </c>
      <c r="CUC72" s="145" t="s">
        <v>41</v>
      </c>
      <c r="CUD72" s="144" t="s">
        <v>2</v>
      </c>
      <c r="CUE72" s="144" t="s">
        <v>1979</v>
      </c>
      <c r="CUF72" s="144" t="s">
        <v>1980</v>
      </c>
      <c r="CUG72" s="145" t="s">
        <v>1920</v>
      </c>
      <c r="CUH72" s="145" t="s">
        <v>1921</v>
      </c>
      <c r="CUI72" s="144" t="s">
        <v>1922</v>
      </c>
      <c r="CUJ72" s="144" t="s">
        <v>2632</v>
      </c>
      <c r="CUK72" s="146" t="s">
        <v>1932</v>
      </c>
      <c r="CUS72" s="145" t="s">
        <v>41</v>
      </c>
      <c r="CUT72" s="144" t="s">
        <v>2</v>
      </c>
      <c r="CUU72" s="144" t="s">
        <v>1979</v>
      </c>
      <c r="CUV72" s="144" t="s">
        <v>1980</v>
      </c>
      <c r="CUW72" s="145" t="s">
        <v>1920</v>
      </c>
      <c r="CUX72" s="145" t="s">
        <v>1921</v>
      </c>
      <c r="CUY72" s="144" t="s">
        <v>1922</v>
      </c>
      <c r="CUZ72" s="144" t="s">
        <v>2632</v>
      </c>
      <c r="CVA72" s="146" t="s">
        <v>1932</v>
      </c>
      <c r="CVI72" s="145" t="s">
        <v>41</v>
      </c>
      <c r="CVJ72" s="144" t="s">
        <v>2</v>
      </c>
      <c r="CVK72" s="144" t="s">
        <v>1979</v>
      </c>
      <c r="CVL72" s="144" t="s">
        <v>1980</v>
      </c>
      <c r="CVM72" s="145" t="s">
        <v>1920</v>
      </c>
      <c r="CVN72" s="145" t="s">
        <v>1921</v>
      </c>
      <c r="CVO72" s="144" t="s">
        <v>1922</v>
      </c>
      <c r="CVP72" s="144" t="s">
        <v>2632</v>
      </c>
      <c r="CVQ72" s="146" t="s">
        <v>1932</v>
      </c>
      <c r="CVY72" s="145" t="s">
        <v>41</v>
      </c>
      <c r="CVZ72" s="144" t="s">
        <v>2</v>
      </c>
      <c r="CWA72" s="144" t="s">
        <v>1979</v>
      </c>
      <c r="CWB72" s="144" t="s">
        <v>1980</v>
      </c>
      <c r="CWC72" s="145" t="s">
        <v>1920</v>
      </c>
      <c r="CWD72" s="145" t="s">
        <v>1921</v>
      </c>
      <c r="CWE72" s="144" t="s">
        <v>1922</v>
      </c>
      <c r="CWF72" s="144" t="s">
        <v>2632</v>
      </c>
      <c r="CWG72" s="146" t="s">
        <v>1932</v>
      </c>
      <c r="CWO72" s="145" t="s">
        <v>41</v>
      </c>
      <c r="CWP72" s="144" t="s">
        <v>2</v>
      </c>
      <c r="CWQ72" s="144" t="s">
        <v>1979</v>
      </c>
      <c r="CWR72" s="144" t="s">
        <v>1980</v>
      </c>
      <c r="CWS72" s="145" t="s">
        <v>1920</v>
      </c>
      <c r="CWT72" s="145" t="s">
        <v>1921</v>
      </c>
      <c r="CWU72" s="144" t="s">
        <v>1922</v>
      </c>
      <c r="CWV72" s="144" t="s">
        <v>2632</v>
      </c>
      <c r="CWW72" s="146" t="s">
        <v>1932</v>
      </c>
      <c r="CXE72" s="145" t="s">
        <v>41</v>
      </c>
      <c r="CXF72" s="144" t="s">
        <v>2</v>
      </c>
      <c r="CXG72" s="144" t="s">
        <v>1979</v>
      </c>
      <c r="CXH72" s="144" t="s">
        <v>1980</v>
      </c>
      <c r="CXI72" s="145" t="s">
        <v>1920</v>
      </c>
      <c r="CXJ72" s="145" t="s">
        <v>1921</v>
      </c>
      <c r="CXK72" s="144" t="s">
        <v>1922</v>
      </c>
      <c r="CXL72" s="144" t="s">
        <v>2632</v>
      </c>
      <c r="CXM72" s="146" t="s">
        <v>1932</v>
      </c>
      <c r="CXU72" s="145" t="s">
        <v>41</v>
      </c>
      <c r="CXV72" s="144" t="s">
        <v>2</v>
      </c>
      <c r="CXW72" s="144" t="s">
        <v>1979</v>
      </c>
      <c r="CXX72" s="144" t="s">
        <v>1980</v>
      </c>
      <c r="CXY72" s="145" t="s">
        <v>1920</v>
      </c>
      <c r="CXZ72" s="145" t="s">
        <v>1921</v>
      </c>
      <c r="CYA72" s="144" t="s">
        <v>1922</v>
      </c>
      <c r="CYB72" s="144" t="s">
        <v>2632</v>
      </c>
      <c r="CYC72" s="146" t="s">
        <v>1932</v>
      </c>
      <c r="CYK72" s="145" t="s">
        <v>41</v>
      </c>
      <c r="CYL72" s="144" t="s">
        <v>2</v>
      </c>
      <c r="CYM72" s="144" t="s">
        <v>1979</v>
      </c>
      <c r="CYN72" s="144" t="s">
        <v>1980</v>
      </c>
      <c r="CYO72" s="145" t="s">
        <v>1920</v>
      </c>
      <c r="CYP72" s="145" t="s">
        <v>1921</v>
      </c>
      <c r="CYQ72" s="144" t="s">
        <v>1922</v>
      </c>
      <c r="CYR72" s="144" t="s">
        <v>2632</v>
      </c>
      <c r="CYS72" s="146" t="s">
        <v>1932</v>
      </c>
      <c r="CZA72" s="145" t="s">
        <v>41</v>
      </c>
      <c r="CZB72" s="144" t="s">
        <v>2</v>
      </c>
      <c r="CZC72" s="144" t="s">
        <v>1979</v>
      </c>
      <c r="CZD72" s="144" t="s">
        <v>1980</v>
      </c>
      <c r="CZE72" s="145" t="s">
        <v>1920</v>
      </c>
      <c r="CZF72" s="145" t="s">
        <v>1921</v>
      </c>
      <c r="CZG72" s="144" t="s">
        <v>1922</v>
      </c>
      <c r="CZH72" s="144" t="s">
        <v>2632</v>
      </c>
      <c r="CZI72" s="146" t="s">
        <v>1932</v>
      </c>
      <c r="CZQ72" s="145" t="s">
        <v>41</v>
      </c>
      <c r="CZR72" s="144" t="s">
        <v>2</v>
      </c>
      <c r="CZS72" s="144" t="s">
        <v>1979</v>
      </c>
      <c r="CZT72" s="144" t="s">
        <v>1980</v>
      </c>
      <c r="CZU72" s="145" t="s">
        <v>1920</v>
      </c>
      <c r="CZV72" s="145" t="s">
        <v>1921</v>
      </c>
      <c r="CZW72" s="144" t="s">
        <v>1922</v>
      </c>
      <c r="CZX72" s="144" t="s">
        <v>2632</v>
      </c>
      <c r="CZY72" s="146" t="s">
        <v>1932</v>
      </c>
      <c r="DAG72" s="145" t="s">
        <v>41</v>
      </c>
      <c r="DAH72" s="144" t="s">
        <v>2</v>
      </c>
      <c r="DAI72" s="144" t="s">
        <v>1979</v>
      </c>
      <c r="DAJ72" s="144" t="s">
        <v>1980</v>
      </c>
      <c r="DAK72" s="145" t="s">
        <v>1920</v>
      </c>
      <c r="DAL72" s="145" t="s">
        <v>1921</v>
      </c>
      <c r="DAM72" s="144" t="s">
        <v>1922</v>
      </c>
      <c r="DAN72" s="144" t="s">
        <v>2632</v>
      </c>
      <c r="DAO72" s="146" t="s">
        <v>1932</v>
      </c>
      <c r="DAW72" s="145" t="s">
        <v>41</v>
      </c>
      <c r="DAX72" s="144" t="s">
        <v>2</v>
      </c>
      <c r="DAY72" s="144" t="s">
        <v>1979</v>
      </c>
      <c r="DAZ72" s="144" t="s">
        <v>1980</v>
      </c>
      <c r="DBA72" s="145" t="s">
        <v>1920</v>
      </c>
      <c r="DBB72" s="145" t="s">
        <v>1921</v>
      </c>
      <c r="DBC72" s="144" t="s">
        <v>1922</v>
      </c>
      <c r="DBD72" s="144" t="s">
        <v>2632</v>
      </c>
      <c r="DBE72" s="146" t="s">
        <v>1932</v>
      </c>
      <c r="DBM72" s="145" t="s">
        <v>41</v>
      </c>
      <c r="DBN72" s="144" t="s">
        <v>2</v>
      </c>
      <c r="DBO72" s="144" t="s">
        <v>1979</v>
      </c>
      <c r="DBP72" s="144" t="s">
        <v>1980</v>
      </c>
      <c r="DBQ72" s="145" t="s">
        <v>1920</v>
      </c>
      <c r="DBR72" s="145" t="s">
        <v>1921</v>
      </c>
      <c r="DBS72" s="144" t="s">
        <v>1922</v>
      </c>
      <c r="DBT72" s="144" t="s">
        <v>2632</v>
      </c>
      <c r="DBU72" s="146" t="s">
        <v>1932</v>
      </c>
      <c r="DCC72" s="145" t="s">
        <v>41</v>
      </c>
      <c r="DCD72" s="144" t="s">
        <v>2</v>
      </c>
      <c r="DCE72" s="144" t="s">
        <v>1979</v>
      </c>
      <c r="DCF72" s="144" t="s">
        <v>1980</v>
      </c>
      <c r="DCG72" s="145" t="s">
        <v>1920</v>
      </c>
      <c r="DCH72" s="145" t="s">
        <v>1921</v>
      </c>
      <c r="DCI72" s="144" t="s">
        <v>1922</v>
      </c>
      <c r="DCJ72" s="144" t="s">
        <v>2632</v>
      </c>
      <c r="DCK72" s="146" t="s">
        <v>1932</v>
      </c>
      <c r="DCS72" s="145" t="s">
        <v>41</v>
      </c>
      <c r="DCT72" s="144" t="s">
        <v>2</v>
      </c>
      <c r="DCU72" s="144" t="s">
        <v>1979</v>
      </c>
      <c r="DCV72" s="144" t="s">
        <v>1980</v>
      </c>
      <c r="DCW72" s="145" t="s">
        <v>1920</v>
      </c>
      <c r="DCX72" s="145" t="s">
        <v>1921</v>
      </c>
      <c r="DCY72" s="144" t="s">
        <v>1922</v>
      </c>
      <c r="DCZ72" s="144" t="s">
        <v>2632</v>
      </c>
      <c r="DDA72" s="146" t="s">
        <v>1932</v>
      </c>
      <c r="DDI72" s="145" t="s">
        <v>41</v>
      </c>
      <c r="DDJ72" s="144" t="s">
        <v>2</v>
      </c>
      <c r="DDK72" s="144" t="s">
        <v>1979</v>
      </c>
      <c r="DDL72" s="144" t="s">
        <v>1980</v>
      </c>
      <c r="DDM72" s="145" t="s">
        <v>1920</v>
      </c>
      <c r="DDN72" s="145" t="s">
        <v>1921</v>
      </c>
      <c r="DDO72" s="144" t="s">
        <v>1922</v>
      </c>
      <c r="DDP72" s="144" t="s">
        <v>2632</v>
      </c>
      <c r="DDQ72" s="146" t="s">
        <v>1932</v>
      </c>
      <c r="DDY72" s="145" t="s">
        <v>41</v>
      </c>
      <c r="DDZ72" s="144" t="s">
        <v>2</v>
      </c>
      <c r="DEA72" s="144" t="s">
        <v>1979</v>
      </c>
      <c r="DEB72" s="144" t="s">
        <v>1980</v>
      </c>
      <c r="DEC72" s="145" t="s">
        <v>1920</v>
      </c>
      <c r="DED72" s="145" t="s">
        <v>1921</v>
      </c>
      <c r="DEE72" s="144" t="s">
        <v>1922</v>
      </c>
      <c r="DEF72" s="144" t="s">
        <v>2632</v>
      </c>
      <c r="DEG72" s="146" t="s">
        <v>1932</v>
      </c>
      <c r="DEO72" s="145" t="s">
        <v>41</v>
      </c>
      <c r="DEP72" s="144" t="s">
        <v>2</v>
      </c>
      <c r="DEQ72" s="144" t="s">
        <v>1979</v>
      </c>
      <c r="DER72" s="144" t="s">
        <v>1980</v>
      </c>
      <c r="DES72" s="145" t="s">
        <v>1920</v>
      </c>
      <c r="DET72" s="145" t="s">
        <v>1921</v>
      </c>
      <c r="DEU72" s="144" t="s">
        <v>1922</v>
      </c>
      <c r="DEV72" s="144" t="s">
        <v>2632</v>
      </c>
      <c r="DEW72" s="146" t="s">
        <v>1932</v>
      </c>
      <c r="DFE72" s="145" t="s">
        <v>41</v>
      </c>
      <c r="DFF72" s="144" t="s">
        <v>2</v>
      </c>
      <c r="DFG72" s="144" t="s">
        <v>1979</v>
      </c>
      <c r="DFH72" s="144" t="s">
        <v>1980</v>
      </c>
      <c r="DFI72" s="145" t="s">
        <v>1920</v>
      </c>
      <c r="DFJ72" s="145" t="s">
        <v>1921</v>
      </c>
      <c r="DFK72" s="144" t="s">
        <v>1922</v>
      </c>
      <c r="DFL72" s="144" t="s">
        <v>2632</v>
      </c>
      <c r="DFM72" s="146" t="s">
        <v>1932</v>
      </c>
      <c r="DFU72" s="145" t="s">
        <v>41</v>
      </c>
      <c r="DFV72" s="144" t="s">
        <v>2</v>
      </c>
      <c r="DFW72" s="144" t="s">
        <v>1979</v>
      </c>
      <c r="DFX72" s="144" t="s">
        <v>1980</v>
      </c>
      <c r="DFY72" s="145" t="s">
        <v>1920</v>
      </c>
      <c r="DFZ72" s="145" t="s">
        <v>1921</v>
      </c>
      <c r="DGA72" s="144" t="s">
        <v>1922</v>
      </c>
      <c r="DGB72" s="144" t="s">
        <v>2632</v>
      </c>
      <c r="DGC72" s="146" t="s">
        <v>1932</v>
      </c>
      <c r="DGK72" s="145" t="s">
        <v>41</v>
      </c>
      <c r="DGL72" s="144" t="s">
        <v>2</v>
      </c>
      <c r="DGM72" s="144" t="s">
        <v>1979</v>
      </c>
      <c r="DGN72" s="144" t="s">
        <v>1980</v>
      </c>
      <c r="DGO72" s="145" t="s">
        <v>1920</v>
      </c>
      <c r="DGP72" s="145" t="s">
        <v>1921</v>
      </c>
      <c r="DGQ72" s="144" t="s">
        <v>1922</v>
      </c>
      <c r="DGR72" s="144" t="s">
        <v>2632</v>
      </c>
      <c r="DGS72" s="146" t="s">
        <v>1932</v>
      </c>
      <c r="DHA72" s="145" t="s">
        <v>41</v>
      </c>
      <c r="DHB72" s="144" t="s">
        <v>2</v>
      </c>
      <c r="DHC72" s="144" t="s">
        <v>1979</v>
      </c>
      <c r="DHD72" s="144" t="s">
        <v>1980</v>
      </c>
      <c r="DHE72" s="145" t="s">
        <v>1920</v>
      </c>
      <c r="DHF72" s="145" t="s">
        <v>1921</v>
      </c>
      <c r="DHG72" s="144" t="s">
        <v>1922</v>
      </c>
      <c r="DHH72" s="144" t="s">
        <v>2632</v>
      </c>
      <c r="DHI72" s="146" t="s">
        <v>1932</v>
      </c>
      <c r="DHQ72" s="145" t="s">
        <v>41</v>
      </c>
      <c r="DHR72" s="144" t="s">
        <v>2</v>
      </c>
      <c r="DHS72" s="144" t="s">
        <v>1979</v>
      </c>
      <c r="DHT72" s="144" t="s">
        <v>1980</v>
      </c>
      <c r="DHU72" s="145" t="s">
        <v>1920</v>
      </c>
      <c r="DHV72" s="145" t="s">
        <v>1921</v>
      </c>
      <c r="DHW72" s="144" t="s">
        <v>1922</v>
      </c>
      <c r="DHX72" s="144" t="s">
        <v>2632</v>
      </c>
      <c r="DHY72" s="146" t="s">
        <v>1932</v>
      </c>
      <c r="DIG72" s="145" t="s">
        <v>41</v>
      </c>
      <c r="DIH72" s="144" t="s">
        <v>2</v>
      </c>
      <c r="DII72" s="144" t="s">
        <v>1979</v>
      </c>
      <c r="DIJ72" s="144" t="s">
        <v>1980</v>
      </c>
      <c r="DIK72" s="145" t="s">
        <v>1920</v>
      </c>
      <c r="DIL72" s="145" t="s">
        <v>1921</v>
      </c>
      <c r="DIM72" s="144" t="s">
        <v>1922</v>
      </c>
      <c r="DIN72" s="144" t="s">
        <v>2632</v>
      </c>
      <c r="DIO72" s="146" t="s">
        <v>1932</v>
      </c>
      <c r="DIW72" s="145" t="s">
        <v>41</v>
      </c>
      <c r="DIX72" s="144" t="s">
        <v>2</v>
      </c>
      <c r="DIY72" s="144" t="s">
        <v>1979</v>
      </c>
      <c r="DIZ72" s="144" t="s">
        <v>1980</v>
      </c>
      <c r="DJA72" s="145" t="s">
        <v>1920</v>
      </c>
      <c r="DJB72" s="145" t="s">
        <v>1921</v>
      </c>
      <c r="DJC72" s="144" t="s">
        <v>1922</v>
      </c>
      <c r="DJD72" s="144" t="s">
        <v>2632</v>
      </c>
      <c r="DJE72" s="146" t="s">
        <v>1932</v>
      </c>
      <c r="DJM72" s="145" t="s">
        <v>41</v>
      </c>
      <c r="DJN72" s="144" t="s">
        <v>2</v>
      </c>
      <c r="DJO72" s="144" t="s">
        <v>1979</v>
      </c>
      <c r="DJP72" s="144" t="s">
        <v>1980</v>
      </c>
      <c r="DJQ72" s="145" t="s">
        <v>1920</v>
      </c>
      <c r="DJR72" s="145" t="s">
        <v>1921</v>
      </c>
      <c r="DJS72" s="144" t="s">
        <v>1922</v>
      </c>
      <c r="DJT72" s="144" t="s">
        <v>2632</v>
      </c>
      <c r="DJU72" s="146" t="s">
        <v>1932</v>
      </c>
      <c r="DKC72" s="145" t="s">
        <v>41</v>
      </c>
      <c r="DKD72" s="144" t="s">
        <v>2</v>
      </c>
      <c r="DKE72" s="144" t="s">
        <v>1979</v>
      </c>
      <c r="DKF72" s="144" t="s">
        <v>1980</v>
      </c>
      <c r="DKG72" s="145" t="s">
        <v>1920</v>
      </c>
      <c r="DKH72" s="145" t="s">
        <v>1921</v>
      </c>
      <c r="DKI72" s="144" t="s">
        <v>1922</v>
      </c>
      <c r="DKJ72" s="144" t="s">
        <v>2632</v>
      </c>
      <c r="DKK72" s="146" t="s">
        <v>1932</v>
      </c>
      <c r="DKS72" s="145" t="s">
        <v>41</v>
      </c>
      <c r="DKT72" s="144" t="s">
        <v>2</v>
      </c>
      <c r="DKU72" s="144" t="s">
        <v>1979</v>
      </c>
      <c r="DKV72" s="144" t="s">
        <v>1980</v>
      </c>
      <c r="DKW72" s="145" t="s">
        <v>1920</v>
      </c>
      <c r="DKX72" s="145" t="s">
        <v>1921</v>
      </c>
      <c r="DKY72" s="144" t="s">
        <v>1922</v>
      </c>
      <c r="DKZ72" s="144" t="s">
        <v>2632</v>
      </c>
      <c r="DLA72" s="146" t="s">
        <v>1932</v>
      </c>
      <c r="DLI72" s="145" t="s">
        <v>41</v>
      </c>
      <c r="DLJ72" s="144" t="s">
        <v>2</v>
      </c>
      <c r="DLK72" s="144" t="s">
        <v>1979</v>
      </c>
      <c r="DLL72" s="144" t="s">
        <v>1980</v>
      </c>
      <c r="DLM72" s="145" t="s">
        <v>1920</v>
      </c>
      <c r="DLN72" s="145" t="s">
        <v>1921</v>
      </c>
      <c r="DLO72" s="144" t="s">
        <v>1922</v>
      </c>
      <c r="DLP72" s="144" t="s">
        <v>2632</v>
      </c>
      <c r="DLQ72" s="146" t="s">
        <v>1932</v>
      </c>
      <c r="DLY72" s="145" t="s">
        <v>41</v>
      </c>
      <c r="DLZ72" s="144" t="s">
        <v>2</v>
      </c>
      <c r="DMA72" s="144" t="s">
        <v>1979</v>
      </c>
      <c r="DMB72" s="144" t="s">
        <v>1980</v>
      </c>
      <c r="DMC72" s="145" t="s">
        <v>1920</v>
      </c>
      <c r="DMD72" s="145" t="s">
        <v>1921</v>
      </c>
      <c r="DME72" s="144" t="s">
        <v>1922</v>
      </c>
      <c r="DMF72" s="144" t="s">
        <v>2632</v>
      </c>
      <c r="DMG72" s="146" t="s">
        <v>1932</v>
      </c>
      <c r="DMO72" s="145" t="s">
        <v>41</v>
      </c>
      <c r="DMP72" s="144" t="s">
        <v>2</v>
      </c>
      <c r="DMQ72" s="144" t="s">
        <v>1979</v>
      </c>
      <c r="DMR72" s="144" t="s">
        <v>1980</v>
      </c>
      <c r="DMS72" s="145" t="s">
        <v>1920</v>
      </c>
      <c r="DMT72" s="145" t="s">
        <v>1921</v>
      </c>
      <c r="DMU72" s="144" t="s">
        <v>1922</v>
      </c>
      <c r="DMV72" s="144" t="s">
        <v>2632</v>
      </c>
      <c r="DMW72" s="146" t="s">
        <v>1932</v>
      </c>
      <c r="DNE72" s="145" t="s">
        <v>41</v>
      </c>
      <c r="DNF72" s="144" t="s">
        <v>2</v>
      </c>
      <c r="DNG72" s="144" t="s">
        <v>1979</v>
      </c>
      <c r="DNH72" s="144" t="s">
        <v>1980</v>
      </c>
      <c r="DNI72" s="145" t="s">
        <v>1920</v>
      </c>
      <c r="DNJ72" s="145" t="s">
        <v>1921</v>
      </c>
      <c r="DNK72" s="144" t="s">
        <v>1922</v>
      </c>
      <c r="DNL72" s="144" t="s">
        <v>2632</v>
      </c>
      <c r="DNM72" s="146" t="s">
        <v>1932</v>
      </c>
      <c r="DNU72" s="145" t="s">
        <v>41</v>
      </c>
      <c r="DNV72" s="144" t="s">
        <v>2</v>
      </c>
      <c r="DNW72" s="144" t="s">
        <v>1979</v>
      </c>
      <c r="DNX72" s="144" t="s">
        <v>1980</v>
      </c>
      <c r="DNY72" s="145" t="s">
        <v>1920</v>
      </c>
      <c r="DNZ72" s="145" t="s">
        <v>1921</v>
      </c>
      <c r="DOA72" s="144" t="s">
        <v>1922</v>
      </c>
      <c r="DOB72" s="144" t="s">
        <v>2632</v>
      </c>
      <c r="DOC72" s="146" t="s">
        <v>1932</v>
      </c>
      <c r="DOK72" s="145" t="s">
        <v>41</v>
      </c>
      <c r="DOL72" s="144" t="s">
        <v>2</v>
      </c>
      <c r="DOM72" s="144" t="s">
        <v>1979</v>
      </c>
      <c r="DON72" s="144" t="s">
        <v>1980</v>
      </c>
      <c r="DOO72" s="145" t="s">
        <v>1920</v>
      </c>
      <c r="DOP72" s="145" t="s">
        <v>1921</v>
      </c>
      <c r="DOQ72" s="144" t="s">
        <v>1922</v>
      </c>
      <c r="DOR72" s="144" t="s">
        <v>2632</v>
      </c>
      <c r="DOS72" s="146" t="s">
        <v>1932</v>
      </c>
      <c r="DPA72" s="145" t="s">
        <v>41</v>
      </c>
      <c r="DPB72" s="144" t="s">
        <v>2</v>
      </c>
      <c r="DPC72" s="144" t="s">
        <v>1979</v>
      </c>
      <c r="DPD72" s="144" t="s">
        <v>1980</v>
      </c>
      <c r="DPE72" s="145" t="s">
        <v>1920</v>
      </c>
      <c r="DPF72" s="145" t="s">
        <v>1921</v>
      </c>
      <c r="DPG72" s="144" t="s">
        <v>1922</v>
      </c>
      <c r="DPH72" s="144" t="s">
        <v>2632</v>
      </c>
      <c r="DPI72" s="146" t="s">
        <v>1932</v>
      </c>
      <c r="DPQ72" s="145" t="s">
        <v>41</v>
      </c>
      <c r="DPR72" s="144" t="s">
        <v>2</v>
      </c>
      <c r="DPS72" s="144" t="s">
        <v>1979</v>
      </c>
      <c r="DPT72" s="144" t="s">
        <v>1980</v>
      </c>
      <c r="DPU72" s="145" t="s">
        <v>1920</v>
      </c>
      <c r="DPV72" s="145" t="s">
        <v>1921</v>
      </c>
      <c r="DPW72" s="144" t="s">
        <v>1922</v>
      </c>
      <c r="DPX72" s="144" t="s">
        <v>2632</v>
      </c>
      <c r="DPY72" s="146" t="s">
        <v>1932</v>
      </c>
      <c r="DQG72" s="145" t="s">
        <v>41</v>
      </c>
      <c r="DQH72" s="144" t="s">
        <v>2</v>
      </c>
      <c r="DQI72" s="144" t="s">
        <v>1979</v>
      </c>
      <c r="DQJ72" s="144" t="s">
        <v>1980</v>
      </c>
      <c r="DQK72" s="145" t="s">
        <v>1920</v>
      </c>
      <c r="DQL72" s="145" t="s">
        <v>1921</v>
      </c>
      <c r="DQM72" s="144" t="s">
        <v>1922</v>
      </c>
      <c r="DQN72" s="144" t="s">
        <v>2632</v>
      </c>
      <c r="DQO72" s="146" t="s">
        <v>1932</v>
      </c>
      <c r="DQW72" s="145" t="s">
        <v>41</v>
      </c>
      <c r="DQX72" s="144" t="s">
        <v>2</v>
      </c>
      <c r="DQY72" s="144" t="s">
        <v>1979</v>
      </c>
      <c r="DQZ72" s="144" t="s">
        <v>1980</v>
      </c>
      <c r="DRA72" s="145" t="s">
        <v>1920</v>
      </c>
      <c r="DRB72" s="145" t="s">
        <v>1921</v>
      </c>
      <c r="DRC72" s="144" t="s">
        <v>1922</v>
      </c>
      <c r="DRD72" s="144" t="s">
        <v>2632</v>
      </c>
      <c r="DRE72" s="146" t="s">
        <v>1932</v>
      </c>
      <c r="DRM72" s="145" t="s">
        <v>41</v>
      </c>
      <c r="DRN72" s="144" t="s">
        <v>2</v>
      </c>
      <c r="DRO72" s="144" t="s">
        <v>1979</v>
      </c>
      <c r="DRP72" s="144" t="s">
        <v>1980</v>
      </c>
      <c r="DRQ72" s="145" t="s">
        <v>1920</v>
      </c>
      <c r="DRR72" s="145" t="s">
        <v>1921</v>
      </c>
      <c r="DRS72" s="144" t="s">
        <v>1922</v>
      </c>
      <c r="DRT72" s="144" t="s">
        <v>2632</v>
      </c>
      <c r="DRU72" s="146" t="s">
        <v>1932</v>
      </c>
      <c r="DSC72" s="145" t="s">
        <v>41</v>
      </c>
      <c r="DSD72" s="144" t="s">
        <v>2</v>
      </c>
      <c r="DSE72" s="144" t="s">
        <v>1979</v>
      </c>
      <c r="DSF72" s="144" t="s">
        <v>1980</v>
      </c>
      <c r="DSG72" s="145" t="s">
        <v>1920</v>
      </c>
      <c r="DSH72" s="145" t="s">
        <v>1921</v>
      </c>
      <c r="DSI72" s="144" t="s">
        <v>1922</v>
      </c>
      <c r="DSJ72" s="144" t="s">
        <v>2632</v>
      </c>
      <c r="DSK72" s="146" t="s">
        <v>1932</v>
      </c>
      <c r="DSS72" s="145" t="s">
        <v>41</v>
      </c>
      <c r="DST72" s="144" t="s">
        <v>2</v>
      </c>
      <c r="DSU72" s="144" t="s">
        <v>1979</v>
      </c>
      <c r="DSV72" s="144" t="s">
        <v>1980</v>
      </c>
      <c r="DSW72" s="145" t="s">
        <v>1920</v>
      </c>
      <c r="DSX72" s="145" t="s">
        <v>1921</v>
      </c>
      <c r="DSY72" s="144" t="s">
        <v>1922</v>
      </c>
      <c r="DSZ72" s="144" t="s">
        <v>2632</v>
      </c>
      <c r="DTA72" s="146" t="s">
        <v>1932</v>
      </c>
      <c r="DTI72" s="145" t="s">
        <v>41</v>
      </c>
      <c r="DTJ72" s="144" t="s">
        <v>2</v>
      </c>
      <c r="DTK72" s="144" t="s">
        <v>1979</v>
      </c>
      <c r="DTL72" s="144" t="s">
        <v>1980</v>
      </c>
      <c r="DTM72" s="145" t="s">
        <v>1920</v>
      </c>
      <c r="DTN72" s="145" t="s">
        <v>1921</v>
      </c>
      <c r="DTO72" s="144" t="s">
        <v>1922</v>
      </c>
      <c r="DTP72" s="144" t="s">
        <v>2632</v>
      </c>
      <c r="DTQ72" s="146" t="s">
        <v>1932</v>
      </c>
      <c r="DTY72" s="145" t="s">
        <v>41</v>
      </c>
      <c r="DTZ72" s="144" t="s">
        <v>2</v>
      </c>
      <c r="DUA72" s="144" t="s">
        <v>1979</v>
      </c>
      <c r="DUB72" s="144" t="s">
        <v>1980</v>
      </c>
      <c r="DUC72" s="145" t="s">
        <v>1920</v>
      </c>
      <c r="DUD72" s="145" t="s">
        <v>1921</v>
      </c>
      <c r="DUE72" s="144" t="s">
        <v>1922</v>
      </c>
      <c r="DUF72" s="144" t="s">
        <v>2632</v>
      </c>
      <c r="DUG72" s="146" t="s">
        <v>1932</v>
      </c>
      <c r="DUO72" s="145" t="s">
        <v>41</v>
      </c>
      <c r="DUP72" s="144" t="s">
        <v>2</v>
      </c>
      <c r="DUQ72" s="144" t="s">
        <v>1979</v>
      </c>
      <c r="DUR72" s="144" t="s">
        <v>1980</v>
      </c>
      <c r="DUS72" s="145" t="s">
        <v>1920</v>
      </c>
      <c r="DUT72" s="145" t="s">
        <v>1921</v>
      </c>
      <c r="DUU72" s="144" t="s">
        <v>1922</v>
      </c>
      <c r="DUV72" s="144" t="s">
        <v>2632</v>
      </c>
      <c r="DUW72" s="146" t="s">
        <v>1932</v>
      </c>
      <c r="DVE72" s="145" t="s">
        <v>41</v>
      </c>
      <c r="DVF72" s="144" t="s">
        <v>2</v>
      </c>
      <c r="DVG72" s="144" t="s">
        <v>1979</v>
      </c>
      <c r="DVH72" s="144" t="s">
        <v>1980</v>
      </c>
      <c r="DVI72" s="145" t="s">
        <v>1920</v>
      </c>
      <c r="DVJ72" s="145" t="s">
        <v>1921</v>
      </c>
      <c r="DVK72" s="144" t="s">
        <v>1922</v>
      </c>
      <c r="DVL72" s="144" t="s">
        <v>2632</v>
      </c>
      <c r="DVM72" s="146" t="s">
        <v>1932</v>
      </c>
      <c r="DVU72" s="145" t="s">
        <v>41</v>
      </c>
      <c r="DVV72" s="144" t="s">
        <v>2</v>
      </c>
      <c r="DVW72" s="144" t="s">
        <v>1979</v>
      </c>
      <c r="DVX72" s="144" t="s">
        <v>1980</v>
      </c>
      <c r="DVY72" s="145" t="s">
        <v>1920</v>
      </c>
      <c r="DVZ72" s="145" t="s">
        <v>1921</v>
      </c>
      <c r="DWA72" s="144" t="s">
        <v>1922</v>
      </c>
      <c r="DWB72" s="144" t="s">
        <v>2632</v>
      </c>
      <c r="DWC72" s="146" t="s">
        <v>1932</v>
      </c>
      <c r="DWK72" s="145" t="s">
        <v>41</v>
      </c>
      <c r="DWL72" s="144" t="s">
        <v>2</v>
      </c>
      <c r="DWM72" s="144" t="s">
        <v>1979</v>
      </c>
      <c r="DWN72" s="144" t="s">
        <v>1980</v>
      </c>
      <c r="DWO72" s="145" t="s">
        <v>1920</v>
      </c>
      <c r="DWP72" s="145" t="s">
        <v>1921</v>
      </c>
      <c r="DWQ72" s="144" t="s">
        <v>1922</v>
      </c>
      <c r="DWR72" s="144" t="s">
        <v>2632</v>
      </c>
      <c r="DWS72" s="146" t="s">
        <v>1932</v>
      </c>
      <c r="DXA72" s="145" t="s">
        <v>41</v>
      </c>
      <c r="DXB72" s="144" t="s">
        <v>2</v>
      </c>
      <c r="DXC72" s="144" t="s">
        <v>1979</v>
      </c>
      <c r="DXD72" s="144" t="s">
        <v>1980</v>
      </c>
      <c r="DXE72" s="145" t="s">
        <v>1920</v>
      </c>
      <c r="DXF72" s="145" t="s">
        <v>1921</v>
      </c>
      <c r="DXG72" s="144" t="s">
        <v>1922</v>
      </c>
      <c r="DXH72" s="144" t="s">
        <v>2632</v>
      </c>
      <c r="DXI72" s="146" t="s">
        <v>1932</v>
      </c>
      <c r="DXQ72" s="145" t="s">
        <v>41</v>
      </c>
      <c r="DXR72" s="144" t="s">
        <v>2</v>
      </c>
      <c r="DXS72" s="144" t="s">
        <v>1979</v>
      </c>
      <c r="DXT72" s="144" t="s">
        <v>1980</v>
      </c>
      <c r="DXU72" s="145" t="s">
        <v>1920</v>
      </c>
      <c r="DXV72" s="145" t="s">
        <v>1921</v>
      </c>
      <c r="DXW72" s="144" t="s">
        <v>1922</v>
      </c>
      <c r="DXX72" s="144" t="s">
        <v>2632</v>
      </c>
      <c r="DXY72" s="146" t="s">
        <v>1932</v>
      </c>
      <c r="DYG72" s="145" t="s">
        <v>41</v>
      </c>
      <c r="DYH72" s="144" t="s">
        <v>2</v>
      </c>
      <c r="DYI72" s="144" t="s">
        <v>1979</v>
      </c>
      <c r="DYJ72" s="144" t="s">
        <v>1980</v>
      </c>
      <c r="DYK72" s="145" t="s">
        <v>1920</v>
      </c>
      <c r="DYL72" s="145" t="s">
        <v>1921</v>
      </c>
      <c r="DYM72" s="144" t="s">
        <v>1922</v>
      </c>
      <c r="DYN72" s="144" t="s">
        <v>2632</v>
      </c>
      <c r="DYO72" s="146" t="s">
        <v>1932</v>
      </c>
      <c r="DYW72" s="145" t="s">
        <v>41</v>
      </c>
      <c r="DYX72" s="144" t="s">
        <v>2</v>
      </c>
      <c r="DYY72" s="144" t="s">
        <v>1979</v>
      </c>
      <c r="DYZ72" s="144" t="s">
        <v>1980</v>
      </c>
      <c r="DZA72" s="145" t="s">
        <v>1920</v>
      </c>
      <c r="DZB72" s="145" t="s">
        <v>1921</v>
      </c>
      <c r="DZC72" s="144" t="s">
        <v>1922</v>
      </c>
      <c r="DZD72" s="144" t="s">
        <v>2632</v>
      </c>
      <c r="DZE72" s="146" t="s">
        <v>1932</v>
      </c>
      <c r="DZM72" s="145" t="s">
        <v>41</v>
      </c>
      <c r="DZN72" s="144" t="s">
        <v>2</v>
      </c>
      <c r="DZO72" s="144" t="s">
        <v>1979</v>
      </c>
      <c r="DZP72" s="144" t="s">
        <v>1980</v>
      </c>
      <c r="DZQ72" s="145" t="s">
        <v>1920</v>
      </c>
      <c r="DZR72" s="145" t="s">
        <v>1921</v>
      </c>
      <c r="DZS72" s="144" t="s">
        <v>1922</v>
      </c>
      <c r="DZT72" s="144" t="s">
        <v>2632</v>
      </c>
      <c r="DZU72" s="146" t="s">
        <v>1932</v>
      </c>
      <c r="EAC72" s="145" t="s">
        <v>41</v>
      </c>
      <c r="EAD72" s="144" t="s">
        <v>2</v>
      </c>
      <c r="EAE72" s="144" t="s">
        <v>1979</v>
      </c>
      <c r="EAF72" s="144" t="s">
        <v>1980</v>
      </c>
      <c r="EAG72" s="145" t="s">
        <v>1920</v>
      </c>
      <c r="EAH72" s="145" t="s">
        <v>1921</v>
      </c>
      <c r="EAI72" s="144" t="s">
        <v>1922</v>
      </c>
      <c r="EAJ72" s="144" t="s">
        <v>2632</v>
      </c>
      <c r="EAK72" s="146" t="s">
        <v>1932</v>
      </c>
      <c r="EAS72" s="145" t="s">
        <v>41</v>
      </c>
      <c r="EAT72" s="144" t="s">
        <v>2</v>
      </c>
      <c r="EAU72" s="144" t="s">
        <v>1979</v>
      </c>
      <c r="EAV72" s="144" t="s">
        <v>1980</v>
      </c>
      <c r="EAW72" s="145" t="s">
        <v>1920</v>
      </c>
      <c r="EAX72" s="145" t="s">
        <v>1921</v>
      </c>
      <c r="EAY72" s="144" t="s">
        <v>1922</v>
      </c>
      <c r="EAZ72" s="144" t="s">
        <v>2632</v>
      </c>
      <c r="EBA72" s="146" t="s">
        <v>1932</v>
      </c>
      <c r="EBI72" s="145" t="s">
        <v>41</v>
      </c>
      <c r="EBJ72" s="144" t="s">
        <v>2</v>
      </c>
      <c r="EBK72" s="144" t="s">
        <v>1979</v>
      </c>
      <c r="EBL72" s="144" t="s">
        <v>1980</v>
      </c>
      <c r="EBM72" s="145" t="s">
        <v>1920</v>
      </c>
      <c r="EBN72" s="145" t="s">
        <v>1921</v>
      </c>
      <c r="EBO72" s="144" t="s">
        <v>1922</v>
      </c>
      <c r="EBP72" s="144" t="s">
        <v>2632</v>
      </c>
      <c r="EBQ72" s="146" t="s">
        <v>1932</v>
      </c>
      <c r="EBY72" s="145" t="s">
        <v>41</v>
      </c>
      <c r="EBZ72" s="144" t="s">
        <v>2</v>
      </c>
      <c r="ECA72" s="144" t="s">
        <v>1979</v>
      </c>
      <c r="ECB72" s="144" t="s">
        <v>1980</v>
      </c>
      <c r="ECC72" s="145" t="s">
        <v>1920</v>
      </c>
      <c r="ECD72" s="145" t="s">
        <v>1921</v>
      </c>
      <c r="ECE72" s="144" t="s">
        <v>1922</v>
      </c>
      <c r="ECF72" s="144" t="s">
        <v>2632</v>
      </c>
      <c r="ECG72" s="146" t="s">
        <v>1932</v>
      </c>
      <c r="ECO72" s="145" t="s">
        <v>41</v>
      </c>
      <c r="ECP72" s="144" t="s">
        <v>2</v>
      </c>
      <c r="ECQ72" s="144" t="s">
        <v>1979</v>
      </c>
      <c r="ECR72" s="144" t="s">
        <v>1980</v>
      </c>
      <c r="ECS72" s="145" t="s">
        <v>1920</v>
      </c>
      <c r="ECT72" s="145" t="s">
        <v>1921</v>
      </c>
      <c r="ECU72" s="144" t="s">
        <v>1922</v>
      </c>
      <c r="ECV72" s="144" t="s">
        <v>2632</v>
      </c>
      <c r="ECW72" s="146" t="s">
        <v>1932</v>
      </c>
      <c r="EDE72" s="145" t="s">
        <v>41</v>
      </c>
      <c r="EDF72" s="144" t="s">
        <v>2</v>
      </c>
      <c r="EDG72" s="144" t="s">
        <v>1979</v>
      </c>
      <c r="EDH72" s="144" t="s">
        <v>1980</v>
      </c>
      <c r="EDI72" s="145" t="s">
        <v>1920</v>
      </c>
      <c r="EDJ72" s="145" t="s">
        <v>1921</v>
      </c>
      <c r="EDK72" s="144" t="s">
        <v>1922</v>
      </c>
      <c r="EDL72" s="144" t="s">
        <v>2632</v>
      </c>
      <c r="EDM72" s="146" t="s">
        <v>1932</v>
      </c>
      <c r="EDU72" s="145" t="s">
        <v>41</v>
      </c>
      <c r="EDV72" s="144" t="s">
        <v>2</v>
      </c>
      <c r="EDW72" s="144" t="s">
        <v>1979</v>
      </c>
      <c r="EDX72" s="144" t="s">
        <v>1980</v>
      </c>
      <c r="EDY72" s="145" t="s">
        <v>1920</v>
      </c>
      <c r="EDZ72" s="145" t="s">
        <v>1921</v>
      </c>
      <c r="EEA72" s="144" t="s">
        <v>1922</v>
      </c>
      <c r="EEB72" s="144" t="s">
        <v>2632</v>
      </c>
      <c r="EEC72" s="146" t="s">
        <v>1932</v>
      </c>
      <c r="EEK72" s="145" t="s">
        <v>41</v>
      </c>
      <c r="EEL72" s="144" t="s">
        <v>2</v>
      </c>
      <c r="EEM72" s="144" t="s">
        <v>1979</v>
      </c>
      <c r="EEN72" s="144" t="s">
        <v>1980</v>
      </c>
      <c r="EEO72" s="145" t="s">
        <v>1920</v>
      </c>
      <c r="EEP72" s="145" t="s">
        <v>1921</v>
      </c>
      <c r="EEQ72" s="144" t="s">
        <v>1922</v>
      </c>
      <c r="EER72" s="144" t="s">
        <v>2632</v>
      </c>
      <c r="EES72" s="146" t="s">
        <v>1932</v>
      </c>
      <c r="EFA72" s="145" t="s">
        <v>41</v>
      </c>
      <c r="EFB72" s="144" t="s">
        <v>2</v>
      </c>
      <c r="EFC72" s="144" t="s">
        <v>1979</v>
      </c>
      <c r="EFD72" s="144" t="s">
        <v>1980</v>
      </c>
      <c r="EFE72" s="145" t="s">
        <v>1920</v>
      </c>
      <c r="EFF72" s="145" t="s">
        <v>1921</v>
      </c>
      <c r="EFG72" s="144" t="s">
        <v>1922</v>
      </c>
      <c r="EFH72" s="144" t="s">
        <v>2632</v>
      </c>
      <c r="EFI72" s="146" t="s">
        <v>1932</v>
      </c>
      <c r="EFQ72" s="145" t="s">
        <v>41</v>
      </c>
      <c r="EFR72" s="144" t="s">
        <v>2</v>
      </c>
      <c r="EFS72" s="144" t="s">
        <v>1979</v>
      </c>
      <c r="EFT72" s="144" t="s">
        <v>1980</v>
      </c>
      <c r="EFU72" s="145" t="s">
        <v>1920</v>
      </c>
      <c r="EFV72" s="145" t="s">
        <v>1921</v>
      </c>
      <c r="EFW72" s="144" t="s">
        <v>1922</v>
      </c>
      <c r="EFX72" s="144" t="s">
        <v>2632</v>
      </c>
      <c r="EFY72" s="146" t="s">
        <v>1932</v>
      </c>
      <c r="EGG72" s="145" t="s">
        <v>41</v>
      </c>
      <c r="EGH72" s="144" t="s">
        <v>2</v>
      </c>
      <c r="EGI72" s="144" t="s">
        <v>1979</v>
      </c>
      <c r="EGJ72" s="144" t="s">
        <v>1980</v>
      </c>
      <c r="EGK72" s="145" t="s">
        <v>1920</v>
      </c>
      <c r="EGL72" s="145" t="s">
        <v>1921</v>
      </c>
      <c r="EGM72" s="144" t="s">
        <v>1922</v>
      </c>
      <c r="EGN72" s="144" t="s">
        <v>2632</v>
      </c>
      <c r="EGO72" s="146" t="s">
        <v>1932</v>
      </c>
      <c r="EGW72" s="145" t="s">
        <v>41</v>
      </c>
      <c r="EGX72" s="144" t="s">
        <v>2</v>
      </c>
      <c r="EGY72" s="144" t="s">
        <v>1979</v>
      </c>
      <c r="EGZ72" s="144" t="s">
        <v>1980</v>
      </c>
      <c r="EHA72" s="145" t="s">
        <v>1920</v>
      </c>
      <c r="EHB72" s="145" t="s">
        <v>1921</v>
      </c>
      <c r="EHC72" s="144" t="s">
        <v>1922</v>
      </c>
      <c r="EHD72" s="144" t="s">
        <v>2632</v>
      </c>
      <c r="EHE72" s="146" t="s">
        <v>1932</v>
      </c>
      <c r="EHM72" s="145" t="s">
        <v>41</v>
      </c>
      <c r="EHN72" s="144" t="s">
        <v>2</v>
      </c>
      <c r="EHO72" s="144" t="s">
        <v>1979</v>
      </c>
      <c r="EHP72" s="144" t="s">
        <v>1980</v>
      </c>
      <c r="EHQ72" s="145" t="s">
        <v>1920</v>
      </c>
      <c r="EHR72" s="145" t="s">
        <v>1921</v>
      </c>
      <c r="EHS72" s="144" t="s">
        <v>1922</v>
      </c>
      <c r="EHT72" s="144" t="s">
        <v>2632</v>
      </c>
      <c r="EHU72" s="146" t="s">
        <v>1932</v>
      </c>
      <c r="EIC72" s="145" t="s">
        <v>41</v>
      </c>
      <c r="EID72" s="144" t="s">
        <v>2</v>
      </c>
      <c r="EIE72" s="144" t="s">
        <v>1979</v>
      </c>
      <c r="EIF72" s="144" t="s">
        <v>1980</v>
      </c>
      <c r="EIG72" s="145" t="s">
        <v>1920</v>
      </c>
      <c r="EIH72" s="145" t="s">
        <v>1921</v>
      </c>
      <c r="EII72" s="144" t="s">
        <v>1922</v>
      </c>
      <c r="EIJ72" s="144" t="s">
        <v>2632</v>
      </c>
      <c r="EIK72" s="146" t="s">
        <v>1932</v>
      </c>
      <c r="EIS72" s="145" t="s">
        <v>41</v>
      </c>
      <c r="EIT72" s="144" t="s">
        <v>2</v>
      </c>
      <c r="EIU72" s="144" t="s">
        <v>1979</v>
      </c>
      <c r="EIV72" s="144" t="s">
        <v>1980</v>
      </c>
      <c r="EIW72" s="145" t="s">
        <v>1920</v>
      </c>
      <c r="EIX72" s="145" t="s">
        <v>1921</v>
      </c>
      <c r="EIY72" s="144" t="s">
        <v>1922</v>
      </c>
      <c r="EIZ72" s="144" t="s">
        <v>2632</v>
      </c>
      <c r="EJA72" s="146" t="s">
        <v>1932</v>
      </c>
      <c r="EJI72" s="145" t="s">
        <v>41</v>
      </c>
      <c r="EJJ72" s="144" t="s">
        <v>2</v>
      </c>
      <c r="EJK72" s="144" t="s">
        <v>1979</v>
      </c>
      <c r="EJL72" s="144" t="s">
        <v>1980</v>
      </c>
      <c r="EJM72" s="145" t="s">
        <v>1920</v>
      </c>
      <c r="EJN72" s="145" t="s">
        <v>1921</v>
      </c>
      <c r="EJO72" s="144" t="s">
        <v>1922</v>
      </c>
      <c r="EJP72" s="144" t="s">
        <v>2632</v>
      </c>
      <c r="EJQ72" s="146" t="s">
        <v>1932</v>
      </c>
      <c r="EJY72" s="145" t="s">
        <v>41</v>
      </c>
      <c r="EJZ72" s="144" t="s">
        <v>2</v>
      </c>
      <c r="EKA72" s="144" t="s">
        <v>1979</v>
      </c>
      <c r="EKB72" s="144" t="s">
        <v>1980</v>
      </c>
      <c r="EKC72" s="145" t="s">
        <v>1920</v>
      </c>
      <c r="EKD72" s="145" t="s">
        <v>1921</v>
      </c>
      <c r="EKE72" s="144" t="s">
        <v>1922</v>
      </c>
      <c r="EKF72" s="144" t="s">
        <v>2632</v>
      </c>
      <c r="EKG72" s="146" t="s">
        <v>1932</v>
      </c>
      <c r="EKO72" s="145" t="s">
        <v>41</v>
      </c>
      <c r="EKP72" s="144" t="s">
        <v>2</v>
      </c>
      <c r="EKQ72" s="144" t="s">
        <v>1979</v>
      </c>
      <c r="EKR72" s="144" t="s">
        <v>1980</v>
      </c>
      <c r="EKS72" s="145" t="s">
        <v>1920</v>
      </c>
      <c r="EKT72" s="145" t="s">
        <v>1921</v>
      </c>
      <c r="EKU72" s="144" t="s">
        <v>1922</v>
      </c>
      <c r="EKV72" s="144" t="s">
        <v>2632</v>
      </c>
      <c r="EKW72" s="146" t="s">
        <v>1932</v>
      </c>
      <c r="ELE72" s="145" t="s">
        <v>41</v>
      </c>
      <c r="ELF72" s="144" t="s">
        <v>2</v>
      </c>
      <c r="ELG72" s="144" t="s">
        <v>1979</v>
      </c>
      <c r="ELH72" s="144" t="s">
        <v>1980</v>
      </c>
      <c r="ELI72" s="145" t="s">
        <v>1920</v>
      </c>
      <c r="ELJ72" s="145" t="s">
        <v>1921</v>
      </c>
      <c r="ELK72" s="144" t="s">
        <v>1922</v>
      </c>
      <c r="ELL72" s="144" t="s">
        <v>2632</v>
      </c>
      <c r="ELM72" s="146" t="s">
        <v>1932</v>
      </c>
      <c r="ELU72" s="145" t="s">
        <v>41</v>
      </c>
      <c r="ELV72" s="144" t="s">
        <v>2</v>
      </c>
      <c r="ELW72" s="144" t="s">
        <v>1979</v>
      </c>
      <c r="ELX72" s="144" t="s">
        <v>1980</v>
      </c>
      <c r="ELY72" s="145" t="s">
        <v>1920</v>
      </c>
      <c r="ELZ72" s="145" t="s">
        <v>1921</v>
      </c>
      <c r="EMA72" s="144" t="s">
        <v>1922</v>
      </c>
      <c r="EMB72" s="144" t="s">
        <v>2632</v>
      </c>
      <c r="EMC72" s="146" t="s">
        <v>1932</v>
      </c>
      <c r="EMK72" s="145" t="s">
        <v>41</v>
      </c>
      <c r="EML72" s="144" t="s">
        <v>2</v>
      </c>
      <c r="EMM72" s="144" t="s">
        <v>1979</v>
      </c>
      <c r="EMN72" s="144" t="s">
        <v>1980</v>
      </c>
      <c r="EMO72" s="145" t="s">
        <v>1920</v>
      </c>
      <c r="EMP72" s="145" t="s">
        <v>1921</v>
      </c>
      <c r="EMQ72" s="144" t="s">
        <v>1922</v>
      </c>
      <c r="EMR72" s="144" t="s">
        <v>2632</v>
      </c>
      <c r="EMS72" s="146" t="s">
        <v>1932</v>
      </c>
      <c r="ENA72" s="145" t="s">
        <v>41</v>
      </c>
      <c r="ENB72" s="144" t="s">
        <v>2</v>
      </c>
      <c r="ENC72" s="144" t="s">
        <v>1979</v>
      </c>
      <c r="END72" s="144" t="s">
        <v>1980</v>
      </c>
      <c r="ENE72" s="145" t="s">
        <v>1920</v>
      </c>
      <c r="ENF72" s="145" t="s">
        <v>1921</v>
      </c>
      <c r="ENG72" s="144" t="s">
        <v>1922</v>
      </c>
      <c r="ENH72" s="144" t="s">
        <v>2632</v>
      </c>
      <c r="ENI72" s="146" t="s">
        <v>1932</v>
      </c>
      <c r="ENQ72" s="145" t="s">
        <v>41</v>
      </c>
      <c r="ENR72" s="144" t="s">
        <v>2</v>
      </c>
      <c r="ENS72" s="144" t="s">
        <v>1979</v>
      </c>
      <c r="ENT72" s="144" t="s">
        <v>1980</v>
      </c>
      <c r="ENU72" s="145" t="s">
        <v>1920</v>
      </c>
      <c r="ENV72" s="145" t="s">
        <v>1921</v>
      </c>
      <c r="ENW72" s="144" t="s">
        <v>1922</v>
      </c>
      <c r="ENX72" s="144" t="s">
        <v>2632</v>
      </c>
      <c r="ENY72" s="146" t="s">
        <v>1932</v>
      </c>
      <c r="EOG72" s="145" t="s">
        <v>41</v>
      </c>
      <c r="EOH72" s="144" t="s">
        <v>2</v>
      </c>
      <c r="EOI72" s="144" t="s">
        <v>1979</v>
      </c>
      <c r="EOJ72" s="144" t="s">
        <v>1980</v>
      </c>
      <c r="EOK72" s="145" t="s">
        <v>1920</v>
      </c>
      <c r="EOL72" s="145" t="s">
        <v>1921</v>
      </c>
      <c r="EOM72" s="144" t="s">
        <v>1922</v>
      </c>
      <c r="EON72" s="144" t="s">
        <v>2632</v>
      </c>
      <c r="EOO72" s="146" t="s">
        <v>1932</v>
      </c>
      <c r="EOW72" s="145" t="s">
        <v>41</v>
      </c>
      <c r="EOX72" s="144" t="s">
        <v>2</v>
      </c>
      <c r="EOY72" s="144" t="s">
        <v>1979</v>
      </c>
      <c r="EOZ72" s="144" t="s">
        <v>1980</v>
      </c>
      <c r="EPA72" s="145" t="s">
        <v>1920</v>
      </c>
      <c r="EPB72" s="145" t="s">
        <v>1921</v>
      </c>
      <c r="EPC72" s="144" t="s">
        <v>1922</v>
      </c>
      <c r="EPD72" s="144" t="s">
        <v>2632</v>
      </c>
      <c r="EPE72" s="146" t="s">
        <v>1932</v>
      </c>
      <c r="EPM72" s="145" t="s">
        <v>41</v>
      </c>
      <c r="EPN72" s="144" t="s">
        <v>2</v>
      </c>
      <c r="EPO72" s="144" t="s">
        <v>1979</v>
      </c>
      <c r="EPP72" s="144" t="s">
        <v>1980</v>
      </c>
      <c r="EPQ72" s="145" t="s">
        <v>1920</v>
      </c>
      <c r="EPR72" s="145" t="s">
        <v>1921</v>
      </c>
      <c r="EPS72" s="144" t="s">
        <v>1922</v>
      </c>
      <c r="EPT72" s="144" t="s">
        <v>2632</v>
      </c>
      <c r="EPU72" s="146" t="s">
        <v>1932</v>
      </c>
      <c r="EQC72" s="145" t="s">
        <v>41</v>
      </c>
      <c r="EQD72" s="144" t="s">
        <v>2</v>
      </c>
      <c r="EQE72" s="144" t="s">
        <v>1979</v>
      </c>
      <c r="EQF72" s="144" t="s">
        <v>1980</v>
      </c>
      <c r="EQG72" s="145" t="s">
        <v>1920</v>
      </c>
      <c r="EQH72" s="145" t="s">
        <v>1921</v>
      </c>
      <c r="EQI72" s="144" t="s">
        <v>1922</v>
      </c>
      <c r="EQJ72" s="144" t="s">
        <v>2632</v>
      </c>
      <c r="EQK72" s="146" t="s">
        <v>1932</v>
      </c>
      <c r="EQS72" s="145" t="s">
        <v>41</v>
      </c>
      <c r="EQT72" s="144" t="s">
        <v>2</v>
      </c>
      <c r="EQU72" s="144" t="s">
        <v>1979</v>
      </c>
      <c r="EQV72" s="144" t="s">
        <v>1980</v>
      </c>
      <c r="EQW72" s="145" t="s">
        <v>1920</v>
      </c>
      <c r="EQX72" s="145" t="s">
        <v>1921</v>
      </c>
      <c r="EQY72" s="144" t="s">
        <v>1922</v>
      </c>
      <c r="EQZ72" s="144" t="s">
        <v>2632</v>
      </c>
      <c r="ERA72" s="146" t="s">
        <v>1932</v>
      </c>
      <c r="ERI72" s="145" t="s">
        <v>41</v>
      </c>
      <c r="ERJ72" s="144" t="s">
        <v>2</v>
      </c>
      <c r="ERK72" s="144" t="s">
        <v>1979</v>
      </c>
      <c r="ERL72" s="144" t="s">
        <v>1980</v>
      </c>
      <c r="ERM72" s="145" t="s">
        <v>1920</v>
      </c>
      <c r="ERN72" s="145" t="s">
        <v>1921</v>
      </c>
      <c r="ERO72" s="144" t="s">
        <v>1922</v>
      </c>
      <c r="ERP72" s="144" t="s">
        <v>2632</v>
      </c>
      <c r="ERQ72" s="146" t="s">
        <v>1932</v>
      </c>
      <c r="ERY72" s="145" t="s">
        <v>41</v>
      </c>
      <c r="ERZ72" s="144" t="s">
        <v>2</v>
      </c>
      <c r="ESA72" s="144" t="s">
        <v>1979</v>
      </c>
      <c r="ESB72" s="144" t="s">
        <v>1980</v>
      </c>
      <c r="ESC72" s="145" t="s">
        <v>1920</v>
      </c>
      <c r="ESD72" s="145" t="s">
        <v>1921</v>
      </c>
      <c r="ESE72" s="144" t="s">
        <v>1922</v>
      </c>
      <c r="ESF72" s="144" t="s">
        <v>2632</v>
      </c>
      <c r="ESG72" s="146" t="s">
        <v>1932</v>
      </c>
      <c r="ESO72" s="145" t="s">
        <v>41</v>
      </c>
      <c r="ESP72" s="144" t="s">
        <v>2</v>
      </c>
      <c r="ESQ72" s="144" t="s">
        <v>1979</v>
      </c>
      <c r="ESR72" s="144" t="s">
        <v>1980</v>
      </c>
      <c r="ESS72" s="145" t="s">
        <v>1920</v>
      </c>
      <c r="EST72" s="145" t="s">
        <v>1921</v>
      </c>
      <c r="ESU72" s="144" t="s">
        <v>1922</v>
      </c>
      <c r="ESV72" s="144" t="s">
        <v>2632</v>
      </c>
      <c r="ESW72" s="146" t="s">
        <v>1932</v>
      </c>
      <c r="ETE72" s="145" t="s">
        <v>41</v>
      </c>
      <c r="ETF72" s="144" t="s">
        <v>2</v>
      </c>
      <c r="ETG72" s="144" t="s">
        <v>1979</v>
      </c>
      <c r="ETH72" s="144" t="s">
        <v>1980</v>
      </c>
      <c r="ETI72" s="145" t="s">
        <v>1920</v>
      </c>
      <c r="ETJ72" s="145" t="s">
        <v>1921</v>
      </c>
      <c r="ETK72" s="144" t="s">
        <v>1922</v>
      </c>
      <c r="ETL72" s="144" t="s">
        <v>2632</v>
      </c>
      <c r="ETM72" s="146" t="s">
        <v>1932</v>
      </c>
      <c r="ETU72" s="145" t="s">
        <v>41</v>
      </c>
      <c r="ETV72" s="144" t="s">
        <v>2</v>
      </c>
      <c r="ETW72" s="144" t="s">
        <v>1979</v>
      </c>
      <c r="ETX72" s="144" t="s">
        <v>1980</v>
      </c>
      <c r="ETY72" s="145" t="s">
        <v>1920</v>
      </c>
      <c r="ETZ72" s="145" t="s">
        <v>1921</v>
      </c>
      <c r="EUA72" s="144" t="s">
        <v>1922</v>
      </c>
      <c r="EUB72" s="144" t="s">
        <v>2632</v>
      </c>
      <c r="EUC72" s="146" t="s">
        <v>1932</v>
      </c>
      <c r="EUK72" s="145" t="s">
        <v>41</v>
      </c>
      <c r="EUL72" s="144" t="s">
        <v>2</v>
      </c>
      <c r="EUM72" s="144" t="s">
        <v>1979</v>
      </c>
      <c r="EUN72" s="144" t="s">
        <v>1980</v>
      </c>
      <c r="EUO72" s="145" t="s">
        <v>1920</v>
      </c>
      <c r="EUP72" s="145" t="s">
        <v>1921</v>
      </c>
      <c r="EUQ72" s="144" t="s">
        <v>1922</v>
      </c>
      <c r="EUR72" s="144" t="s">
        <v>2632</v>
      </c>
      <c r="EUS72" s="146" t="s">
        <v>1932</v>
      </c>
      <c r="EVA72" s="145" t="s">
        <v>41</v>
      </c>
      <c r="EVB72" s="144" t="s">
        <v>2</v>
      </c>
      <c r="EVC72" s="144" t="s">
        <v>1979</v>
      </c>
      <c r="EVD72" s="144" t="s">
        <v>1980</v>
      </c>
      <c r="EVE72" s="145" t="s">
        <v>1920</v>
      </c>
      <c r="EVF72" s="145" t="s">
        <v>1921</v>
      </c>
      <c r="EVG72" s="144" t="s">
        <v>1922</v>
      </c>
      <c r="EVH72" s="144" t="s">
        <v>2632</v>
      </c>
      <c r="EVI72" s="146" t="s">
        <v>1932</v>
      </c>
      <c r="EVQ72" s="145" t="s">
        <v>41</v>
      </c>
      <c r="EVR72" s="144" t="s">
        <v>2</v>
      </c>
      <c r="EVS72" s="144" t="s">
        <v>1979</v>
      </c>
      <c r="EVT72" s="144" t="s">
        <v>1980</v>
      </c>
      <c r="EVU72" s="145" t="s">
        <v>1920</v>
      </c>
      <c r="EVV72" s="145" t="s">
        <v>1921</v>
      </c>
      <c r="EVW72" s="144" t="s">
        <v>1922</v>
      </c>
      <c r="EVX72" s="144" t="s">
        <v>2632</v>
      </c>
      <c r="EVY72" s="146" t="s">
        <v>1932</v>
      </c>
      <c r="EWG72" s="145" t="s">
        <v>41</v>
      </c>
      <c r="EWH72" s="144" t="s">
        <v>2</v>
      </c>
      <c r="EWI72" s="144" t="s">
        <v>1979</v>
      </c>
      <c r="EWJ72" s="144" t="s">
        <v>1980</v>
      </c>
      <c r="EWK72" s="145" t="s">
        <v>1920</v>
      </c>
      <c r="EWL72" s="145" t="s">
        <v>1921</v>
      </c>
      <c r="EWM72" s="144" t="s">
        <v>1922</v>
      </c>
      <c r="EWN72" s="144" t="s">
        <v>2632</v>
      </c>
      <c r="EWO72" s="146" t="s">
        <v>1932</v>
      </c>
      <c r="EWW72" s="145" t="s">
        <v>41</v>
      </c>
      <c r="EWX72" s="144" t="s">
        <v>2</v>
      </c>
      <c r="EWY72" s="144" t="s">
        <v>1979</v>
      </c>
      <c r="EWZ72" s="144" t="s">
        <v>1980</v>
      </c>
      <c r="EXA72" s="145" t="s">
        <v>1920</v>
      </c>
      <c r="EXB72" s="145" t="s">
        <v>1921</v>
      </c>
      <c r="EXC72" s="144" t="s">
        <v>1922</v>
      </c>
      <c r="EXD72" s="144" t="s">
        <v>2632</v>
      </c>
      <c r="EXE72" s="146" t="s">
        <v>1932</v>
      </c>
      <c r="EXM72" s="145" t="s">
        <v>41</v>
      </c>
      <c r="EXN72" s="144" t="s">
        <v>2</v>
      </c>
      <c r="EXO72" s="144" t="s">
        <v>1979</v>
      </c>
      <c r="EXP72" s="144" t="s">
        <v>1980</v>
      </c>
      <c r="EXQ72" s="145" t="s">
        <v>1920</v>
      </c>
      <c r="EXR72" s="145" t="s">
        <v>1921</v>
      </c>
      <c r="EXS72" s="144" t="s">
        <v>1922</v>
      </c>
      <c r="EXT72" s="144" t="s">
        <v>2632</v>
      </c>
      <c r="EXU72" s="146" t="s">
        <v>1932</v>
      </c>
      <c r="EYC72" s="145" t="s">
        <v>41</v>
      </c>
      <c r="EYD72" s="144" t="s">
        <v>2</v>
      </c>
      <c r="EYE72" s="144" t="s">
        <v>1979</v>
      </c>
      <c r="EYF72" s="144" t="s">
        <v>1980</v>
      </c>
      <c r="EYG72" s="145" t="s">
        <v>1920</v>
      </c>
      <c r="EYH72" s="145" t="s">
        <v>1921</v>
      </c>
      <c r="EYI72" s="144" t="s">
        <v>1922</v>
      </c>
      <c r="EYJ72" s="144" t="s">
        <v>2632</v>
      </c>
      <c r="EYK72" s="146" t="s">
        <v>1932</v>
      </c>
      <c r="EYS72" s="145" t="s">
        <v>41</v>
      </c>
      <c r="EYT72" s="144" t="s">
        <v>2</v>
      </c>
      <c r="EYU72" s="144" t="s">
        <v>1979</v>
      </c>
      <c r="EYV72" s="144" t="s">
        <v>1980</v>
      </c>
      <c r="EYW72" s="145" t="s">
        <v>1920</v>
      </c>
      <c r="EYX72" s="145" t="s">
        <v>1921</v>
      </c>
      <c r="EYY72" s="144" t="s">
        <v>1922</v>
      </c>
      <c r="EYZ72" s="144" t="s">
        <v>2632</v>
      </c>
      <c r="EZA72" s="146" t="s">
        <v>1932</v>
      </c>
      <c r="EZI72" s="145" t="s">
        <v>41</v>
      </c>
      <c r="EZJ72" s="144" t="s">
        <v>2</v>
      </c>
      <c r="EZK72" s="144" t="s">
        <v>1979</v>
      </c>
      <c r="EZL72" s="144" t="s">
        <v>1980</v>
      </c>
      <c r="EZM72" s="145" t="s">
        <v>1920</v>
      </c>
      <c r="EZN72" s="145" t="s">
        <v>1921</v>
      </c>
      <c r="EZO72" s="144" t="s">
        <v>1922</v>
      </c>
      <c r="EZP72" s="144" t="s">
        <v>2632</v>
      </c>
      <c r="EZQ72" s="146" t="s">
        <v>1932</v>
      </c>
      <c r="EZY72" s="145" t="s">
        <v>41</v>
      </c>
      <c r="EZZ72" s="144" t="s">
        <v>2</v>
      </c>
      <c r="FAA72" s="144" t="s">
        <v>1979</v>
      </c>
      <c r="FAB72" s="144" t="s">
        <v>1980</v>
      </c>
      <c r="FAC72" s="145" t="s">
        <v>1920</v>
      </c>
      <c r="FAD72" s="145" t="s">
        <v>1921</v>
      </c>
      <c r="FAE72" s="144" t="s">
        <v>1922</v>
      </c>
      <c r="FAF72" s="144" t="s">
        <v>2632</v>
      </c>
      <c r="FAG72" s="146" t="s">
        <v>1932</v>
      </c>
      <c r="FAO72" s="145" t="s">
        <v>41</v>
      </c>
      <c r="FAP72" s="144" t="s">
        <v>2</v>
      </c>
      <c r="FAQ72" s="144" t="s">
        <v>1979</v>
      </c>
      <c r="FAR72" s="144" t="s">
        <v>1980</v>
      </c>
      <c r="FAS72" s="145" t="s">
        <v>1920</v>
      </c>
      <c r="FAT72" s="145" t="s">
        <v>1921</v>
      </c>
      <c r="FAU72" s="144" t="s">
        <v>1922</v>
      </c>
      <c r="FAV72" s="144" t="s">
        <v>2632</v>
      </c>
      <c r="FAW72" s="146" t="s">
        <v>1932</v>
      </c>
      <c r="FBE72" s="145" t="s">
        <v>41</v>
      </c>
      <c r="FBF72" s="144" t="s">
        <v>2</v>
      </c>
      <c r="FBG72" s="144" t="s">
        <v>1979</v>
      </c>
      <c r="FBH72" s="144" t="s">
        <v>1980</v>
      </c>
      <c r="FBI72" s="145" t="s">
        <v>1920</v>
      </c>
      <c r="FBJ72" s="145" t="s">
        <v>1921</v>
      </c>
      <c r="FBK72" s="144" t="s">
        <v>1922</v>
      </c>
      <c r="FBL72" s="144" t="s">
        <v>2632</v>
      </c>
      <c r="FBM72" s="146" t="s">
        <v>1932</v>
      </c>
      <c r="FBU72" s="145" t="s">
        <v>41</v>
      </c>
      <c r="FBV72" s="144" t="s">
        <v>2</v>
      </c>
      <c r="FBW72" s="144" t="s">
        <v>1979</v>
      </c>
      <c r="FBX72" s="144" t="s">
        <v>1980</v>
      </c>
      <c r="FBY72" s="145" t="s">
        <v>1920</v>
      </c>
      <c r="FBZ72" s="145" t="s">
        <v>1921</v>
      </c>
      <c r="FCA72" s="144" t="s">
        <v>1922</v>
      </c>
      <c r="FCB72" s="144" t="s">
        <v>2632</v>
      </c>
      <c r="FCC72" s="146" t="s">
        <v>1932</v>
      </c>
      <c r="FCK72" s="145" t="s">
        <v>41</v>
      </c>
      <c r="FCL72" s="144" t="s">
        <v>2</v>
      </c>
      <c r="FCM72" s="144" t="s">
        <v>1979</v>
      </c>
      <c r="FCN72" s="144" t="s">
        <v>1980</v>
      </c>
      <c r="FCO72" s="145" t="s">
        <v>1920</v>
      </c>
      <c r="FCP72" s="145" t="s">
        <v>1921</v>
      </c>
      <c r="FCQ72" s="144" t="s">
        <v>1922</v>
      </c>
      <c r="FCR72" s="144" t="s">
        <v>2632</v>
      </c>
      <c r="FCS72" s="146" t="s">
        <v>1932</v>
      </c>
      <c r="FDA72" s="145" t="s">
        <v>41</v>
      </c>
      <c r="FDB72" s="144" t="s">
        <v>2</v>
      </c>
      <c r="FDC72" s="144" t="s">
        <v>1979</v>
      </c>
      <c r="FDD72" s="144" t="s">
        <v>1980</v>
      </c>
      <c r="FDE72" s="145" t="s">
        <v>1920</v>
      </c>
      <c r="FDF72" s="145" t="s">
        <v>1921</v>
      </c>
      <c r="FDG72" s="144" t="s">
        <v>1922</v>
      </c>
      <c r="FDH72" s="144" t="s">
        <v>2632</v>
      </c>
      <c r="FDI72" s="146" t="s">
        <v>1932</v>
      </c>
      <c r="FDQ72" s="145" t="s">
        <v>41</v>
      </c>
      <c r="FDR72" s="144" t="s">
        <v>2</v>
      </c>
      <c r="FDS72" s="144" t="s">
        <v>1979</v>
      </c>
      <c r="FDT72" s="144" t="s">
        <v>1980</v>
      </c>
      <c r="FDU72" s="145" t="s">
        <v>1920</v>
      </c>
      <c r="FDV72" s="145" t="s">
        <v>1921</v>
      </c>
      <c r="FDW72" s="144" t="s">
        <v>1922</v>
      </c>
      <c r="FDX72" s="144" t="s">
        <v>2632</v>
      </c>
      <c r="FDY72" s="146" t="s">
        <v>1932</v>
      </c>
      <c r="FEG72" s="145" t="s">
        <v>41</v>
      </c>
      <c r="FEH72" s="144" t="s">
        <v>2</v>
      </c>
      <c r="FEI72" s="144" t="s">
        <v>1979</v>
      </c>
      <c r="FEJ72" s="144" t="s">
        <v>1980</v>
      </c>
      <c r="FEK72" s="145" t="s">
        <v>1920</v>
      </c>
      <c r="FEL72" s="145" t="s">
        <v>1921</v>
      </c>
      <c r="FEM72" s="144" t="s">
        <v>1922</v>
      </c>
      <c r="FEN72" s="144" t="s">
        <v>2632</v>
      </c>
      <c r="FEO72" s="146" t="s">
        <v>1932</v>
      </c>
      <c r="FEW72" s="145" t="s">
        <v>41</v>
      </c>
      <c r="FEX72" s="144" t="s">
        <v>2</v>
      </c>
      <c r="FEY72" s="144" t="s">
        <v>1979</v>
      </c>
      <c r="FEZ72" s="144" t="s">
        <v>1980</v>
      </c>
      <c r="FFA72" s="145" t="s">
        <v>1920</v>
      </c>
      <c r="FFB72" s="145" t="s">
        <v>1921</v>
      </c>
      <c r="FFC72" s="144" t="s">
        <v>1922</v>
      </c>
      <c r="FFD72" s="144" t="s">
        <v>2632</v>
      </c>
      <c r="FFE72" s="146" t="s">
        <v>1932</v>
      </c>
      <c r="FFM72" s="145" t="s">
        <v>41</v>
      </c>
      <c r="FFN72" s="144" t="s">
        <v>2</v>
      </c>
      <c r="FFO72" s="144" t="s">
        <v>1979</v>
      </c>
      <c r="FFP72" s="144" t="s">
        <v>1980</v>
      </c>
      <c r="FFQ72" s="145" t="s">
        <v>1920</v>
      </c>
      <c r="FFR72" s="145" t="s">
        <v>1921</v>
      </c>
      <c r="FFS72" s="144" t="s">
        <v>1922</v>
      </c>
      <c r="FFT72" s="144" t="s">
        <v>2632</v>
      </c>
      <c r="FFU72" s="146" t="s">
        <v>1932</v>
      </c>
      <c r="FGC72" s="145" t="s">
        <v>41</v>
      </c>
      <c r="FGD72" s="144" t="s">
        <v>2</v>
      </c>
      <c r="FGE72" s="144" t="s">
        <v>1979</v>
      </c>
      <c r="FGF72" s="144" t="s">
        <v>1980</v>
      </c>
      <c r="FGG72" s="145" t="s">
        <v>1920</v>
      </c>
      <c r="FGH72" s="145" t="s">
        <v>1921</v>
      </c>
      <c r="FGI72" s="144" t="s">
        <v>1922</v>
      </c>
      <c r="FGJ72" s="144" t="s">
        <v>2632</v>
      </c>
      <c r="FGK72" s="146" t="s">
        <v>1932</v>
      </c>
      <c r="FGS72" s="145" t="s">
        <v>41</v>
      </c>
      <c r="FGT72" s="144" t="s">
        <v>2</v>
      </c>
      <c r="FGU72" s="144" t="s">
        <v>1979</v>
      </c>
      <c r="FGV72" s="144" t="s">
        <v>1980</v>
      </c>
      <c r="FGW72" s="145" t="s">
        <v>1920</v>
      </c>
      <c r="FGX72" s="145" t="s">
        <v>1921</v>
      </c>
      <c r="FGY72" s="144" t="s">
        <v>1922</v>
      </c>
      <c r="FGZ72" s="144" t="s">
        <v>2632</v>
      </c>
      <c r="FHA72" s="146" t="s">
        <v>1932</v>
      </c>
      <c r="FHI72" s="145" t="s">
        <v>41</v>
      </c>
      <c r="FHJ72" s="144" t="s">
        <v>2</v>
      </c>
      <c r="FHK72" s="144" t="s">
        <v>1979</v>
      </c>
      <c r="FHL72" s="144" t="s">
        <v>1980</v>
      </c>
      <c r="FHM72" s="145" t="s">
        <v>1920</v>
      </c>
      <c r="FHN72" s="145" t="s">
        <v>1921</v>
      </c>
      <c r="FHO72" s="144" t="s">
        <v>1922</v>
      </c>
      <c r="FHP72" s="144" t="s">
        <v>2632</v>
      </c>
      <c r="FHQ72" s="146" t="s">
        <v>1932</v>
      </c>
      <c r="FHY72" s="145" t="s">
        <v>41</v>
      </c>
      <c r="FHZ72" s="144" t="s">
        <v>2</v>
      </c>
      <c r="FIA72" s="144" t="s">
        <v>1979</v>
      </c>
      <c r="FIB72" s="144" t="s">
        <v>1980</v>
      </c>
      <c r="FIC72" s="145" t="s">
        <v>1920</v>
      </c>
      <c r="FID72" s="145" t="s">
        <v>1921</v>
      </c>
      <c r="FIE72" s="144" t="s">
        <v>1922</v>
      </c>
      <c r="FIF72" s="144" t="s">
        <v>2632</v>
      </c>
      <c r="FIG72" s="146" t="s">
        <v>1932</v>
      </c>
      <c r="FIO72" s="145" t="s">
        <v>41</v>
      </c>
      <c r="FIP72" s="144" t="s">
        <v>2</v>
      </c>
      <c r="FIQ72" s="144" t="s">
        <v>1979</v>
      </c>
      <c r="FIR72" s="144" t="s">
        <v>1980</v>
      </c>
      <c r="FIS72" s="145" t="s">
        <v>1920</v>
      </c>
      <c r="FIT72" s="145" t="s">
        <v>1921</v>
      </c>
      <c r="FIU72" s="144" t="s">
        <v>1922</v>
      </c>
      <c r="FIV72" s="144" t="s">
        <v>2632</v>
      </c>
      <c r="FIW72" s="146" t="s">
        <v>1932</v>
      </c>
      <c r="FJE72" s="145" t="s">
        <v>41</v>
      </c>
      <c r="FJF72" s="144" t="s">
        <v>2</v>
      </c>
      <c r="FJG72" s="144" t="s">
        <v>1979</v>
      </c>
      <c r="FJH72" s="144" t="s">
        <v>1980</v>
      </c>
      <c r="FJI72" s="145" t="s">
        <v>1920</v>
      </c>
      <c r="FJJ72" s="145" t="s">
        <v>1921</v>
      </c>
      <c r="FJK72" s="144" t="s">
        <v>1922</v>
      </c>
      <c r="FJL72" s="144" t="s">
        <v>2632</v>
      </c>
      <c r="FJM72" s="146" t="s">
        <v>1932</v>
      </c>
      <c r="FJU72" s="145" t="s">
        <v>41</v>
      </c>
      <c r="FJV72" s="144" t="s">
        <v>2</v>
      </c>
      <c r="FJW72" s="144" t="s">
        <v>1979</v>
      </c>
      <c r="FJX72" s="144" t="s">
        <v>1980</v>
      </c>
      <c r="FJY72" s="145" t="s">
        <v>1920</v>
      </c>
      <c r="FJZ72" s="145" t="s">
        <v>1921</v>
      </c>
      <c r="FKA72" s="144" t="s">
        <v>1922</v>
      </c>
      <c r="FKB72" s="144" t="s">
        <v>2632</v>
      </c>
      <c r="FKC72" s="146" t="s">
        <v>1932</v>
      </c>
      <c r="FKK72" s="145" t="s">
        <v>41</v>
      </c>
      <c r="FKL72" s="144" t="s">
        <v>2</v>
      </c>
      <c r="FKM72" s="144" t="s">
        <v>1979</v>
      </c>
      <c r="FKN72" s="144" t="s">
        <v>1980</v>
      </c>
      <c r="FKO72" s="145" t="s">
        <v>1920</v>
      </c>
      <c r="FKP72" s="145" t="s">
        <v>1921</v>
      </c>
      <c r="FKQ72" s="144" t="s">
        <v>1922</v>
      </c>
      <c r="FKR72" s="144" t="s">
        <v>2632</v>
      </c>
      <c r="FKS72" s="146" t="s">
        <v>1932</v>
      </c>
      <c r="FLA72" s="145" t="s">
        <v>41</v>
      </c>
      <c r="FLB72" s="144" t="s">
        <v>2</v>
      </c>
      <c r="FLC72" s="144" t="s">
        <v>1979</v>
      </c>
      <c r="FLD72" s="144" t="s">
        <v>1980</v>
      </c>
      <c r="FLE72" s="145" t="s">
        <v>1920</v>
      </c>
      <c r="FLF72" s="145" t="s">
        <v>1921</v>
      </c>
      <c r="FLG72" s="144" t="s">
        <v>1922</v>
      </c>
      <c r="FLH72" s="144" t="s">
        <v>2632</v>
      </c>
      <c r="FLI72" s="146" t="s">
        <v>1932</v>
      </c>
      <c r="FLQ72" s="145" t="s">
        <v>41</v>
      </c>
      <c r="FLR72" s="144" t="s">
        <v>2</v>
      </c>
      <c r="FLS72" s="144" t="s">
        <v>1979</v>
      </c>
      <c r="FLT72" s="144" t="s">
        <v>1980</v>
      </c>
      <c r="FLU72" s="145" t="s">
        <v>1920</v>
      </c>
      <c r="FLV72" s="145" t="s">
        <v>1921</v>
      </c>
      <c r="FLW72" s="144" t="s">
        <v>1922</v>
      </c>
      <c r="FLX72" s="144" t="s">
        <v>2632</v>
      </c>
      <c r="FLY72" s="146" t="s">
        <v>1932</v>
      </c>
      <c r="FMG72" s="145" t="s">
        <v>41</v>
      </c>
      <c r="FMH72" s="144" t="s">
        <v>2</v>
      </c>
      <c r="FMI72" s="144" t="s">
        <v>1979</v>
      </c>
      <c r="FMJ72" s="144" t="s">
        <v>1980</v>
      </c>
      <c r="FMK72" s="145" t="s">
        <v>1920</v>
      </c>
      <c r="FML72" s="145" t="s">
        <v>1921</v>
      </c>
      <c r="FMM72" s="144" t="s">
        <v>1922</v>
      </c>
      <c r="FMN72" s="144" t="s">
        <v>2632</v>
      </c>
      <c r="FMO72" s="146" t="s">
        <v>1932</v>
      </c>
      <c r="FMW72" s="145" t="s">
        <v>41</v>
      </c>
      <c r="FMX72" s="144" t="s">
        <v>2</v>
      </c>
      <c r="FMY72" s="144" t="s">
        <v>1979</v>
      </c>
      <c r="FMZ72" s="144" t="s">
        <v>1980</v>
      </c>
      <c r="FNA72" s="145" t="s">
        <v>1920</v>
      </c>
      <c r="FNB72" s="145" t="s">
        <v>1921</v>
      </c>
      <c r="FNC72" s="144" t="s">
        <v>1922</v>
      </c>
      <c r="FND72" s="144" t="s">
        <v>2632</v>
      </c>
      <c r="FNE72" s="146" t="s">
        <v>1932</v>
      </c>
      <c r="FNM72" s="145" t="s">
        <v>41</v>
      </c>
      <c r="FNN72" s="144" t="s">
        <v>2</v>
      </c>
      <c r="FNO72" s="144" t="s">
        <v>1979</v>
      </c>
      <c r="FNP72" s="144" t="s">
        <v>1980</v>
      </c>
      <c r="FNQ72" s="145" t="s">
        <v>1920</v>
      </c>
      <c r="FNR72" s="145" t="s">
        <v>1921</v>
      </c>
      <c r="FNS72" s="144" t="s">
        <v>1922</v>
      </c>
      <c r="FNT72" s="144" t="s">
        <v>2632</v>
      </c>
      <c r="FNU72" s="146" t="s">
        <v>1932</v>
      </c>
      <c r="FOC72" s="145" t="s">
        <v>41</v>
      </c>
      <c r="FOD72" s="144" t="s">
        <v>2</v>
      </c>
      <c r="FOE72" s="144" t="s">
        <v>1979</v>
      </c>
      <c r="FOF72" s="144" t="s">
        <v>1980</v>
      </c>
      <c r="FOG72" s="145" t="s">
        <v>1920</v>
      </c>
      <c r="FOH72" s="145" t="s">
        <v>1921</v>
      </c>
      <c r="FOI72" s="144" t="s">
        <v>1922</v>
      </c>
      <c r="FOJ72" s="144" t="s">
        <v>2632</v>
      </c>
      <c r="FOK72" s="146" t="s">
        <v>1932</v>
      </c>
      <c r="FOS72" s="145" t="s">
        <v>41</v>
      </c>
      <c r="FOT72" s="144" t="s">
        <v>2</v>
      </c>
      <c r="FOU72" s="144" t="s">
        <v>1979</v>
      </c>
      <c r="FOV72" s="144" t="s">
        <v>1980</v>
      </c>
      <c r="FOW72" s="145" t="s">
        <v>1920</v>
      </c>
      <c r="FOX72" s="145" t="s">
        <v>1921</v>
      </c>
      <c r="FOY72" s="144" t="s">
        <v>1922</v>
      </c>
      <c r="FOZ72" s="144" t="s">
        <v>2632</v>
      </c>
      <c r="FPA72" s="146" t="s">
        <v>1932</v>
      </c>
      <c r="FPI72" s="145" t="s">
        <v>41</v>
      </c>
      <c r="FPJ72" s="144" t="s">
        <v>2</v>
      </c>
      <c r="FPK72" s="144" t="s">
        <v>1979</v>
      </c>
      <c r="FPL72" s="144" t="s">
        <v>1980</v>
      </c>
      <c r="FPM72" s="145" t="s">
        <v>1920</v>
      </c>
      <c r="FPN72" s="145" t="s">
        <v>1921</v>
      </c>
      <c r="FPO72" s="144" t="s">
        <v>1922</v>
      </c>
      <c r="FPP72" s="144" t="s">
        <v>2632</v>
      </c>
      <c r="FPQ72" s="146" t="s">
        <v>1932</v>
      </c>
      <c r="FPY72" s="145" t="s">
        <v>41</v>
      </c>
      <c r="FPZ72" s="144" t="s">
        <v>2</v>
      </c>
      <c r="FQA72" s="144" t="s">
        <v>1979</v>
      </c>
      <c r="FQB72" s="144" t="s">
        <v>1980</v>
      </c>
      <c r="FQC72" s="145" t="s">
        <v>1920</v>
      </c>
      <c r="FQD72" s="145" t="s">
        <v>1921</v>
      </c>
      <c r="FQE72" s="144" t="s">
        <v>1922</v>
      </c>
      <c r="FQF72" s="144" t="s">
        <v>2632</v>
      </c>
      <c r="FQG72" s="146" t="s">
        <v>1932</v>
      </c>
      <c r="FQO72" s="145" t="s">
        <v>41</v>
      </c>
      <c r="FQP72" s="144" t="s">
        <v>2</v>
      </c>
      <c r="FQQ72" s="144" t="s">
        <v>1979</v>
      </c>
      <c r="FQR72" s="144" t="s">
        <v>1980</v>
      </c>
      <c r="FQS72" s="145" t="s">
        <v>1920</v>
      </c>
      <c r="FQT72" s="145" t="s">
        <v>1921</v>
      </c>
      <c r="FQU72" s="144" t="s">
        <v>1922</v>
      </c>
      <c r="FQV72" s="144" t="s">
        <v>2632</v>
      </c>
      <c r="FQW72" s="146" t="s">
        <v>1932</v>
      </c>
      <c r="FRE72" s="145" t="s">
        <v>41</v>
      </c>
      <c r="FRF72" s="144" t="s">
        <v>2</v>
      </c>
      <c r="FRG72" s="144" t="s">
        <v>1979</v>
      </c>
      <c r="FRH72" s="144" t="s">
        <v>1980</v>
      </c>
      <c r="FRI72" s="145" t="s">
        <v>1920</v>
      </c>
      <c r="FRJ72" s="145" t="s">
        <v>1921</v>
      </c>
      <c r="FRK72" s="144" t="s">
        <v>1922</v>
      </c>
      <c r="FRL72" s="144" t="s">
        <v>2632</v>
      </c>
      <c r="FRM72" s="146" t="s">
        <v>1932</v>
      </c>
      <c r="FRU72" s="145" t="s">
        <v>41</v>
      </c>
      <c r="FRV72" s="144" t="s">
        <v>2</v>
      </c>
      <c r="FRW72" s="144" t="s">
        <v>1979</v>
      </c>
      <c r="FRX72" s="144" t="s">
        <v>1980</v>
      </c>
      <c r="FRY72" s="145" t="s">
        <v>1920</v>
      </c>
      <c r="FRZ72" s="145" t="s">
        <v>1921</v>
      </c>
      <c r="FSA72" s="144" t="s">
        <v>1922</v>
      </c>
      <c r="FSB72" s="144" t="s">
        <v>2632</v>
      </c>
      <c r="FSC72" s="146" t="s">
        <v>1932</v>
      </c>
      <c r="FSK72" s="145" t="s">
        <v>41</v>
      </c>
      <c r="FSL72" s="144" t="s">
        <v>2</v>
      </c>
      <c r="FSM72" s="144" t="s">
        <v>1979</v>
      </c>
      <c r="FSN72" s="144" t="s">
        <v>1980</v>
      </c>
      <c r="FSO72" s="145" t="s">
        <v>1920</v>
      </c>
      <c r="FSP72" s="145" t="s">
        <v>1921</v>
      </c>
      <c r="FSQ72" s="144" t="s">
        <v>1922</v>
      </c>
      <c r="FSR72" s="144" t="s">
        <v>2632</v>
      </c>
      <c r="FSS72" s="146" t="s">
        <v>1932</v>
      </c>
      <c r="FTA72" s="145" t="s">
        <v>41</v>
      </c>
      <c r="FTB72" s="144" t="s">
        <v>2</v>
      </c>
      <c r="FTC72" s="144" t="s">
        <v>1979</v>
      </c>
      <c r="FTD72" s="144" t="s">
        <v>1980</v>
      </c>
      <c r="FTE72" s="145" t="s">
        <v>1920</v>
      </c>
      <c r="FTF72" s="145" t="s">
        <v>1921</v>
      </c>
      <c r="FTG72" s="144" t="s">
        <v>1922</v>
      </c>
      <c r="FTH72" s="144" t="s">
        <v>2632</v>
      </c>
      <c r="FTI72" s="146" t="s">
        <v>1932</v>
      </c>
      <c r="FTQ72" s="145" t="s">
        <v>41</v>
      </c>
      <c r="FTR72" s="144" t="s">
        <v>2</v>
      </c>
      <c r="FTS72" s="144" t="s">
        <v>1979</v>
      </c>
      <c r="FTT72" s="144" t="s">
        <v>1980</v>
      </c>
      <c r="FTU72" s="145" t="s">
        <v>1920</v>
      </c>
      <c r="FTV72" s="145" t="s">
        <v>1921</v>
      </c>
      <c r="FTW72" s="144" t="s">
        <v>1922</v>
      </c>
      <c r="FTX72" s="144" t="s">
        <v>2632</v>
      </c>
      <c r="FTY72" s="146" t="s">
        <v>1932</v>
      </c>
      <c r="FUG72" s="145" t="s">
        <v>41</v>
      </c>
      <c r="FUH72" s="144" t="s">
        <v>2</v>
      </c>
      <c r="FUI72" s="144" t="s">
        <v>1979</v>
      </c>
      <c r="FUJ72" s="144" t="s">
        <v>1980</v>
      </c>
      <c r="FUK72" s="145" t="s">
        <v>1920</v>
      </c>
      <c r="FUL72" s="145" t="s">
        <v>1921</v>
      </c>
      <c r="FUM72" s="144" t="s">
        <v>1922</v>
      </c>
      <c r="FUN72" s="144" t="s">
        <v>2632</v>
      </c>
      <c r="FUO72" s="146" t="s">
        <v>1932</v>
      </c>
      <c r="FUW72" s="145" t="s">
        <v>41</v>
      </c>
      <c r="FUX72" s="144" t="s">
        <v>2</v>
      </c>
      <c r="FUY72" s="144" t="s">
        <v>1979</v>
      </c>
      <c r="FUZ72" s="144" t="s">
        <v>1980</v>
      </c>
      <c r="FVA72" s="145" t="s">
        <v>1920</v>
      </c>
      <c r="FVB72" s="145" t="s">
        <v>1921</v>
      </c>
      <c r="FVC72" s="144" t="s">
        <v>1922</v>
      </c>
      <c r="FVD72" s="144" t="s">
        <v>2632</v>
      </c>
      <c r="FVE72" s="146" t="s">
        <v>1932</v>
      </c>
      <c r="FVM72" s="145" t="s">
        <v>41</v>
      </c>
      <c r="FVN72" s="144" t="s">
        <v>2</v>
      </c>
      <c r="FVO72" s="144" t="s">
        <v>1979</v>
      </c>
      <c r="FVP72" s="144" t="s">
        <v>1980</v>
      </c>
      <c r="FVQ72" s="145" t="s">
        <v>1920</v>
      </c>
      <c r="FVR72" s="145" t="s">
        <v>1921</v>
      </c>
      <c r="FVS72" s="144" t="s">
        <v>1922</v>
      </c>
      <c r="FVT72" s="144" t="s">
        <v>2632</v>
      </c>
      <c r="FVU72" s="146" t="s">
        <v>1932</v>
      </c>
      <c r="FWC72" s="145" t="s">
        <v>41</v>
      </c>
      <c r="FWD72" s="144" t="s">
        <v>2</v>
      </c>
      <c r="FWE72" s="144" t="s">
        <v>1979</v>
      </c>
      <c r="FWF72" s="144" t="s">
        <v>1980</v>
      </c>
      <c r="FWG72" s="145" t="s">
        <v>1920</v>
      </c>
      <c r="FWH72" s="145" t="s">
        <v>1921</v>
      </c>
      <c r="FWI72" s="144" t="s">
        <v>1922</v>
      </c>
      <c r="FWJ72" s="144" t="s">
        <v>2632</v>
      </c>
      <c r="FWK72" s="146" t="s">
        <v>1932</v>
      </c>
      <c r="FWS72" s="145" t="s">
        <v>41</v>
      </c>
      <c r="FWT72" s="144" t="s">
        <v>2</v>
      </c>
      <c r="FWU72" s="144" t="s">
        <v>1979</v>
      </c>
      <c r="FWV72" s="144" t="s">
        <v>1980</v>
      </c>
      <c r="FWW72" s="145" t="s">
        <v>1920</v>
      </c>
      <c r="FWX72" s="145" t="s">
        <v>1921</v>
      </c>
      <c r="FWY72" s="144" t="s">
        <v>1922</v>
      </c>
      <c r="FWZ72" s="144" t="s">
        <v>2632</v>
      </c>
      <c r="FXA72" s="146" t="s">
        <v>1932</v>
      </c>
      <c r="FXI72" s="145" t="s">
        <v>41</v>
      </c>
      <c r="FXJ72" s="144" t="s">
        <v>2</v>
      </c>
      <c r="FXK72" s="144" t="s">
        <v>1979</v>
      </c>
      <c r="FXL72" s="144" t="s">
        <v>1980</v>
      </c>
      <c r="FXM72" s="145" t="s">
        <v>1920</v>
      </c>
      <c r="FXN72" s="145" t="s">
        <v>1921</v>
      </c>
      <c r="FXO72" s="144" t="s">
        <v>1922</v>
      </c>
      <c r="FXP72" s="144" t="s">
        <v>2632</v>
      </c>
      <c r="FXQ72" s="146" t="s">
        <v>1932</v>
      </c>
      <c r="FXY72" s="145" t="s">
        <v>41</v>
      </c>
      <c r="FXZ72" s="144" t="s">
        <v>2</v>
      </c>
      <c r="FYA72" s="144" t="s">
        <v>1979</v>
      </c>
      <c r="FYB72" s="144" t="s">
        <v>1980</v>
      </c>
      <c r="FYC72" s="145" t="s">
        <v>1920</v>
      </c>
      <c r="FYD72" s="145" t="s">
        <v>1921</v>
      </c>
      <c r="FYE72" s="144" t="s">
        <v>1922</v>
      </c>
      <c r="FYF72" s="144" t="s">
        <v>2632</v>
      </c>
      <c r="FYG72" s="146" t="s">
        <v>1932</v>
      </c>
      <c r="FYO72" s="145" t="s">
        <v>41</v>
      </c>
      <c r="FYP72" s="144" t="s">
        <v>2</v>
      </c>
      <c r="FYQ72" s="144" t="s">
        <v>1979</v>
      </c>
      <c r="FYR72" s="144" t="s">
        <v>1980</v>
      </c>
      <c r="FYS72" s="145" t="s">
        <v>1920</v>
      </c>
      <c r="FYT72" s="145" t="s">
        <v>1921</v>
      </c>
      <c r="FYU72" s="144" t="s">
        <v>1922</v>
      </c>
      <c r="FYV72" s="144" t="s">
        <v>2632</v>
      </c>
      <c r="FYW72" s="146" t="s">
        <v>1932</v>
      </c>
      <c r="FZE72" s="145" t="s">
        <v>41</v>
      </c>
      <c r="FZF72" s="144" t="s">
        <v>2</v>
      </c>
      <c r="FZG72" s="144" t="s">
        <v>1979</v>
      </c>
      <c r="FZH72" s="144" t="s">
        <v>1980</v>
      </c>
      <c r="FZI72" s="145" t="s">
        <v>1920</v>
      </c>
      <c r="FZJ72" s="145" t="s">
        <v>1921</v>
      </c>
      <c r="FZK72" s="144" t="s">
        <v>1922</v>
      </c>
      <c r="FZL72" s="144" t="s">
        <v>2632</v>
      </c>
      <c r="FZM72" s="146" t="s">
        <v>1932</v>
      </c>
      <c r="FZU72" s="145" t="s">
        <v>41</v>
      </c>
      <c r="FZV72" s="144" t="s">
        <v>2</v>
      </c>
      <c r="FZW72" s="144" t="s">
        <v>1979</v>
      </c>
      <c r="FZX72" s="144" t="s">
        <v>1980</v>
      </c>
      <c r="FZY72" s="145" t="s">
        <v>1920</v>
      </c>
      <c r="FZZ72" s="145" t="s">
        <v>1921</v>
      </c>
      <c r="GAA72" s="144" t="s">
        <v>1922</v>
      </c>
      <c r="GAB72" s="144" t="s">
        <v>2632</v>
      </c>
      <c r="GAC72" s="146" t="s">
        <v>1932</v>
      </c>
      <c r="GAK72" s="145" t="s">
        <v>41</v>
      </c>
      <c r="GAL72" s="144" t="s">
        <v>2</v>
      </c>
      <c r="GAM72" s="144" t="s">
        <v>1979</v>
      </c>
      <c r="GAN72" s="144" t="s">
        <v>1980</v>
      </c>
      <c r="GAO72" s="145" t="s">
        <v>1920</v>
      </c>
      <c r="GAP72" s="145" t="s">
        <v>1921</v>
      </c>
      <c r="GAQ72" s="144" t="s">
        <v>1922</v>
      </c>
      <c r="GAR72" s="144" t="s">
        <v>2632</v>
      </c>
      <c r="GAS72" s="146" t="s">
        <v>1932</v>
      </c>
      <c r="GBA72" s="145" t="s">
        <v>41</v>
      </c>
      <c r="GBB72" s="144" t="s">
        <v>2</v>
      </c>
      <c r="GBC72" s="144" t="s">
        <v>1979</v>
      </c>
      <c r="GBD72" s="144" t="s">
        <v>1980</v>
      </c>
      <c r="GBE72" s="145" t="s">
        <v>1920</v>
      </c>
      <c r="GBF72" s="145" t="s">
        <v>1921</v>
      </c>
      <c r="GBG72" s="144" t="s">
        <v>1922</v>
      </c>
      <c r="GBH72" s="144" t="s">
        <v>2632</v>
      </c>
      <c r="GBI72" s="146" t="s">
        <v>1932</v>
      </c>
      <c r="GBQ72" s="145" t="s">
        <v>41</v>
      </c>
      <c r="GBR72" s="144" t="s">
        <v>2</v>
      </c>
      <c r="GBS72" s="144" t="s">
        <v>1979</v>
      </c>
      <c r="GBT72" s="144" t="s">
        <v>1980</v>
      </c>
      <c r="GBU72" s="145" t="s">
        <v>1920</v>
      </c>
      <c r="GBV72" s="145" t="s">
        <v>1921</v>
      </c>
      <c r="GBW72" s="144" t="s">
        <v>1922</v>
      </c>
      <c r="GBX72" s="144" t="s">
        <v>2632</v>
      </c>
      <c r="GBY72" s="146" t="s">
        <v>1932</v>
      </c>
      <c r="GCG72" s="145" t="s">
        <v>41</v>
      </c>
      <c r="GCH72" s="144" t="s">
        <v>2</v>
      </c>
      <c r="GCI72" s="144" t="s">
        <v>1979</v>
      </c>
      <c r="GCJ72" s="144" t="s">
        <v>1980</v>
      </c>
      <c r="GCK72" s="145" t="s">
        <v>1920</v>
      </c>
      <c r="GCL72" s="145" t="s">
        <v>1921</v>
      </c>
      <c r="GCM72" s="144" t="s">
        <v>1922</v>
      </c>
      <c r="GCN72" s="144" t="s">
        <v>2632</v>
      </c>
      <c r="GCO72" s="146" t="s">
        <v>1932</v>
      </c>
      <c r="GCW72" s="145" t="s">
        <v>41</v>
      </c>
      <c r="GCX72" s="144" t="s">
        <v>2</v>
      </c>
      <c r="GCY72" s="144" t="s">
        <v>1979</v>
      </c>
      <c r="GCZ72" s="144" t="s">
        <v>1980</v>
      </c>
      <c r="GDA72" s="145" t="s">
        <v>1920</v>
      </c>
      <c r="GDB72" s="145" t="s">
        <v>1921</v>
      </c>
      <c r="GDC72" s="144" t="s">
        <v>1922</v>
      </c>
      <c r="GDD72" s="144" t="s">
        <v>2632</v>
      </c>
      <c r="GDE72" s="146" t="s">
        <v>1932</v>
      </c>
      <c r="GDM72" s="145" t="s">
        <v>41</v>
      </c>
      <c r="GDN72" s="144" t="s">
        <v>2</v>
      </c>
      <c r="GDO72" s="144" t="s">
        <v>1979</v>
      </c>
      <c r="GDP72" s="144" t="s">
        <v>1980</v>
      </c>
      <c r="GDQ72" s="145" t="s">
        <v>1920</v>
      </c>
      <c r="GDR72" s="145" t="s">
        <v>1921</v>
      </c>
      <c r="GDS72" s="144" t="s">
        <v>1922</v>
      </c>
      <c r="GDT72" s="144" t="s">
        <v>2632</v>
      </c>
      <c r="GDU72" s="146" t="s">
        <v>1932</v>
      </c>
      <c r="GEC72" s="145" t="s">
        <v>41</v>
      </c>
      <c r="GED72" s="144" t="s">
        <v>2</v>
      </c>
      <c r="GEE72" s="144" t="s">
        <v>1979</v>
      </c>
      <c r="GEF72" s="144" t="s">
        <v>1980</v>
      </c>
      <c r="GEG72" s="145" t="s">
        <v>1920</v>
      </c>
      <c r="GEH72" s="145" t="s">
        <v>1921</v>
      </c>
      <c r="GEI72" s="144" t="s">
        <v>1922</v>
      </c>
      <c r="GEJ72" s="144" t="s">
        <v>2632</v>
      </c>
      <c r="GEK72" s="146" t="s">
        <v>1932</v>
      </c>
      <c r="GES72" s="145" t="s">
        <v>41</v>
      </c>
      <c r="GET72" s="144" t="s">
        <v>2</v>
      </c>
      <c r="GEU72" s="144" t="s">
        <v>1979</v>
      </c>
      <c r="GEV72" s="144" t="s">
        <v>1980</v>
      </c>
      <c r="GEW72" s="145" t="s">
        <v>1920</v>
      </c>
      <c r="GEX72" s="145" t="s">
        <v>1921</v>
      </c>
      <c r="GEY72" s="144" t="s">
        <v>1922</v>
      </c>
      <c r="GEZ72" s="144" t="s">
        <v>2632</v>
      </c>
      <c r="GFA72" s="146" t="s">
        <v>1932</v>
      </c>
      <c r="GFI72" s="145" t="s">
        <v>41</v>
      </c>
      <c r="GFJ72" s="144" t="s">
        <v>2</v>
      </c>
      <c r="GFK72" s="144" t="s">
        <v>1979</v>
      </c>
      <c r="GFL72" s="144" t="s">
        <v>1980</v>
      </c>
      <c r="GFM72" s="145" t="s">
        <v>1920</v>
      </c>
      <c r="GFN72" s="145" t="s">
        <v>1921</v>
      </c>
      <c r="GFO72" s="144" t="s">
        <v>1922</v>
      </c>
      <c r="GFP72" s="144" t="s">
        <v>2632</v>
      </c>
      <c r="GFQ72" s="146" t="s">
        <v>1932</v>
      </c>
      <c r="GFY72" s="145" t="s">
        <v>41</v>
      </c>
      <c r="GFZ72" s="144" t="s">
        <v>2</v>
      </c>
      <c r="GGA72" s="144" t="s">
        <v>1979</v>
      </c>
      <c r="GGB72" s="144" t="s">
        <v>1980</v>
      </c>
      <c r="GGC72" s="145" t="s">
        <v>1920</v>
      </c>
      <c r="GGD72" s="145" t="s">
        <v>1921</v>
      </c>
      <c r="GGE72" s="144" t="s">
        <v>1922</v>
      </c>
      <c r="GGF72" s="144" t="s">
        <v>2632</v>
      </c>
      <c r="GGG72" s="146" t="s">
        <v>1932</v>
      </c>
      <c r="GGO72" s="145" t="s">
        <v>41</v>
      </c>
      <c r="GGP72" s="144" t="s">
        <v>2</v>
      </c>
      <c r="GGQ72" s="144" t="s">
        <v>1979</v>
      </c>
      <c r="GGR72" s="144" t="s">
        <v>1980</v>
      </c>
      <c r="GGS72" s="145" t="s">
        <v>1920</v>
      </c>
      <c r="GGT72" s="145" t="s">
        <v>1921</v>
      </c>
      <c r="GGU72" s="144" t="s">
        <v>1922</v>
      </c>
      <c r="GGV72" s="144" t="s">
        <v>2632</v>
      </c>
      <c r="GGW72" s="146" t="s">
        <v>1932</v>
      </c>
      <c r="GHE72" s="145" t="s">
        <v>41</v>
      </c>
      <c r="GHF72" s="144" t="s">
        <v>2</v>
      </c>
      <c r="GHG72" s="144" t="s">
        <v>1979</v>
      </c>
      <c r="GHH72" s="144" t="s">
        <v>1980</v>
      </c>
      <c r="GHI72" s="145" t="s">
        <v>1920</v>
      </c>
      <c r="GHJ72" s="145" t="s">
        <v>1921</v>
      </c>
      <c r="GHK72" s="144" t="s">
        <v>1922</v>
      </c>
      <c r="GHL72" s="144" t="s">
        <v>2632</v>
      </c>
      <c r="GHM72" s="146" t="s">
        <v>1932</v>
      </c>
      <c r="GHU72" s="145" t="s">
        <v>41</v>
      </c>
      <c r="GHV72" s="144" t="s">
        <v>2</v>
      </c>
      <c r="GHW72" s="144" t="s">
        <v>1979</v>
      </c>
      <c r="GHX72" s="144" t="s">
        <v>1980</v>
      </c>
      <c r="GHY72" s="145" t="s">
        <v>1920</v>
      </c>
      <c r="GHZ72" s="145" t="s">
        <v>1921</v>
      </c>
      <c r="GIA72" s="144" t="s">
        <v>1922</v>
      </c>
      <c r="GIB72" s="144" t="s">
        <v>2632</v>
      </c>
      <c r="GIC72" s="146" t="s">
        <v>1932</v>
      </c>
      <c r="GIK72" s="145" t="s">
        <v>41</v>
      </c>
      <c r="GIL72" s="144" t="s">
        <v>2</v>
      </c>
      <c r="GIM72" s="144" t="s">
        <v>1979</v>
      </c>
      <c r="GIN72" s="144" t="s">
        <v>1980</v>
      </c>
      <c r="GIO72" s="145" t="s">
        <v>1920</v>
      </c>
      <c r="GIP72" s="145" t="s">
        <v>1921</v>
      </c>
      <c r="GIQ72" s="144" t="s">
        <v>1922</v>
      </c>
      <c r="GIR72" s="144" t="s">
        <v>2632</v>
      </c>
      <c r="GIS72" s="146" t="s">
        <v>1932</v>
      </c>
      <c r="GJA72" s="145" t="s">
        <v>41</v>
      </c>
      <c r="GJB72" s="144" t="s">
        <v>2</v>
      </c>
      <c r="GJC72" s="144" t="s">
        <v>1979</v>
      </c>
      <c r="GJD72" s="144" t="s">
        <v>1980</v>
      </c>
      <c r="GJE72" s="145" t="s">
        <v>1920</v>
      </c>
      <c r="GJF72" s="145" t="s">
        <v>1921</v>
      </c>
      <c r="GJG72" s="144" t="s">
        <v>1922</v>
      </c>
      <c r="GJH72" s="144" t="s">
        <v>2632</v>
      </c>
      <c r="GJI72" s="146" t="s">
        <v>1932</v>
      </c>
      <c r="GJQ72" s="145" t="s">
        <v>41</v>
      </c>
      <c r="GJR72" s="144" t="s">
        <v>2</v>
      </c>
      <c r="GJS72" s="144" t="s">
        <v>1979</v>
      </c>
      <c r="GJT72" s="144" t="s">
        <v>1980</v>
      </c>
      <c r="GJU72" s="145" t="s">
        <v>1920</v>
      </c>
      <c r="GJV72" s="145" t="s">
        <v>1921</v>
      </c>
      <c r="GJW72" s="144" t="s">
        <v>1922</v>
      </c>
      <c r="GJX72" s="144" t="s">
        <v>2632</v>
      </c>
      <c r="GJY72" s="146" t="s">
        <v>1932</v>
      </c>
      <c r="GKG72" s="145" t="s">
        <v>41</v>
      </c>
      <c r="GKH72" s="144" t="s">
        <v>2</v>
      </c>
      <c r="GKI72" s="144" t="s">
        <v>1979</v>
      </c>
      <c r="GKJ72" s="144" t="s">
        <v>1980</v>
      </c>
      <c r="GKK72" s="145" t="s">
        <v>1920</v>
      </c>
      <c r="GKL72" s="145" t="s">
        <v>1921</v>
      </c>
      <c r="GKM72" s="144" t="s">
        <v>1922</v>
      </c>
      <c r="GKN72" s="144" t="s">
        <v>2632</v>
      </c>
      <c r="GKO72" s="146" t="s">
        <v>1932</v>
      </c>
      <c r="GKW72" s="145" t="s">
        <v>41</v>
      </c>
      <c r="GKX72" s="144" t="s">
        <v>2</v>
      </c>
      <c r="GKY72" s="144" t="s">
        <v>1979</v>
      </c>
      <c r="GKZ72" s="144" t="s">
        <v>1980</v>
      </c>
      <c r="GLA72" s="145" t="s">
        <v>1920</v>
      </c>
      <c r="GLB72" s="145" t="s">
        <v>1921</v>
      </c>
      <c r="GLC72" s="144" t="s">
        <v>1922</v>
      </c>
      <c r="GLD72" s="144" t="s">
        <v>2632</v>
      </c>
      <c r="GLE72" s="146" t="s">
        <v>1932</v>
      </c>
      <c r="GLM72" s="145" t="s">
        <v>41</v>
      </c>
      <c r="GLN72" s="144" t="s">
        <v>2</v>
      </c>
      <c r="GLO72" s="144" t="s">
        <v>1979</v>
      </c>
      <c r="GLP72" s="144" t="s">
        <v>1980</v>
      </c>
      <c r="GLQ72" s="145" t="s">
        <v>1920</v>
      </c>
      <c r="GLR72" s="145" t="s">
        <v>1921</v>
      </c>
      <c r="GLS72" s="144" t="s">
        <v>1922</v>
      </c>
      <c r="GLT72" s="144" t="s">
        <v>2632</v>
      </c>
      <c r="GLU72" s="146" t="s">
        <v>1932</v>
      </c>
      <c r="GMC72" s="145" t="s">
        <v>41</v>
      </c>
      <c r="GMD72" s="144" t="s">
        <v>2</v>
      </c>
      <c r="GME72" s="144" t="s">
        <v>1979</v>
      </c>
      <c r="GMF72" s="144" t="s">
        <v>1980</v>
      </c>
      <c r="GMG72" s="145" t="s">
        <v>1920</v>
      </c>
      <c r="GMH72" s="145" t="s">
        <v>1921</v>
      </c>
      <c r="GMI72" s="144" t="s">
        <v>1922</v>
      </c>
      <c r="GMJ72" s="144" t="s">
        <v>2632</v>
      </c>
      <c r="GMK72" s="146" t="s">
        <v>1932</v>
      </c>
      <c r="GMS72" s="145" t="s">
        <v>41</v>
      </c>
      <c r="GMT72" s="144" t="s">
        <v>2</v>
      </c>
      <c r="GMU72" s="144" t="s">
        <v>1979</v>
      </c>
      <c r="GMV72" s="144" t="s">
        <v>1980</v>
      </c>
      <c r="GMW72" s="145" t="s">
        <v>1920</v>
      </c>
      <c r="GMX72" s="145" t="s">
        <v>1921</v>
      </c>
      <c r="GMY72" s="144" t="s">
        <v>1922</v>
      </c>
      <c r="GMZ72" s="144" t="s">
        <v>2632</v>
      </c>
      <c r="GNA72" s="146" t="s">
        <v>1932</v>
      </c>
      <c r="GNI72" s="145" t="s">
        <v>41</v>
      </c>
      <c r="GNJ72" s="144" t="s">
        <v>2</v>
      </c>
      <c r="GNK72" s="144" t="s">
        <v>1979</v>
      </c>
      <c r="GNL72" s="144" t="s">
        <v>1980</v>
      </c>
      <c r="GNM72" s="145" t="s">
        <v>1920</v>
      </c>
      <c r="GNN72" s="145" t="s">
        <v>1921</v>
      </c>
      <c r="GNO72" s="144" t="s">
        <v>1922</v>
      </c>
      <c r="GNP72" s="144" t="s">
        <v>2632</v>
      </c>
      <c r="GNQ72" s="146" t="s">
        <v>1932</v>
      </c>
      <c r="GNY72" s="145" t="s">
        <v>41</v>
      </c>
      <c r="GNZ72" s="144" t="s">
        <v>2</v>
      </c>
      <c r="GOA72" s="144" t="s">
        <v>1979</v>
      </c>
      <c r="GOB72" s="144" t="s">
        <v>1980</v>
      </c>
      <c r="GOC72" s="145" t="s">
        <v>1920</v>
      </c>
      <c r="GOD72" s="145" t="s">
        <v>1921</v>
      </c>
      <c r="GOE72" s="144" t="s">
        <v>1922</v>
      </c>
      <c r="GOF72" s="144" t="s">
        <v>2632</v>
      </c>
      <c r="GOG72" s="146" t="s">
        <v>1932</v>
      </c>
      <c r="GOO72" s="145" t="s">
        <v>41</v>
      </c>
      <c r="GOP72" s="144" t="s">
        <v>2</v>
      </c>
      <c r="GOQ72" s="144" t="s">
        <v>1979</v>
      </c>
      <c r="GOR72" s="144" t="s">
        <v>1980</v>
      </c>
      <c r="GOS72" s="145" t="s">
        <v>1920</v>
      </c>
      <c r="GOT72" s="145" t="s">
        <v>1921</v>
      </c>
      <c r="GOU72" s="144" t="s">
        <v>1922</v>
      </c>
      <c r="GOV72" s="144" t="s">
        <v>2632</v>
      </c>
      <c r="GOW72" s="146" t="s">
        <v>1932</v>
      </c>
      <c r="GPE72" s="145" t="s">
        <v>41</v>
      </c>
      <c r="GPF72" s="144" t="s">
        <v>2</v>
      </c>
      <c r="GPG72" s="144" t="s">
        <v>1979</v>
      </c>
      <c r="GPH72" s="144" t="s">
        <v>1980</v>
      </c>
      <c r="GPI72" s="145" t="s">
        <v>1920</v>
      </c>
      <c r="GPJ72" s="145" t="s">
        <v>1921</v>
      </c>
      <c r="GPK72" s="144" t="s">
        <v>1922</v>
      </c>
      <c r="GPL72" s="144" t="s">
        <v>2632</v>
      </c>
      <c r="GPM72" s="146" t="s">
        <v>1932</v>
      </c>
      <c r="GPU72" s="145" t="s">
        <v>41</v>
      </c>
      <c r="GPV72" s="144" t="s">
        <v>2</v>
      </c>
      <c r="GPW72" s="144" t="s">
        <v>1979</v>
      </c>
      <c r="GPX72" s="144" t="s">
        <v>1980</v>
      </c>
      <c r="GPY72" s="145" t="s">
        <v>1920</v>
      </c>
      <c r="GPZ72" s="145" t="s">
        <v>1921</v>
      </c>
      <c r="GQA72" s="144" t="s">
        <v>1922</v>
      </c>
      <c r="GQB72" s="144" t="s">
        <v>2632</v>
      </c>
      <c r="GQC72" s="146" t="s">
        <v>1932</v>
      </c>
      <c r="GQK72" s="145" t="s">
        <v>41</v>
      </c>
      <c r="GQL72" s="144" t="s">
        <v>2</v>
      </c>
      <c r="GQM72" s="144" t="s">
        <v>1979</v>
      </c>
      <c r="GQN72" s="144" t="s">
        <v>1980</v>
      </c>
      <c r="GQO72" s="145" t="s">
        <v>1920</v>
      </c>
      <c r="GQP72" s="145" t="s">
        <v>1921</v>
      </c>
      <c r="GQQ72" s="144" t="s">
        <v>1922</v>
      </c>
      <c r="GQR72" s="144" t="s">
        <v>2632</v>
      </c>
      <c r="GQS72" s="146" t="s">
        <v>1932</v>
      </c>
      <c r="GRA72" s="145" t="s">
        <v>41</v>
      </c>
      <c r="GRB72" s="144" t="s">
        <v>2</v>
      </c>
      <c r="GRC72" s="144" t="s">
        <v>1979</v>
      </c>
      <c r="GRD72" s="144" t="s">
        <v>1980</v>
      </c>
      <c r="GRE72" s="145" t="s">
        <v>1920</v>
      </c>
      <c r="GRF72" s="145" t="s">
        <v>1921</v>
      </c>
      <c r="GRG72" s="144" t="s">
        <v>1922</v>
      </c>
      <c r="GRH72" s="144" t="s">
        <v>2632</v>
      </c>
      <c r="GRI72" s="146" t="s">
        <v>1932</v>
      </c>
      <c r="GRQ72" s="145" t="s">
        <v>41</v>
      </c>
      <c r="GRR72" s="144" t="s">
        <v>2</v>
      </c>
      <c r="GRS72" s="144" t="s">
        <v>1979</v>
      </c>
      <c r="GRT72" s="144" t="s">
        <v>1980</v>
      </c>
      <c r="GRU72" s="145" t="s">
        <v>1920</v>
      </c>
      <c r="GRV72" s="145" t="s">
        <v>1921</v>
      </c>
      <c r="GRW72" s="144" t="s">
        <v>1922</v>
      </c>
      <c r="GRX72" s="144" t="s">
        <v>2632</v>
      </c>
      <c r="GRY72" s="146" t="s">
        <v>1932</v>
      </c>
      <c r="GSG72" s="145" t="s">
        <v>41</v>
      </c>
      <c r="GSH72" s="144" t="s">
        <v>2</v>
      </c>
      <c r="GSI72" s="144" t="s">
        <v>1979</v>
      </c>
      <c r="GSJ72" s="144" t="s">
        <v>1980</v>
      </c>
      <c r="GSK72" s="145" t="s">
        <v>1920</v>
      </c>
      <c r="GSL72" s="145" t="s">
        <v>1921</v>
      </c>
      <c r="GSM72" s="144" t="s">
        <v>1922</v>
      </c>
      <c r="GSN72" s="144" t="s">
        <v>2632</v>
      </c>
      <c r="GSO72" s="146" t="s">
        <v>1932</v>
      </c>
      <c r="GSW72" s="145" t="s">
        <v>41</v>
      </c>
      <c r="GSX72" s="144" t="s">
        <v>2</v>
      </c>
      <c r="GSY72" s="144" t="s">
        <v>1979</v>
      </c>
      <c r="GSZ72" s="144" t="s">
        <v>1980</v>
      </c>
      <c r="GTA72" s="145" t="s">
        <v>1920</v>
      </c>
      <c r="GTB72" s="145" t="s">
        <v>1921</v>
      </c>
      <c r="GTC72" s="144" t="s">
        <v>1922</v>
      </c>
      <c r="GTD72" s="144" t="s">
        <v>2632</v>
      </c>
      <c r="GTE72" s="146" t="s">
        <v>1932</v>
      </c>
      <c r="GTM72" s="145" t="s">
        <v>41</v>
      </c>
      <c r="GTN72" s="144" t="s">
        <v>2</v>
      </c>
      <c r="GTO72" s="144" t="s">
        <v>1979</v>
      </c>
      <c r="GTP72" s="144" t="s">
        <v>1980</v>
      </c>
      <c r="GTQ72" s="145" t="s">
        <v>1920</v>
      </c>
      <c r="GTR72" s="145" t="s">
        <v>1921</v>
      </c>
      <c r="GTS72" s="144" t="s">
        <v>1922</v>
      </c>
      <c r="GTT72" s="144" t="s">
        <v>2632</v>
      </c>
      <c r="GTU72" s="146" t="s">
        <v>1932</v>
      </c>
      <c r="GUC72" s="145" t="s">
        <v>41</v>
      </c>
      <c r="GUD72" s="144" t="s">
        <v>2</v>
      </c>
      <c r="GUE72" s="144" t="s">
        <v>1979</v>
      </c>
      <c r="GUF72" s="144" t="s">
        <v>1980</v>
      </c>
      <c r="GUG72" s="145" t="s">
        <v>1920</v>
      </c>
      <c r="GUH72" s="145" t="s">
        <v>1921</v>
      </c>
      <c r="GUI72" s="144" t="s">
        <v>1922</v>
      </c>
      <c r="GUJ72" s="144" t="s">
        <v>2632</v>
      </c>
      <c r="GUK72" s="146" t="s">
        <v>1932</v>
      </c>
      <c r="GUS72" s="145" t="s">
        <v>41</v>
      </c>
      <c r="GUT72" s="144" t="s">
        <v>2</v>
      </c>
      <c r="GUU72" s="144" t="s">
        <v>1979</v>
      </c>
      <c r="GUV72" s="144" t="s">
        <v>1980</v>
      </c>
      <c r="GUW72" s="145" t="s">
        <v>1920</v>
      </c>
      <c r="GUX72" s="145" t="s">
        <v>1921</v>
      </c>
      <c r="GUY72" s="144" t="s">
        <v>1922</v>
      </c>
      <c r="GUZ72" s="144" t="s">
        <v>2632</v>
      </c>
      <c r="GVA72" s="146" t="s">
        <v>1932</v>
      </c>
      <c r="GVI72" s="145" t="s">
        <v>41</v>
      </c>
      <c r="GVJ72" s="144" t="s">
        <v>2</v>
      </c>
      <c r="GVK72" s="144" t="s">
        <v>1979</v>
      </c>
      <c r="GVL72" s="144" t="s">
        <v>1980</v>
      </c>
      <c r="GVM72" s="145" t="s">
        <v>1920</v>
      </c>
      <c r="GVN72" s="145" t="s">
        <v>1921</v>
      </c>
      <c r="GVO72" s="144" t="s">
        <v>1922</v>
      </c>
      <c r="GVP72" s="144" t="s">
        <v>2632</v>
      </c>
      <c r="GVQ72" s="146" t="s">
        <v>1932</v>
      </c>
      <c r="GVY72" s="145" t="s">
        <v>41</v>
      </c>
      <c r="GVZ72" s="144" t="s">
        <v>2</v>
      </c>
      <c r="GWA72" s="144" t="s">
        <v>1979</v>
      </c>
      <c r="GWB72" s="144" t="s">
        <v>1980</v>
      </c>
      <c r="GWC72" s="145" t="s">
        <v>1920</v>
      </c>
      <c r="GWD72" s="145" t="s">
        <v>1921</v>
      </c>
      <c r="GWE72" s="144" t="s">
        <v>1922</v>
      </c>
      <c r="GWF72" s="144" t="s">
        <v>2632</v>
      </c>
      <c r="GWG72" s="146" t="s">
        <v>1932</v>
      </c>
      <c r="GWO72" s="145" t="s">
        <v>41</v>
      </c>
      <c r="GWP72" s="144" t="s">
        <v>2</v>
      </c>
      <c r="GWQ72" s="144" t="s">
        <v>1979</v>
      </c>
      <c r="GWR72" s="144" t="s">
        <v>1980</v>
      </c>
      <c r="GWS72" s="145" t="s">
        <v>1920</v>
      </c>
      <c r="GWT72" s="145" t="s">
        <v>1921</v>
      </c>
      <c r="GWU72" s="144" t="s">
        <v>1922</v>
      </c>
      <c r="GWV72" s="144" t="s">
        <v>2632</v>
      </c>
      <c r="GWW72" s="146" t="s">
        <v>1932</v>
      </c>
      <c r="GXE72" s="145" t="s">
        <v>41</v>
      </c>
      <c r="GXF72" s="144" t="s">
        <v>2</v>
      </c>
      <c r="GXG72" s="144" t="s">
        <v>1979</v>
      </c>
      <c r="GXH72" s="144" t="s">
        <v>1980</v>
      </c>
      <c r="GXI72" s="145" t="s">
        <v>1920</v>
      </c>
      <c r="GXJ72" s="145" t="s">
        <v>1921</v>
      </c>
      <c r="GXK72" s="144" t="s">
        <v>1922</v>
      </c>
      <c r="GXL72" s="144" t="s">
        <v>2632</v>
      </c>
      <c r="GXM72" s="146" t="s">
        <v>1932</v>
      </c>
      <c r="GXU72" s="145" t="s">
        <v>41</v>
      </c>
      <c r="GXV72" s="144" t="s">
        <v>2</v>
      </c>
      <c r="GXW72" s="144" t="s">
        <v>1979</v>
      </c>
      <c r="GXX72" s="144" t="s">
        <v>1980</v>
      </c>
      <c r="GXY72" s="145" t="s">
        <v>1920</v>
      </c>
      <c r="GXZ72" s="145" t="s">
        <v>1921</v>
      </c>
      <c r="GYA72" s="144" t="s">
        <v>1922</v>
      </c>
      <c r="GYB72" s="144" t="s">
        <v>2632</v>
      </c>
      <c r="GYC72" s="146" t="s">
        <v>1932</v>
      </c>
      <c r="GYK72" s="145" t="s">
        <v>41</v>
      </c>
      <c r="GYL72" s="144" t="s">
        <v>2</v>
      </c>
      <c r="GYM72" s="144" t="s">
        <v>1979</v>
      </c>
      <c r="GYN72" s="144" t="s">
        <v>1980</v>
      </c>
      <c r="GYO72" s="145" t="s">
        <v>1920</v>
      </c>
      <c r="GYP72" s="145" t="s">
        <v>1921</v>
      </c>
      <c r="GYQ72" s="144" t="s">
        <v>1922</v>
      </c>
      <c r="GYR72" s="144" t="s">
        <v>2632</v>
      </c>
      <c r="GYS72" s="146" t="s">
        <v>1932</v>
      </c>
      <c r="GZA72" s="145" t="s">
        <v>41</v>
      </c>
      <c r="GZB72" s="144" t="s">
        <v>2</v>
      </c>
      <c r="GZC72" s="144" t="s">
        <v>1979</v>
      </c>
      <c r="GZD72" s="144" t="s">
        <v>1980</v>
      </c>
      <c r="GZE72" s="145" t="s">
        <v>1920</v>
      </c>
      <c r="GZF72" s="145" t="s">
        <v>1921</v>
      </c>
      <c r="GZG72" s="144" t="s">
        <v>1922</v>
      </c>
      <c r="GZH72" s="144" t="s">
        <v>2632</v>
      </c>
      <c r="GZI72" s="146" t="s">
        <v>1932</v>
      </c>
      <c r="GZQ72" s="145" t="s">
        <v>41</v>
      </c>
      <c r="GZR72" s="144" t="s">
        <v>2</v>
      </c>
      <c r="GZS72" s="144" t="s">
        <v>1979</v>
      </c>
      <c r="GZT72" s="144" t="s">
        <v>1980</v>
      </c>
      <c r="GZU72" s="145" t="s">
        <v>1920</v>
      </c>
      <c r="GZV72" s="145" t="s">
        <v>1921</v>
      </c>
      <c r="GZW72" s="144" t="s">
        <v>1922</v>
      </c>
      <c r="GZX72" s="144" t="s">
        <v>2632</v>
      </c>
      <c r="GZY72" s="146" t="s">
        <v>1932</v>
      </c>
      <c r="HAG72" s="145" t="s">
        <v>41</v>
      </c>
      <c r="HAH72" s="144" t="s">
        <v>2</v>
      </c>
      <c r="HAI72" s="144" t="s">
        <v>1979</v>
      </c>
      <c r="HAJ72" s="144" t="s">
        <v>1980</v>
      </c>
      <c r="HAK72" s="145" t="s">
        <v>1920</v>
      </c>
      <c r="HAL72" s="145" t="s">
        <v>1921</v>
      </c>
      <c r="HAM72" s="144" t="s">
        <v>1922</v>
      </c>
      <c r="HAN72" s="144" t="s">
        <v>2632</v>
      </c>
      <c r="HAO72" s="146" t="s">
        <v>1932</v>
      </c>
      <c r="HAW72" s="145" t="s">
        <v>41</v>
      </c>
      <c r="HAX72" s="144" t="s">
        <v>2</v>
      </c>
      <c r="HAY72" s="144" t="s">
        <v>1979</v>
      </c>
      <c r="HAZ72" s="144" t="s">
        <v>1980</v>
      </c>
      <c r="HBA72" s="145" t="s">
        <v>1920</v>
      </c>
      <c r="HBB72" s="145" t="s">
        <v>1921</v>
      </c>
      <c r="HBC72" s="144" t="s">
        <v>1922</v>
      </c>
      <c r="HBD72" s="144" t="s">
        <v>2632</v>
      </c>
      <c r="HBE72" s="146" t="s">
        <v>1932</v>
      </c>
      <c r="HBM72" s="145" t="s">
        <v>41</v>
      </c>
      <c r="HBN72" s="144" t="s">
        <v>2</v>
      </c>
      <c r="HBO72" s="144" t="s">
        <v>1979</v>
      </c>
      <c r="HBP72" s="144" t="s">
        <v>1980</v>
      </c>
      <c r="HBQ72" s="145" t="s">
        <v>1920</v>
      </c>
      <c r="HBR72" s="145" t="s">
        <v>1921</v>
      </c>
      <c r="HBS72" s="144" t="s">
        <v>1922</v>
      </c>
      <c r="HBT72" s="144" t="s">
        <v>2632</v>
      </c>
      <c r="HBU72" s="146" t="s">
        <v>1932</v>
      </c>
      <c r="HCC72" s="145" t="s">
        <v>41</v>
      </c>
      <c r="HCD72" s="144" t="s">
        <v>2</v>
      </c>
      <c r="HCE72" s="144" t="s">
        <v>1979</v>
      </c>
      <c r="HCF72" s="144" t="s">
        <v>1980</v>
      </c>
      <c r="HCG72" s="145" t="s">
        <v>1920</v>
      </c>
      <c r="HCH72" s="145" t="s">
        <v>1921</v>
      </c>
      <c r="HCI72" s="144" t="s">
        <v>1922</v>
      </c>
      <c r="HCJ72" s="144" t="s">
        <v>2632</v>
      </c>
      <c r="HCK72" s="146" t="s">
        <v>1932</v>
      </c>
      <c r="HCS72" s="145" t="s">
        <v>41</v>
      </c>
      <c r="HCT72" s="144" t="s">
        <v>2</v>
      </c>
      <c r="HCU72" s="144" t="s">
        <v>1979</v>
      </c>
      <c r="HCV72" s="144" t="s">
        <v>1980</v>
      </c>
      <c r="HCW72" s="145" t="s">
        <v>1920</v>
      </c>
      <c r="HCX72" s="145" t="s">
        <v>1921</v>
      </c>
      <c r="HCY72" s="144" t="s">
        <v>1922</v>
      </c>
      <c r="HCZ72" s="144" t="s">
        <v>2632</v>
      </c>
      <c r="HDA72" s="146" t="s">
        <v>1932</v>
      </c>
      <c r="HDI72" s="145" t="s">
        <v>41</v>
      </c>
      <c r="HDJ72" s="144" t="s">
        <v>2</v>
      </c>
      <c r="HDK72" s="144" t="s">
        <v>1979</v>
      </c>
      <c r="HDL72" s="144" t="s">
        <v>1980</v>
      </c>
      <c r="HDM72" s="145" t="s">
        <v>1920</v>
      </c>
      <c r="HDN72" s="145" t="s">
        <v>1921</v>
      </c>
      <c r="HDO72" s="144" t="s">
        <v>1922</v>
      </c>
      <c r="HDP72" s="144" t="s">
        <v>2632</v>
      </c>
      <c r="HDQ72" s="146" t="s">
        <v>1932</v>
      </c>
      <c r="HDY72" s="145" t="s">
        <v>41</v>
      </c>
      <c r="HDZ72" s="144" t="s">
        <v>2</v>
      </c>
      <c r="HEA72" s="144" t="s">
        <v>1979</v>
      </c>
      <c r="HEB72" s="144" t="s">
        <v>1980</v>
      </c>
      <c r="HEC72" s="145" t="s">
        <v>1920</v>
      </c>
      <c r="HED72" s="145" t="s">
        <v>1921</v>
      </c>
      <c r="HEE72" s="144" t="s">
        <v>1922</v>
      </c>
      <c r="HEF72" s="144" t="s">
        <v>2632</v>
      </c>
      <c r="HEG72" s="146" t="s">
        <v>1932</v>
      </c>
      <c r="HEO72" s="145" t="s">
        <v>41</v>
      </c>
      <c r="HEP72" s="144" t="s">
        <v>2</v>
      </c>
      <c r="HEQ72" s="144" t="s">
        <v>1979</v>
      </c>
      <c r="HER72" s="144" t="s">
        <v>1980</v>
      </c>
      <c r="HES72" s="145" t="s">
        <v>1920</v>
      </c>
      <c r="HET72" s="145" t="s">
        <v>1921</v>
      </c>
      <c r="HEU72" s="144" t="s">
        <v>1922</v>
      </c>
      <c r="HEV72" s="144" t="s">
        <v>2632</v>
      </c>
      <c r="HEW72" s="146" t="s">
        <v>1932</v>
      </c>
      <c r="HFE72" s="145" t="s">
        <v>41</v>
      </c>
      <c r="HFF72" s="144" t="s">
        <v>2</v>
      </c>
      <c r="HFG72" s="144" t="s">
        <v>1979</v>
      </c>
      <c r="HFH72" s="144" t="s">
        <v>1980</v>
      </c>
      <c r="HFI72" s="145" t="s">
        <v>1920</v>
      </c>
      <c r="HFJ72" s="145" t="s">
        <v>1921</v>
      </c>
      <c r="HFK72" s="144" t="s">
        <v>1922</v>
      </c>
      <c r="HFL72" s="144" t="s">
        <v>2632</v>
      </c>
      <c r="HFM72" s="146" t="s">
        <v>1932</v>
      </c>
      <c r="HFU72" s="145" t="s">
        <v>41</v>
      </c>
      <c r="HFV72" s="144" t="s">
        <v>2</v>
      </c>
      <c r="HFW72" s="144" t="s">
        <v>1979</v>
      </c>
      <c r="HFX72" s="144" t="s">
        <v>1980</v>
      </c>
      <c r="HFY72" s="145" t="s">
        <v>1920</v>
      </c>
      <c r="HFZ72" s="145" t="s">
        <v>1921</v>
      </c>
      <c r="HGA72" s="144" t="s">
        <v>1922</v>
      </c>
      <c r="HGB72" s="144" t="s">
        <v>2632</v>
      </c>
      <c r="HGC72" s="146" t="s">
        <v>1932</v>
      </c>
      <c r="HGK72" s="145" t="s">
        <v>41</v>
      </c>
      <c r="HGL72" s="144" t="s">
        <v>2</v>
      </c>
      <c r="HGM72" s="144" t="s">
        <v>1979</v>
      </c>
      <c r="HGN72" s="144" t="s">
        <v>1980</v>
      </c>
      <c r="HGO72" s="145" t="s">
        <v>1920</v>
      </c>
      <c r="HGP72" s="145" t="s">
        <v>1921</v>
      </c>
      <c r="HGQ72" s="144" t="s">
        <v>1922</v>
      </c>
      <c r="HGR72" s="144" t="s">
        <v>2632</v>
      </c>
      <c r="HGS72" s="146" t="s">
        <v>1932</v>
      </c>
      <c r="HHA72" s="145" t="s">
        <v>41</v>
      </c>
      <c r="HHB72" s="144" t="s">
        <v>2</v>
      </c>
      <c r="HHC72" s="144" t="s">
        <v>1979</v>
      </c>
      <c r="HHD72" s="144" t="s">
        <v>1980</v>
      </c>
      <c r="HHE72" s="145" t="s">
        <v>1920</v>
      </c>
      <c r="HHF72" s="145" t="s">
        <v>1921</v>
      </c>
      <c r="HHG72" s="144" t="s">
        <v>1922</v>
      </c>
      <c r="HHH72" s="144" t="s">
        <v>2632</v>
      </c>
      <c r="HHI72" s="146" t="s">
        <v>1932</v>
      </c>
      <c r="HHQ72" s="145" t="s">
        <v>41</v>
      </c>
      <c r="HHR72" s="144" t="s">
        <v>2</v>
      </c>
      <c r="HHS72" s="144" t="s">
        <v>1979</v>
      </c>
      <c r="HHT72" s="144" t="s">
        <v>1980</v>
      </c>
      <c r="HHU72" s="145" t="s">
        <v>1920</v>
      </c>
      <c r="HHV72" s="145" t="s">
        <v>1921</v>
      </c>
      <c r="HHW72" s="144" t="s">
        <v>1922</v>
      </c>
      <c r="HHX72" s="144" t="s">
        <v>2632</v>
      </c>
      <c r="HHY72" s="146" t="s">
        <v>1932</v>
      </c>
      <c r="HIG72" s="145" t="s">
        <v>41</v>
      </c>
      <c r="HIH72" s="144" t="s">
        <v>2</v>
      </c>
      <c r="HII72" s="144" t="s">
        <v>1979</v>
      </c>
      <c r="HIJ72" s="144" t="s">
        <v>1980</v>
      </c>
      <c r="HIK72" s="145" t="s">
        <v>1920</v>
      </c>
      <c r="HIL72" s="145" t="s">
        <v>1921</v>
      </c>
      <c r="HIM72" s="144" t="s">
        <v>1922</v>
      </c>
      <c r="HIN72" s="144" t="s">
        <v>2632</v>
      </c>
      <c r="HIO72" s="146" t="s">
        <v>1932</v>
      </c>
      <c r="HIW72" s="145" t="s">
        <v>41</v>
      </c>
      <c r="HIX72" s="144" t="s">
        <v>2</v>
      </c>
      <c r="HIY72" s="144" t="s">
        <v>1979</v>
      </c>
      <c r="HIZ72" s="144" t="s">
        <v>1980</v>
      </c>
      <c r="HJA72" s="145" t="s">
        <v>1920</v>
      </c>
      <c r="HJB72" s="145" t="s">
        <v>1921</v>
      </c>
      <c r="HJC72" s="144" t="s">
        <v>1922</v>
      </c>
      <c r="HJD72" s="144" t="s">
        <v>2632</v>
      </c>
      <c r="HJE72" s="146" t="s">
        <v>1932</v>
      </c>
      <c r="HJM72" s="145" t="s">
        <v>41</v>
      </c>
      <c r="HJN72" s="144" t="s">
        <v>2</v>
      </c>
      <c r="HJO72" s="144" t="s">
        <v>1979</v>
      </c>
      <c r="HJP72" s="144" t="s">
        <v>1980</v>
      </c>
      <c r="HJQ72" s="145" t="s">
        <v>1920</v>
      </c>
      <c r="HJR72" s="145" t="s">
        <v>1921</v>
      </c>
      <c r="HJS72" s="144" t="s">
        <v>1922</v>
      </c>
      <c r="HJT72" s="144" t="s">
        <v>2632</v>
      </c>
      <c r="HJU72" s="146" t="s">
        <v>1932</v>
      </c>
      <c r="HKC72" s="145" t="s">
        <v>41</v>
      </c>
      <c r="HKD72" s="144" t="s">
        <v>2</v>
      </c>
      <c r="HKE72" s="144" t="s">
        <v>1979</v>
      </c>
      <c r="HKF72" s="144" t="s">
        <v>1980</v>
      </c>
      <c r="HKG72" s="145" t="s">
        <v>1920</v>
      </c>
      <c r="HKH72" s="145" t="s">
        <v>1921</v>
      </c>
      <c r="HKI72" s="144" t="s">
        <v>1922</v>
      </c>
      <c r="HKJ72" s="144" t="s">
        <v>2632</v>
      </c>
      <c r="HKK72" s="146" t="s">
        <v>1932</v>
      </c>
      <c r="HKS72" s="145" t="s">
        <v>41</v>
      </c>
      <c r="HKT72" s="144" t="s">
        <v>2</v>
      </c>
      <c r="HKU72" s="144" t="s">
        <v>1979</v>
      </c>
      <c r="HKV72" s="144" t="s">
        <v>1980</v>
      </c>
      <c r="HKW72" s="145" t="s">
        <v>1920</v>
      </c>
      <c r="HKX72" s="145" t="s">
        <v>1921</v>
      </c>
      <c r="HKY72" s="144" t="s">
        <v>1922</v>
      </c>
      <c r="HKZ72" s="144" t="s">
        <v>2632</v>
      </c>
      <c r="HLA72" s="146" t="s">
        <v>1932</v>
      </c>
      <c r="HLI72" s="145" t="s">
        <v>41</v>
      </c>
      <c r="HLJ72" s="144" t="s">
        <v>2</v>
      </c>
      <c r="HLK72" s="144" t="s">
        <v>1979</v>
      </c>
      <c r="HLL72" s="144" t="s">
        <v>1980</v>
      </c>
      <c r="HLM72" s="145" t="s">
        <v>1920</v>
      </c>
      <c r="HLN72" s="145" t="s">
        <v>1921</v>
      </c>
      <c r="HLO72" s="144" t="s">
        <v>1922</v>
      </c>
      <c r="HLP72" s="144" t="s">
        <v>2632</v>
      </c>
      <c r="HLQ72" s="146" t="s">
        <v>1932</v>
      </c>
      <c r="HLY72" s="145" t="s">
        <v>41</v>
      </c>
      <c r="HLZ72" s="144" t="s">
        <v>2</v>
      </c>
      <c r="HMA72" s="144" t="s">
        <v>1979</v>
      </c>
      <c r="HMB72" s="144" t="s">
        <v>1980</v>
      </c>
      <c r="HMC72" s="145" t="s">
        <v>1920</v>
      </c>
      <c r="HMD72" s="145" t="s">
        <v>1921</v>
      </c>
      <c r="HME72" s="144" t="s">
        <v>1922</v>
      </c>
      <c r="HMF72" s="144" t="s">
        <v>2632</v>
      </c>
      <c r="HMG72" s="146" t="s">
        <v>1932</v>
      </c>
      <c r="HMO72" s="145" t="s">
        <v>41</v>
      </c>
      <c r="HMP72" s="144" t="s">
        <v>2</v>
      </c>
      <c r="HMQ72" s="144" t="s">
        <v>1979</v>
      </c>
      <c r="HMR72" s="144" t="s">
        <v>1980</v>
      </c>
      <c r="HMS72" s="145" t="s">
        <v>1920</v>
      </c>
      <c r="HMT72" s="145" t="s">
        <v>1921</v>
      </c>
      <c r="HMU72" s="144" t="s">
        <v>1922</v>
      </c>
      <c r="HMV72" s="144" t="s">
        <v>2632</v>
      </c>
      <c r="HMW72" s="146" t="s">
        <v>1932</v>
      </c>
      <c r="HNE72" s="145" t="s">
        <v>41</v>
      </c>
      <c r="HNF72" s="144" t="s">
        <v>2</v>
      </c>
      <c r="HNG72" s="144" t="s">
        <v>1979</v>
      </c>
      <c r="HNH72" s="144" t="s">
        <v>1980</v>
      </c>
      <c r="HNI72" s="145" t="s">
        <v>1920</v>
      </c>
      <c r="HNJ72" s="145" t="s">
        <v>1921</v>
      </c>
      <c r="HNK72" s="144" t="s">
        <v>1922</v>
      </c>
      <c r="HNL72" s="144" t="s">
        <v>2632</v>
      </c>
      <c r="HNM72" s="146" t="s">
        <v>1932</v>
      </c>
      <c r="HNU72" s="145" t="s">
        <v>41</v>
      </c>
      <c r="HNV72" s="144" t="s">
        <v>2</v>
      </c>
      <c r="HNW72" s="144" t="s">
        <v>1979</v>
      </c>
      <c r="HNX72" s="144" t="s">
        <v>1980</v>
      </c>
      <c r="HNY72" s="145" t="s">
        <v>1920</v>
      </c>
      <c r="HNZ72" s="145" t="s">
        <v>1921</v>
      </c>
      <c r="HOA72" s="144" t="s">
        <v>1922</v>
      </c>
      <c r="HOB72" s="144" t="s">
        <v>2632</v>
      </c>
      <c r="HOC72" s="146" t="s">
        <v>1932</v>
      </c>
      <c r="HOK72" s="145" t="s">
        <v>41</v>
      </c>
      <c r="HOL72" s="144" t="s">
        <v>2</v>
      </c>
      <c r="HOM72" s="144" t="s">
        <v>1979</v>
      </c>
      <c r="HON72" s="144" t="s">
        <v>1980</v>
      </c>
      <c r="HOO72" s="145" t="s">
        <v>1920</v>
      </c>
      <c r="HOP72" s="145" t="s">
        <v>1921</v>
      </c>
      <c r="HOQ72" s="144" t="s">
        <v>1922</v>
      </c>
      <c r="HOR72" s="144" t="s">
        <v>2632</v>
      </c>
      <c r="HOS72" s="146" t="s">
        <v>1932</v>
      </c>
      <c r="HPA72" s="145" t="s">
        <v>41</v>
      </c>
      <c r="HPB72" s="144" t="s">
        <v>2</v>
      </c>
      <c r="HPC72" s="144" t="s">
        <v>1979</v>
      </c>
      <c r="HPD72" s="144" t="s">
        <v>1980</v>
      </c>
      <c r="HPE72" s="145" t="s">
        <v>1920</v>
      </c>
      <c r="HPF72" s="145" t="s">
        <v>1921</v>
      </c>
      <c r="HPG72" s="144" t="s">
        <v>1922</v>
      </c>
      <c r="HPH72" s="144" t="s">
        <v>2632</v>
      </c>
      <c r="HPI72" s="146" t="s">
        <v>1932</v>
      </c>
      <c r="HPQ72" s="145" t="s">
        <v>41</v>
      </c>
      <c r="HPR72" s="144" t="s">
        <v>2</v>
      </c>
      <c r="HPS72" s="144" t="s">
        <v>1979</v>
      </c>
      <c r="HPT72" s="144" t="s">
        <v>1980</v>
      </c>
      <c r="HPU72" s="145" t="s">
        <v>1920</v>
      </c>
      <c r="HPV72" s="145" t="s">
        <v>1921</v>
      </c>
      <c r="HPW72" s="144" t="s">
        <v>1922</v>
      </c>
      <c r="HPX72" s="144" t="s">
        <v>2632</v>
      </c>
      <c r="HPY72" s="146" t="s">
        <v>1932</v>
      </c>
      <c r="HQG72" s="145" t="s">
        <v>41</v>
      </c>
      <c r="HQH72" s="144" t="s">
        <v>2</v>
      </c>
      <c r="HQI72" s="144" t="s">
        <v>1979</v>
      </c>
      <c r="HQJ72" s="144" t="s">
        <v>1980</v>
      </c>
      <c r="HQK72" s="145" t="s">
        <v>1920</v>
      </c>
      <c r="HQL72" s="145" t="s">
        <v>1921</v>
      </c>
      <c r="HQM72" s="144" t="s">
        <v>1922</v>
      </c>
      <c r="HQN72" s="144" t="s">
        <v>2632</v>
      </c>
      <c r="HQO72" s="146" t="s">
        <v>1932</v>
      </c>
      <c r="HQW72" s="145" t="s">
        <v>41</v>
      </c>
      <c r="HQX72" s="144" t="s">
        <v>2</v>
      </c>
      <c r="HQY72" s="144" t="s">
        <v>1979</v>
      </c>
      <c r="HQZ72" s="144" t="s">
        <v>1980</v>
      </c>
      <c r="HRA72" s="145" t="s">
        <v>1920</v>
      </c>
      <c r="HRB72" s="145" t="s">
        <v>1921</v>
      </c>
      <c r="HRC72" s="144" t="s">
        <v>1922</v>
      </c>
      <c r="HRD72" s="144" t="s">
        <v>2632</v>
      </c>
      <c r="HRE72" s="146" t="s">
        <v>1932</v>
      </c>
      <c r="HRM72" s="145" t="s">
        <v>41</v>
      </c>
      <c r="HRN72" s="144" t="s">
        <v>2</v>
      </c>
      <c r="HRO72" s="144" t="s">
        <v>1979</v>
      </c>
      <c r="HRP72" s="144" t="s">
        <v>1980</v>
      </c>
      <c r="HRQ72" s="145" t="s">
        <v>1920</v>
      </c>
      <c r="HRR72" s="145" t="s">
        <v>1921</v>
      </c>
      <c r="HRS72" s="144" t="s">
        <v>1922</v>
      </c>
      <c r="HRT72" s="144" t="s">
        <v>2632</v>
      </c>
      <c r="HRU72" s="146" t="s">
        <v>1932</v>
      </c>
      <c r="HSC72" s="145" t="s">
        <v>41</v>
      </c>
      <c r="HSD72" s="144" t="s">
        <v>2</v>
      </c>
      <c r="HSE72" s="144" t="s">
        <v>1979</v>
      </c>
      <c r="HSF72" s="144" t="s">
        <v>1980</v>
      </c>
      <c r="HSG72" s="145" t="s">
        <v>1920</v>
      </c>
      <c r="HSH72" s="145" t="s">
        <v>1921</v>
      </c>
      <c r="HSI72" s="144" t="s">
        <v>1922</v>
      </c>
      <c r="HSJ72" s="144" t="s">
        <v>2632</v>
      </c>
      <c r="HSK72" s="146" t="s">
        <v>1932</v>
      </c>
      <c r="HSS72" s="145" t="s">
        <v>41</v>
      </c>
      <c r="HST72" s="144" t="s">
        <v>2</v>
      </c>
      <c r="HSU72" s="144" t="s">
        <v>1979</v>
      </c>
      <c r="HSV72" s="144" t="s">
        <v>1980</v>
      </c>
      <c r="HSW72" s="145" t="s">
        <v>1920</v>
      </c>
      <c r="HSX72" s="145" t="s">
        <v>1921</v>
      </c>
      <c r="HSY72" s="144" t="s">
        <v>1922</v>
      </c>
      <c r="HSZ72" s="144" t="s">
        <v>2632</v>
      </c>
      <c r="HTA72" s="146" t="s">
        <v>1932</v>
      </c>
      <c r="HTI72" s="145" t="s">
        <v>41</v>
      </c>
      <c r="HTJ72" s="144" t="s">
        <v>2</v>
      </c>
      <c r="HTK72" s="144" t="s">
        <v>1979</v>
      </c>
      <c r="HTL72" s="144" t="s">
        <v>1980</v>
      </c>
      <c r="HTM72" s="145" t="s">
        <v>1920</v>
      </c>
      <c r="HTN72" s="145" t="s">
        <v>1921</v>
      </c>
      <c r="HTO72" s="144" t="s">
        <v>1922</v>
      </c>
      <c r="HTP72" s="144" t="s">
        <v>2632</v>
      </c>
      <c r="HTQ72" s="146" t="s">
        <v>1932</v>
      </c>
      <c r="HTY72" s="145" t="s">
        <v>41</v>
      </c>
      <c r="HTZ72" s="144" t="s">
        <v>2</v>
      </c>
      <c r="HUA72" s="144" t="s">
        <v>1979</v>
      </c>
      <c r="HUB72" s="144" t="s">
        <v>1980</v>
      </c>
      <c r="HUC72" s="145" t="s">
        <v>1920</v>
      </c>
      <c r="HUD72" s="145" t="s">
        <v>1921</v>
      </c>
      <c r="HUE72" s="144" t="s">
        <v>1922</v>
      </c>
      <c r="HUF72" s="144" t="s">
        <v>2632</v>
      </c>
      <c r="HUG72" s="146" t="s">
        <v>1932</v>
      </c>
      <c r="HUO72" s="145" t="s">
        <v>41</v>
      </c>
      <c r="HUP72" s="144" t="s">
        <v>2</v>
      </c>
      <c r="HUQ72" s="144" t="s">
        <v>1979</v>
      </c>
      <c r="HUR72" s="144" t="s">
        <v>1980</v>
      </c>
      <c r="HUS72" s="145" t="s">
        <v>1920</v>
      </c>
      <c r="HUT72" s="145" t="s">
        <v>1921</v>
      </c>
      <c r="HUU72" s="144" t="s">
        <v>1922</v>
      </c>
      <c r="HUV72" s="144" t="s">
        <v>2632</v>
      </c>
      <c r="HUW72" s="146" t="s">
        <v>1932</v>
      </c>
      <c r="HVE72" s="145" t="s">
        <v>41</v>
      </c>
      <c r="HVF72" s="144" t="s">
        <v>2</v>
      </c>
      <c r="HVG72" s="144" t="s">
        <v>1979</v>
      </c>
      <c r="HVH72" s="144" t="s">
        <v>1980</v>
      </c>
      <c r="HVI72" s="145" t="s">
        <v>1920</v>
      </c>
      <c r="HVJ72" s="145" t="s">
        <v>1921</v>
      </c>
      <c r="HVK72" s="144" t="s">
        <v>1922</v>
      </c>
      <c r="HVL72" s="144" t="s">
        <v>2632</v>
      </c>
      <c r="HVM72" s="146" t="s">
        <v>1932</v>
      </c>
      <c r="HVU72" s="145" t="s">
        <v>41</v>
      </c>
      <c r="HVV72" s="144" t="s">
        <v>2</v>
      </c>
      <c r="HVW72" s="144" t="s">
        <v>1979</v>
      </c>
      <c r="HVX72" s="144" t="s">
        <v>1980</v>
      </c>
      <c r="HVY72" s="145" t="s">
        <v>1920</v>
      </c>
      <c r="HVZ72" s="145" t="s">
        <v>1921</v>
      </c>
      <c r="HWA72" s="144" t="s">
        <v>1922</v>
      </c>
      <c r="HWB72" s="144" t="s">
        <v>2632</v>
      </c>
      <c r="HWC72" s="146" t="s">
        <v>1932</v>
      </c>
      <c r="HWK72" s="145" t="s">
        <v>41</v>
      </c>
      <c r="HWL72" s="144" t="s">
        <v>2</v>
      </c>
      <c r="HWM72" s="144" t="s">
        <v>1979</v>
      </c>
      <c r="HWN72" s="144" t="s">
        <v>1980</v>
      </c>
      <c r="HWO72" s="145" t="s">
        <v>1920</v>
      </c>
      <c r="HWP72" s="145" t="s">
        <v>1921</v>
      </c>
      <c r="HWQ72" s="144" t="s">
        <v>1922</v>
      </c>
      <c r="HWR72" s="144" t="s">
        <v>2632</v>
      </c>
      <c r="HWS72" s="146" t="s">
        <v>1932</v>
      </c>
      <c r="HXA72" s="145" t="s">
        <v>41</v>
      </c>
      <c r="HXB72" s="144" t="s">
        <v>2</v>
      </c>
      <c r="HXC72" s="144" t="s">
        <v>1979</v>
      </c>
      <c r="HXD72" s="144" t="s">
        <v>1980</v>
      </c>
      <c r="HXE72" s="145" t="s">
        <v>1920</v>
      </c>
      <c r="HXF72" s="145" t="s">
        <v>1921</v>
      </c>
      <c r="HXG72" s="144" t="s">
        <v>1922</v>
      </c>
      <c r="HXH72" s="144" t="s">
        <v>2632</v>
      </c>
      <c r="HXI72" s="146" t="s">
        <v>1932</v>
      </c>
      <c r="HXQ72" s="145" t="s">
        <v>41</v>
      </c>
      <c r="HXR72" s="144" t="s">
        <v>2</v>
      </c>
      <c r="HXS72" s="144" t="s">
        <v>1979</v>
      </c>
      <c r="HXT72" s="144" t="s">
        <v>1980</v>
      </c>
      <c r="HXU72" s="145" t="s">
        <v>1920</v>
      </c>
      <c r="HXV72" s="145" t="s">
        <v>1921</v>
      </c>
      <c r="HXW72" s="144" t="s">
        <v>1922</v>
      </c>
      <c r="HXX72" s="144" t="s">
        <v>2632</v>
      </c>
      <c r="HXY72" s="146" t="s">
        <v>1932</v>
      </c>
      <c r="HYG72" s="145" t="s">
        <v>41</v>
      </c>
      <c r="HYH72" s="144" t="s">
        <v>2</v>
      </c>
      <c r="HYI72" s="144" t="s">
        <v>1979</v>
      </c>
      <c r="HYJ72" s="144" t="s">
        <v>1980</v>
      </c>
      <c r="HYK72" s="145" t="s">
        <v>1920</v>
      </c>
      <c r="HYL72" s="145" t="s">
        <v>1921</v>
      </c>
      <c r="HYM72" s="144" t="s">
        <v>1922</v>
      </c>
      <c r="HYN72" s="144" t="s">
        <v>2632</v>
      </c>
      <c r="HYO72" s="146" t="s">
        <v>1932</v>
      </c>
      <c r="HYW72" s="145" t="s">
        <v>41</v>
      </c>
      <c r="HYX72" s="144" t="s">
        <v>2</v>
      </c>
      <c r="HYY72" s="144" t="s">
        <v>1979</v>
      </c>
      <c r="HYZ72" s="144" t="s">
        <v>1980</v>
      </c>
      <c r="HZA72" s="145" t="s">
        <v>1920</v>
      </c>
      <c r="HZB72" s="145" t="s">
        <v>1921</v>
      </c>
      <c r="HZC72" s="144" t="s">
        <v>1922</v>
      </c>
      <c r="HZD72" s="144" t="s">
        <v>2632</v>
      </c>
      <c r="HZE72" s="146" t="s">
        <v>1932</v>
      </c>
      <c r="HZM72" s="145" t="s">
        <v>41</v>
      </c>
      <c r="HZN72" s="144" t="s">
        <v>2</v>
      </c>
      <c r="HZO72" s="144" t="s">
        <v>1979</v>
      </c>
      <c r="HZP72" s="144" t="s">
        <v>1980</v>
      </c>
      <c r="HZQ72" s="145" t="s">
        <v>1920</v>
      </c>
      <c r="HZR72" s="145" t="s">
        <v>1921</v>
      </c>
      <c r="HZS72" s="144" t="s">
        <v>1922</v>
      </c>
      <c r="HZT72" s="144" t="s">
        <v>2632</v>
      </c>
      <c r="HZU72" s="146" t="s">
        <v>1932</v>
      </c>
      <c r="IAC72" s="145" t="s">
        <v>41</v>
      </c>
      <c r="IAD72" s="144" t="s">
        <v>2</v>
      </c>
      <c r="IAE72" s="144" t="s">
        <v>1979</v>
      </c>
      <c r="IAF72" s="144" t="s">
        <v>1980</v>
      </c>
      <c r="IAG72" s="145" t="s">
        <v>1920</v>
      </c>
      <c r="IAH72" s="145" t="s">
        <v>1921</v>
      </c>
      <c r="IAI72" s="144" t="s">
        <v>1922</v>
      </c>
      <c r="IAJ72" s="144" t="s">
        <v>2632</v>
      </c>
      <c r="IAK72" s="146" t="s">
        <v>1932</v>
      </c>
      <c r="IAS72" s="145" t="s">
        <v>41</v>
      </c>
      <c r="IAT72" s="144" t="s">
        <v>2</v>
      </c>
      <c r="IAU72" s="144" t="s">
        <v>1979</v>
      </c>
      <c r="IAV72" s="144" t="s">
        <v>1980</v>
      </c>
      <c r="IAW72" s="145" t="s">
        <v>1920</v>
      </c>
      <c r="IAX72" s="145" t="s">
        <v>1921</v>
      </c>
      <c r="IAY72" s="144" t="s">
        <v>1922</v>
      </c>
      <c r="IAZ72" s="144" t="s">
        <v>2632</v>
      </c>
      <c r="IBA72" s="146" t="s">
        <v>1932</v>
      </c>
      <c r="IBI72" s="145" t="s">
        <v>41</v>
      </c>
      <c r="IBJ72" s="144" t="s">
        <v>2</v>
      </c>
      <c r="IBK72" s="144" t="s">
        <v>1979</v>
      </c>
      <c r="IBL72" s="144" t="s">
        <v>1980</v>
      </c>
      <c r="IBM72" s="145" t="s">
        <v>1920</v>
      </c>
      <c r="IBN72" s="145" t="s">
        <v>1921</v>
      </c>
      <c r="IBO72" s="144" t="s">
        <v>1922</v>
      </c>
      <c r="IBP72" s="144" t="s">
        <v>2632</v>
      </c>
      <c r="IBQ72" s="146" t="s">
        <v>1932</v>
      </c>
      <c r="IBY72" s="145" t="s">
        <v>41</v>
      </c>
      <c r="IBZ72" s="144" t="s">
        <v>2</v>
      </c>
      <c r="ICA72" s="144" t="s">
        <v>1979</v>
      </c>
      <c r="ICB72" s="144" t="s">
        <v>1980</v>
      </c>
      <c r="ICC72" s="145" t="s">
        <v>1920</v>
      </c>
      <c r="ICD72" s="145" t="s">
        <v>1921</v>
      </c>
      <c r="ICE72" s="144" t="s">
        <v>1922</v>
      </c>
      <c r="ICF72" s="144" t="s">
        <v>2632</v>
      </c>
      <c r="ICG72" s="146" t="s">
        <v>1932</v>
      </c>
      <c r="ICO72" s="145" t="s">
        <v>41</v>
      </c>
      <c r="ICP72" s="144" t="s">
        <v>2</v>
      </c>
      <c r="ICQ72" s="144" t="s">
        <v>1979</v>
      </c>
      <c r="ICR72" s="144" t="s">
        <v>1980</v>
      </c>
      <c r="ICS72" s="145" t="s">
        <v>1920</v>
      </c>
      <c r="ICT72" s="145" t="s">
        <v>1921</v>
      </c>
      <c r="ICU72" s="144" t="s">
        <v>1922</v>
      </c>
      <c r="ICV72" s="144" t="s">
        <v>2632</v>
      </c>
      <c r="ICW72" s="146" t="s">
        <v>1932</v>
      </c>
      <c r="IDE72" s="145" t="s">
        <v>41</v>
      </c>
      <c r="IDF72" s="144" t="s">
        <v>2</v>
      </c>
      <c r="IDG72" s="144" t="s">
        <v>1979</v>
      </c>
      <c r="IDH72" s="144" t="s">
        <v>1980</v>
      </c>
      <c r="IDI72" s="145" t="s">
        <v>1920</v>
      </c>
      <c r="IDJ72" s="145" t="s">
        <v>1921</v>
      </c>
      <c r="IDK72" s="144" t="s">
        <v>1922</v>
      </c>
      <c r="IDL72" s="144" t="s">
        <v>2632</v>
      </c>
      <c r="IDM72" s="146" t="s">
        <v>1932</v>
      </c>
      <c r="IDU72" s="145" t="s">
        <v>41</v>
      </c>
      <c r="IDV72" s="144" t="s">
        <v>2</v>
      </c>
      <c r="IDW72" s="144" t="s">
        <v>1979</v>
      </c>
      <c r="IDX72" s="144" t="s">
        <v>1980</v>
      </c>
      <c r="IDY72" s="145" t="s">
        <v>1920</v>
      </c>
      <c r="IDZ72" s="145" t="s">
        <v>1921</v>
      </c>
      <c r="IEA72" s="144" t="s">
        <v>1922</v>
      </c>
      <c r="IEB72" s="144" t="s">
        <v>2632</v>
      </c>
      <c r="IEC72" s="146" t="s">
        <v>1932</v>
      </c>
      <c r="IEK72" s="145" t="s">
        <v>41</v>
      </c>
      <c r="IEL72" s="144" t="s">
        <v>2</v>
      </c>
      <c r="IEM72" s="144" t="s">
        <v>1979</v>
      </c>
      <c r="IEN72" s="144" t="s">
        <v>1980</v>
      </c>
      <c r="IEO72" s="145" t="s">
        <v>1920</v>
      </c>
      <c r="IEP72" s="145" t="s">
        <v>1921</v>
      </c>
      <c r="IEQ72" s="144" t="s">
        <v>1922</v>
      </c>
      <c r="IER72" s="144" t="s">
        <v>2632</v>
      </c>
      <c r="IES72" s="146" t="s">
        <v>1932</v>
      </c>
      <c r="IFA72" s="145" t="s">
        <v>41</v>
      </c>
      <c r="IFB72" s="144" t="s">
        <v>2</v>
      </c>
      <c r="IFC72" s="144" t="s">
        <v>1979</v>
      </c>
      <c r="IFD72" s="144" t="s">
        <v>1980</v>
      </c>
      <c r="IFE72" s="145" t="s">
        <v>1920</v>
      </c>
      <c r="IFF72" s="145" t="s">
        <v>1921</v>
      </c>
      <c r="IFG72" s="144" t="s">
        <v>1922</v>
      </c>
      <c r="IFH72" s="144" t="s">
        <v>2632</v>
      </c>
      <c r="IFI72" s="146" t="s">
        <v>1932</v>
      </c>
      <c r="IFQ72" s="145" t="s">
        <v>41</v>
      </c>
      <c r="IFR72" s="144" t="s">
        <v>2</v>
      </c>
      <c r="IFS72" s="144" t="s">
        <v>1979</v>
      </c>
      <c r="IFT72" s="144" t="s">
        <v>1980</v>
      </c>
      <c r="IFU72" s="145" t="s">
        <v>1920</v>
      </c>
      <c r="IFV72" s="145" t="s">
        <v>1921</v>
      </c>
      <c r="IFW72" s="144" t="s">
        <v>1922</v>
      </c>
      <c r="IFX72" s="144" t="s">
        <v>2632</v>
      </c>
      <c r="IFY72" s="146" t="s">
        <v>1932</v>
      </c>
      <c r="IGG72" s="145" t="s">
        <v>41</v>
      </c>
      <c r="IGH72" s="144" t="s">
        <v>2</v>
      </c>
      <c r="IGI72" s="144" t="s">
        <v>1979</v>
      </c>
      <c r="IGJ72" s="144" t="s">
        <v>1980</v>
      </c>
      <c r="IGK72" s="145" t="s">
        <v>1920</v>
      </c>
      <c r="IGL72" s="145" t="s">
        <v>1921</v>
      </c>
      <c r="IGM72" s="144" t="s">
        <v>1922</v>
      </c>
      <c r="IGN72" s="144" t="s">
        <v>2632</v>
      </c>
      <c r="IGO72" s="146" t="s">
        <v>1932</v>
      </c>
      <c r="IGW72" s="145" t="s">
        <v>41</v>
      </c>
      <c r="IGX72" s="144" t="s">
        <v>2</v>
      </c>
      <c r="IGY72" s="144" t="s">
        <v>1979</v>
      </c>
      <c r="IGZ72" s="144" t="s">
        <v>1980</v>
      </c>
      <c r="IHA72" s="145" t="s">
        <v>1920</v>
      </c>
      <c r="IHB72" s="145" t="s">
        <v>1921</v>
      </c>
      <c r="IHC72" s="144" t="s">
        <v>1922</v>
      </c>
      <c r="IHD72" s="144" t="s">
        <v>2632</v>
      </c>
      <c r="IHE72" s="146" t="s">
        <v>1932</v>
      </c>
      <c r="IHM72" s="145" t="s">
        <v>41</v>
      </c>
      <c r="IHN72" s="144" t="s">
        <v>2</v>
      </c>
      <c r="IHO72" s="144" t="s">
        <v>1979</v>
      </c>
      <c r="IHP72" s="144" t="s">
        <v>1980</v>
      </c>
      <c r="IHQ72" s="145" t="s">
        <v>1920</v>
      </c>
      <c r="IHR72" s="145" t="s">
        <v>1921</v>
      </c>
      <c r="IHS72" s="144" t="s">
        <v>1922</v>
      </c>
      <c r="IHT72" s="144" t="s">
        <v>2632</v>
      </c>
      <c r="IHU72" s="146" t="s">
        <v>1932</v>
      </c>
      <c r="IIC72" s="145" t="s">
        <v>41</v>
      </c>
      <c r="IID72" s="144" t="s">
        <v>2</v>
      </c>
      <c r="IIE72" s="144" t="s">
        <v>1979</v>
      </c>
      <c r="IIF72" s="144" t="s">
        <v>1980</v>
      </c>
      <c r="IIG72" s="145" t="s">
        <v>1920</v>
      </c>
      <c r="IIH72" s="145" t="s">
        <v>1921</v>
      </c>
      <c r="III72" s="144" t="s">
        <v>1922</v>
      </c>
      <c r="IIJ72" s="144" t="s">
        <v>2632</v>
      </c>
      <c r="IIK72" s="146" t="s">
        <v>1932</v>
      </c>
      <c r="IIS72" s="145" t="s">
        <v>41</v>
      </c>
      <c r="IIT72" s="144" t="s">
        <v>2</v>
      </c>
      <c r="IIU72" s="144" t="s">
        <v>1979</v>
      </c>
      <c r="IIV72" s="144" t="s">
        <v>1980</v>
      </c>
      <c r="IIW72" s="145" t="s">
        <v>1920</v>
      </c>
      <c r="IIX72" s="145" t="s">
        <v>1921</v>
      </c>
      <c r="IIY72" s="144" t="s">
        <v>1922</v>
      </c>
      <c r="IIZ72" s="144" t="s">
        <v>2632</v>
      </c>
      <c r="IJA72" s="146" t="s">
        <v>1932</v>
      </c>
      <c r="IJI72" s="145" t="s">
        <v>41</v>
      </c>
      <c r="IJJ72" s="144" t="s">
        <v>2</v>
      </c>
      <c r="IJK72" s="144" t="s">
        <v>1979</v>
      </c>
      <c r="IJL72" s="144" t="s">
        <v>1980</v>
      </c>
      <c r="IJM72" s="145" t="s">
        <v>1920</v>
      </c>
      <c r="IJN72" s="145" t="s">
        <v>1921</v>
      </c>
      <c r="IJO72" s="144" t="s">
        <v>1922</v>
      </c>
      <c r="IJP72" s="144" t="s">
        <v>2632</v>
      </c>
      <c r="IJQ72" s="146" t="s">
        <v>1932</v>
      </c>
      <c r="IJY72" s="145" t="s">
        <v>41</v>
      </c>
      <c r="IJZ72" s="144" t="s">
        <v>2</v>
      </c>
      <c r="IKA72" s="144" t="s">
        <v>1979</v>
      </c>
      <c r="IKB72" s="144" t="s">
        <v>1980</v>
      </c>
      <c r="IKC72" s="145" t="s">
        <v>1920</v>
      </c>
      <c r="IKD72" s="145" t="s">
        <v>1921</v>
      </c>
      <c r="IKE72" s="144" t="s">
        <v>1922</v>
      </c>
      <c r="IKF72" s="144" t="s">
        <v>2632</v>
      </c>
      <c r="IKG72" s="146" t="s">
        <v>1932</v>
      </c>
      <c r="IKO72" s="145" t="s">
        <v>41</v>
      </c>
      <c r="IKP72" s="144" t="s">
        <v>2</v>
      </c>
      <c r="IKQ72" s="144" t="s">
        <v>1979</v>
      </c>
      <c r="IKR72" s="144" t="s">
        <v>1980</v>
      </c>
      <c r="IKS72" s="145" t="s">
        <v>1920</v>
      </c>
      <c r="IKT72" s="145" t="s">
        <v>1921</v>
      </c>
      <c r="IKU72" s="144" t="s">
        <v>1922</v>
      </c>
      <c r="IKV72" s="144" t="s">
        <v>2632</v>
      </c>
      <c r="IKW72" s="146" t="s">
        <v>1932</v>
      </c>
      <c r="ILE72" s="145" t="s">
        <v>41</v>
      </c>
      <c r="ILF72" s="144" t="s">
        <v>2</v>
      </c>
      <c r="ILG72" s="144" t="s">
        <v>1979</v>
      </c>
      <c r="ILH72" s="144" t="s">
        <v>1980</v>
      </c>
      <c r="ILI72" s="145" t="s">
        <v>1920</v>
      </c>
      <c r="ILJ72" s="145" t="s">
        <v>1921</v>
      </c>
      <c r="ILK72" s="144" t="s">
        <v>1922</v>
      </c>
      <c r="ILL72" s="144" t="s">
        <v>2632</v>
      </c>
      <c r="ILM72" s="146" t="s">
        <v>1932</v>
      </c>
      <c r="ILU72" s="145" t="s">
        <v>41</v>
      </c>
      <c r="ILV72" s="144" t="s">
        <v>2</v>
      </c>
      <c r="ILW72" s="144" t="s">
        <v>1979</v>
      </c>
      <c r="ILX72" s="144" t="s">
        <v>1980</v>
      </c>
      <c r="ILY72" s="145" t="s">
        <v>1920</v>
      </c>
      <c r="ILZ72" s="145" t="s">
        <v>1921</v>
      </c>
      <c r="IMA72" s="144" t="s">
        <v>1922</v>
      </c>
      <c r="IMB72" s="144" t="s">
        <v>2632</v>
      </c>
      <c r="IMC72" s="146" t="s">
        <v>1932</v>
      </c>
      <c r="IMK72" s="145" t="s">
        <v>41</v>
      </c>
      <c r="IML72" s="144" t="s">
        <v>2</v>
      </c>
      <c r="IMM72" s="144" t="s">
        <v>1979</v>
      </c>
      <c r="IMN72" s="144" t="s">
        <v>1980</v>
      </c>
      <c r="IMO72" s="145" t="s">
        <v>1920</v>
      </c>
      <c r="IMP72" s="145" t="s">
        <v>1921</v>
      </c>
      <c r="IMQ72" s="144" t="s">
        <v>1922</v>
      </c>
      <c r="IMR72" s="144" t="s">
        <v>2632</v>
      </c>
      <c r="IMS72" s="146" t="s">
        <v>1932</v>
      </c>
      <c r="INA72" s="145" t="s">
        <v>41</v>
      </c>
      <c r="INB72" s="144" t="s">
        <v>2</v>
      </c>
      <c r="INC72" s="144" t="s">
        <v>1979</v>
      </c>
      <c r="IND72" s="144" t="s">
        <v>1980</v>
      </c>
      <c r="INE72" s="145" t="s">
        <v>1920</v>
      </c>
      <c r="INF72" s="145" t="s">
        <v>1921</v>
      </c>
      <c r="ING72" s="144" t="s">
        <v>1922</v>
      </c>
      <c r="INH72" s="144" t="s">
        <v>2632</v>
      </c>
      <c r="INI72" s="146" t="s">
        <v>1932</v>
      </c>
      <c r="INQ72" s="145" t="s">
        <v>41</v>
      </c>
      <c r="INR72" s="144" t="s">
        <v>2</v>
      </c>
      <c r="INS72" s="144" t="s">
        <v>1979</v>
      </c>
      <c r="INT72" s="144" t="s">
        <v>1980</v>
      </c>
      <c r="INU72" s="145" t="s">
        <v>1920</v>
      </c>
      <c r="INV72" s="145" t="s">
        <v>1921</v>
      </c>
      <c r="INW72" s="144" t="s">
        <v>1922</v>
      </c>
      <c r="INX72" s="144" t="s">
        <v>2632</v>
      </c>
      <c r="INY72" s="146" t="s">
        <v>1932</v>
      </c>
      <c r="IOG72" s="145" t="s">
        <v>41</v>
      </c>
      <c r="IOH72" s="144" t="s">
        <v>2</v>
      </c>
      <c r="IOI72" s="144" t="s">
        <v>1979</v>
      </c>
      <c r="IOJ72" s="144" t="s">
        <v>1980</v>
      </c>
      <c r="IOK72" s="145" t="s">
        <v>1920</v>
      </c>
      <c r="IOL72" s="145" t="s">
        <v>1921</v>
      </c>
      <c r="IOM72" s="144" t="s">
        <v>1922</v>
      </c>
      <c r="ION72" s="144" t="s">
        <v>2632</v>
      </c>
      <c r="IOO72" s="146" t="s">
        <v>1932</v>
      </c>
      <c r="IOW72" s="145" t="s">
        <v>41</v>
      </c>
      <c r="IOX72" s="144" t="s">
        <v>2</v>
      </c>
      <c r="IOY72" s="144" t="s">
        <v>1979</v>
      </c>
      <c r="IOZ72" s="144" t="s">
        <v>1980</v>
      </c>
      <c r="IPA72" s="145" t="s">
        <v>1920</v>
      </c>
      <c r="IPB72" s="145" t="s">
        <v>1921</v>
      </c>
      <c r="IPC72" s="144" t="s">
        <v>1922</v>
      </c>
      <c r="IPD72" s="144" t="s">
        <v>2632</v>
      </c>
      <c r="IPE72" s="146" t="s">
        <v>1932</v>
      </c>
      <c r="IPM72" s="145" t="s">
        <v>41</v>
      </c>
      <c r="IPN72" s="144" t="s">
        <v>2</v>
      </c>
      <c r="IPO72" s="144" t="s">
        <v>1979</v>
      </c>
      <c r="IPP72" s="144" t="s">
        <v>1980</v>
      </c>
      <c r="IPQ72" s="145" t="s">
        <v>1920</v>
      </c>
      <c r="IPR72" s="145" t="s">
        <v>1921</v>
      </c>
      <c r="IPS72" s="144" t="s">
        <v>1922</v>
      </c>
      <c r="IPT72" s="144" t="s">
        <v>2632</v>
      </c>
      <c r="IPU72" s="146" t="s">
        <v>1932</v>
      </c>
      <c r="IQC72" s="145" t="s">
        <v>41</v>
      </c>
      <c r="IQD72" s="144" t="s">
        <v>2</v>
      </c>
      <c r="IQE72" s="144" t="s">
        <v>1979</v>
      </c>
      <c r="IQF72" s="144" t="s">
        <v>1980</v>
      </c>
      <c r="IQG72" s="145" t="s">
        <v>1920</v>
      </c>
      <c r="IQH72" s="145" t="s">
        <v>1921</v>
      </c>
      <c r="IQI72" s="144" t="s">
        <v>1922</v>
      </c>
      <c r="IQJ72" s="144" t="s">
        <v>2632</v>
      </c>
      <c r="IQK72" s="146" t="s">
        <v>1932</v>
      </c>
      <c r="IQS72" s="145" t="s">
        <v>41</v>
      </c>
      <c r="IQT72" s="144" t="s">
        <v>2</v>
      </c>
      <c r="IQU72" s="144" t="s">
        <v>1979</v>
      </c>
      <c r="IQV72" s="144" t="s">
        <v>1980</v>
      </c>
      <c r="IQW72" s="145" t="s">
        <v>1920</v>
      </c>
      <c r="IQX72" s="145" t="s">
        <v>1921</v>
      </c>
      <c r="IQY72" s="144" t="s">
        <v>1922</v>
      </c>
      <c r="IQZ72" s="144" t="s">
        <v>2632</v>
      </c>
      <c r="IRA72" s="146" t="s">
        <v>1932</v>
      </c>
      <c r="IRI72" s="145" t="s">
        <v>41</v>
      </c>
      <c r="IRJ72" s="144" t="s">
        <v>2</v>
      </c>
      <c r="IRK72" s="144" t="s">
        <v>1979</v>
      </c>
      <c r="IRL72" s="144" t="s">
        <v>1980</v>
      </c>
      <c r="IRM72" s="145" t="s">
        <v>1920</v>
      </c>
      <c r="IRN72" s="145" t="s">
        <v>1921</v>
      </c>
      <c r="IRO72" s="144" t="s">
        <v>1922</v>
      </c>
      <c r="IRP72" s="144" t="s">
        <v>2632</v>
      </c>
      <c r="IRQ72" s="146" t="s">
        <v>1932</v>
      </c>
      <c r="IRY72" s="145" t="s">
        <v>41</v>
      </c>
      <c r="IRZ72" s="144" t="s">
        <v>2</v>
      </c>
      <c r="ISA72" s="144" t="s">
        <v>1979</v>
      </c>
      <c r="ISB72" s="144" t="s">
        <v>1980</v>
      </c>
      <c r="ISC72" s="145" t="s">
        <v>1920</v>
      </c>
      <c r="ISD72" s="145" t="s">
        <v>1921</v>
      </c>
      <c r="ISE72" s="144" t="s">
        <v>1922</v>
      </c>
      <c r="ISF72" s="144" t="s">
        <v>2632</v>
      </c>
      <c r="ISG72" s="146" t="s">
        <v>1932</v>
      </c>
      <c r="ISO72" s="145" t="s">
        <v>41</v>
      </c>
      <c r="ISP72" s="144" t="s">
        <v>2</v>
      </c>
      <c r="ISQ72" s="144" t="s">
        <v>1979</v>
      </c>
      <c r="ISR72" s="144" t="s">
        <v>1980</v>
      </c>
      <c r="ISS72" s="145" t="s">
        <v>1920</v>
      </c>
      <c r="IST72" s="145" t="s">
        <v>1921</v>
      </c>
      <c r="ISU72" s="144" t="s">
        <v>1922</v>
      </c>
      <c r="ISV72" s="144" t="s">
        <v>2632</v>
      </c>
      <c r="ISW72" s="146" t="s">
        <v>1932</v>
      </c>
      <c r="ITE72" s="145" t="s">
        <v>41</v>
      </c>
      <c r="ITF72" s="144" t="s">
        <v>2</v>
      </c>
      <c r="ITG72" s="144" t="s">
        <v>1979</v>
      </c>
      <c r="ITH72" s="144" t="s">
        <v>1980</v>
      </c>
      <c r="ITI72" s="145" t="s">
        <v>1920</v>
      </c>
      <c r="ITJ72" s="145" t="s">
        <v>1921</v>
      </c>
      <c r="ITK72" s="144" t="s">
        <v>1922</v>
      </c>
      <c r="ITL72" s="144" t="s">
        <v>2632</v>
      </c>
      <c r="ITM72" s="146" t="s">
        <v>1932</v>
      </c>
      <c r="ITU72" s="145" t="s">
        <v>41</v>
      </c>
      <c r="ITV72" s="144" t="s">
        <v>2</v>
      </c>
      <c r="ITW72" s="144" t="s">
        <v>1979</v>
      </c>
      <c r="ITX72" s="144" t="s">
        <v>1980</v>
      </c>
      <c r="ITY72" s="145" t="s">
        <v>1920</v>
      </c>
      <c r="ITZ72" s="145" t="s">
        <v>1921</v>
      </c>
      <c r="IUA72" s="144" t="s">
        <v>1922</v>
      </c>
      <c r="IUB72" s="144" t="s">
        <v>2632</v>
      </c>
      <c r="IUC72" s="146" t="s">
        <v>1932</v>
      </c>
      <c r="IUK72" s="145" t="s">
        <v>41</v>
      </c>
      <c r="IUL72" s="144" t="s">
        <v>2</v>
      </c>
      <c r="IUM72" s="144" t="s">
        <v>1979</v>
      </c>
      <c r="IUN72" s="144" t="s">
        <v>1980</v>
      </c>
      <c r="IUO72" s="145" t="s">
        <v>1920</v>
      </c>
      <c r="IUP72" s="145" t="s">
        <v>1921</v>
      </c>
      <c r="IUQ72" s="144" t="s">
        <v>1922</v>
      </c>
      <c r="IUR72" s="144" t="s">
        <v>2632</v>
      </c>
      <c r="IUS72" s="146" t="s">
        <v>1932</v>
      </c>
      <c r="IVA72" s="145" t="s">
        <v>41</v>
      </c>
      <c r="IVB72" s="144" t="s">
        <v>2</v>
      </c>
      <c r="IVC72" s="144" t="s">
        <v>1979</v>
      </c>
      <c r="IVD72" s="144" t="s">
        <v>1980</v>
      </c>
      <c r="IVE72" s="145" t="s">
        <v>1920</v>
      </c>
      <c r="IVF72" s="145" t="s">
        <v>1921</v>
      </c>
      <c r="IVG72" s="144" t="s">
        <v>1922</v>
      </c>
      <c r="IVH72" s="144" t="s">
        <v>2632</v>
      </c>
      <c r="IVI72" s="146" t="s">
        <v>1932</v>
      </c>
      <c r="IVQ72" s="145" t="s">
        <v>41</v>
      </c>
      <c r="IVR72" s="144" t="s">
        <v>2</v>
      </c>
      <c r="IVS72" s="144" t="s">
        <v>1979</v>
      </c>
      <c r="IVT72" s="144" t="s">
        <v>1980</v>
      </c>
      <c r="IVU72" s="145" t="s">
        <v>1920</v>
      </c>
      <c r="IVV72" s="145" t="s">
        <v>1921</v>
      </c>
      <c r="IVW72" s="144" t="s">
        <v>1922</v>
      </c>
      <c r="IVX72" s="144" t="s">
        <v>2632</v>
      </c>
      <c r="IVY72" s="146" t="s">
        <v>1932</v>
      </c>
      <c r="IWG72" s="145" t="s">
        <v>41</v>
      </c>
      <c r="IWH72" s="144" t="s">
        <v>2</v>
      </c>
      <c r="IWI72" s="144" t="s">
        <v>1979</v>
      </c>
      <c r="IWJ72" s="144" t="s">
        <v>1980</v>
      </c>
      <c r="IWK72" s="145" t="s">
        <v>1920</v>
      </c>
      <c r="IWL72" s="145" t="s">
        <v>1921</v>
      </c>
      <c r="IWM72" s="144" t="s">
        <v>1922</v>
      </c>
      <c r="IWN72" s="144" t="s">
        <v>2632</v>
      </c>
      <c r="IWO72" s="146" t="s">
        <v>1932</v>
      </c>
      <c r="IWW72" s="145" t="s">
        <v>41</v>
      </c>
      <c r="IWX72" s="144" t="s">
        <v>2</v>
      </c>
      <c r="IWY72" s="144" t="s">
        <v>1979</v>
      </c>
      <c r="IWZ72" s="144" t="s">
        <v>1980</v>
      </c>
      <c r="IXA72" s="145" t="s">
        <v>1920</v>
      </c>
      <c r="IXB72" s="145" t="s">
        <v>1921</v>
      </c>
      <c r="IXC72" s="144" t="s">
        <v>1922</v>
      </c>
      <c r="IXD72" s="144" t="s">
        <v>2632</v>
      </c>
      <c r="IXE72" s="146" t="s">
        <v>1932</v>
      </c>
      <c r="IXM72" s="145" t="s">
        <v>41</v>
      </c>
      <c r="IXN72" s="144" t="s">
        <v>2</v>
      </c>
      <c r="IXO72" s="144" t="s">
        <v>1979</v>
      </c>
      <c r="IXP72" s="144" t="s">
        <v>1980</v>
      </c>
      <c r="IXQ72" s="145" t="s">
        <v>1920</v>
      </c>
      <c r="IXR72" s="145" t="s">
        <v>1921</v>
      </c>
      <c r="IXS72" s="144" t="s">
        <v>1922</v>
      </c>
      <c r="IXT72" s="144" t="s">
        <v>2632</v>
      </c>
      <c r="IXU72" s="146" t="s">
        <v>1932</v>
      </c>
      <c r="IYC72" s="145" t="s">
        <v>41</v>
      </c>
      <c r="IYD72" s="144" t="s">
        <v>2</v>
      </c>
      <c r="IYE72" s="144" t="s">
        <v>1979</v>
      </c>
      <c r="IYF72" s="144" t="s">
        <v>1980</v>
      </c>
      <c r="IYG72" s="145" t="s">
        <v>1920</v>
      </c>
      <c r="IYH72" s="145" t="s">
        <v>1921</v>
      </c>
      <c r="IYI72" s="144" t="s">
        <v>1922</v>
      </c>
      <c r="IYJ72" s="144" t="s">
        <v>2632</v>
      </c>
      <c r="IYK72" s="146" t="s">
        <v>1932</v>
      </c>
      <c r="IYS72" s="145" t="s">
        <v>41</v>
      </c>
      <c r="IYT72" s="144" t="s">
        <v>2</v>
      </c>
      <c r="IYU72" s="144" t="s">
        <v>1979</v>
      </c>
      <c r="IYV72" s="144" t="s">
        <v>1980</v>
      </c>
      <c r="IYW72" s="145" t="s">
        <v>1920</v>
      </c>
      <c r="IYX72" s="145" t="s">
        <v>1921</v>
      </c>
      <c r="IYY72" s="144" t="s">
        <v>1922</v>
      </c>
      <c r="IYZ72" s="144" t="s">
        <v>2632</v>
      </c>
      <c r="IZA72" s="146" t="s">
        <v>1932</v>
      </c>
      <c r="IZI72" s="145" t="s">
        <v>41</v>
      </c>
      <c r="IZJ72" s="144" t="s">
        <v>2</v>
      </c>
      <c r="IZK72" s="144" t="s">
        <v>1979</v>
      </c>
      <c r="IZL72" s="144" t="s">
        <v>1980</v>
      </c>
      <c r="IZM72" s="145" t="s">
        <v>1920</v>
      </c>
      <c r="IZN72" s="145" t="s">
        <v>1921</v>
      </c>
      <c r="IZO72" s="144" t="s">
        <v>1922</v>
      </c>
      <c r="IZP72" s="144" t="s">
        <v>2632</v>
      </c>
      <c r="IZQ72" s="146" t="s">
        <v>1932</v>
      </c>
      <c r="IZY72" s="145" t="s">
        <v>41</v>
      </c>
      <c r="IZZ72" s="144" t="s">
        <v>2</v>
      </c>
      <c r="JAA72" s="144" t="s">
        <v>1979</v>
      </c>
      <c r="JAB72" s="144" t="s">
        <v>1980</v>
      </c>
      <c r="JAC72" s="145" t="s">
        <v>1920</v>
      </c>
      <c r="JAD72" s="145" t="s">
        <v>1921</v>
      </c>
      <c r="JAE72" s="144" t="s">
        <v>1922</v>
      </c>
      <c r="JAF72" s="144" t="s">
        <v>2632</v>
      </c>
      <c r="JAG72" s="146" t="s">
        <v>1932</v>
      </c>
      <c r="JAO72" s="145" t="s">
        <v>41</v>
      </c>
      <c r="JAP72" s="144" t="s">
        <v>2</v>
      </c>
      <c r="JAQ72" s="144" t="s">
        <v>1979</v>
      </c>
      <c r="JAR72" s="144" t="s">
        <v>1980</v>
      </c>
      <c r="JAS72" s="145" t="s">
        <v>1920</v>
      </c>
      <c r="JAT72" s="145" t="s">
        <v>1921</v>
      </c>
      <c r="JAU72" s="144" t="s">
        <v>1922</v>
      </c>
      <c r="JAV72" s="144" t="s">
        <v>2632</v>
      </c>
      <c r="JAW72" s="146" t="s">
        <v>1932</v>
      </c>
      <c r="JBE72" s="145" t="s">
        <v>41</v>
      </c>
      <c r="JBF72" s="144" t="s">
        <v>2</v>
      </c>
      <c r="JBG72" s="144" t="s">
        <v>1979</v>
      </c>
      <c r="JBH72" s="144" t="s">
        <v>1980</v>
      </c>
      <c r="JBI72" s="145" t="s">
        <v>1920</v>
      </c>
      <c r="JBJ72" s="145" t="s">
        <v>1921</v>
      </c>
      <c r="JBK72" s="144" t="s">
        <v>1922</v>
      </c>
      <c r="JBL72" s="144" t="s">
        <v>2632</v>
      </c>
      <c r="JBM72" s="146" t="s">
        <v>1932</v>
      </c>
      <c r="JBU72" s="145" t="s">
        <v>41</v>
      </c>
      <c r="JBV72" s="144" t="s">
        <v>2</v>
      </c>
      <c r="JBW72" s="144" t="s">
        <v>1979</v>
      </c>
      <c r="JBX72" s="144" t="s">
        <v>1980</v>
      </c>
      <c r="JBY72" s="145" t="s">
        <v>1920</v>
      </c>
      <c r="JBZ72" s="145" t="s">
        <v>1921</v>
      </c>
      <c r="JCA72" s="144" t="s">
        <v>1922</v>
      </c>
      <c r="JCB72" s="144" t="s">
        <v>2632</v>
      </c>
      <c r="JCC72" s="146" t="s">
        <v>1932</v>
      </c>
      <c r="JCK72" s="145" t="s">
        <v>41</v>
      </c>
      <c r="JCL72" s="144" t="s">
        <v>2</v>
      </c>
      <c r="JCM72" s="144" t="s">
        <v>1979</v>
      </c>
      <c r="JCN72" s="144" t="s">
        <v>1980</v>
      </c>
      <c r="JCO72" s="145" t="s">
        <v>1920</v>
      </c>
      <c r="JCP72" s="145" t="s">
        <v>1921</v>
      </c>
      <c r="JCQ72" s="144" t="s">
        <v>1922</v>
      </c>
      <c r="JCR72" s="144" t="s">
        <v>2632</v>
      </c>
      <c r="JCS72" s="146" t="s">
        <v>1932</v>
      </c>
      <c r="JDA72" s="145" t="s">
        <v>41</v>
      </c>
      <c r="JDB72" s="144" t="s">
        <v>2</v>
      </c>
      <c r="JDC72" s="144" t="s">
        <v>1979</v>
      </c>
      <c r="JDD72" s="144" t="s">
        <v>1980</v>
      </c>
      <c r="JDE72" s="145" t="s">
        <v>1920</v>
      </c>
      <c r="JDF72" s="145" t="s">
        <v>1921</v>
      </c>
      <c r="JDG72" s="144" t="s">
        <v>1922</v>
      </c>
      <c r="JDH72" s="144" t="s">
        <v>2632</v>
      </c>
      <c r="JDI72" s="146" t="s">
        <v>1932</v>
      </c>
      <c r="JDQ72" s="145" t="s">
        <v>41</v>
      </c>
      <c r="JDR72" s="144" t="s">
        <v>2</v>
      </c>
      <c r="JDS72" s="144" t="s">
        <v>1979</v>
      </c>
      <c r="JDT72" s="144" t="s">
        <v>1980</v>
      </c>
      <c r="JDU72" s="145" t="s">
        <v>1920</v>
      </c>
      <c r="JDV72" s="145" t="s">
        <v>1921</v>
      </c>
      <c r="JDW72" s="144" t="s">
        <v>1922</v>
      </c>
      <c r="JDX72" s="144" t="s">
        <v>2632</v>
      </c>
      <c r="JDY72" s="146" t="s">
        <v>1932</v>
      </c>
      <c r="JEG72" s="145" t="s">
        <v>41</v>
      </c>
      <c r="JEH72" s="144" t="s">
        <v>2</v>
      </c>
      <c r="JEI72" s="144" t="s">
        <v>1979</v>
      </c>
      <c r="JEJ72" s="144" t="s">
        <v>1980</v>
      </c>
      <c r="JEK72" s="145" t="s">
        <v>1920</v>
      </c>
      <c r="JEL72" s="145" t="s">
        <v>1921</v>
      </c>
      <c r="JEM72" s="144" t="s">
        <v>1922</v>
      </c>
      <c r="JEN72" s="144" t="s">
        <v>2632</v>
      </c>
      <c r="JEO72" s="146" t="s">
        <v>1932</v>
      </c>
      <c r="JEW72" s="145" t="s">
        <v>41</v>
      </c>
      <c r="JEX72" s="144" t="s">
        <v>2</v>
      </c>
      <c r="JEY72" s="144" t="s">
        <v>1979</v>
      </c>
      <c r="JEZ72" s="144" t="s">
        <v>1980</v>
      </c>
      <c r="JFA72" s="145" t="s">
        <v>1920</v>
      </c>
      <c r="JFB72" s="145" t="s">
        <v>1921</v>
      </c>
      <c r="JFC72" s="144" t="s">
        <v>1922</v>
      </c>
      <c r="JFD72" s="144" t="s">
        <v>2632</v>
      </c>
      <c r="JFE72" s="146" t="s">
        <v>1932</v>
      </c>
      <c r="JFM72" s="145" t="s">
        <v>41</v>
      </c>
      <c r="JFN72" s="144" t="s">
        <v>2</v>
      </c>
      <c r="JFO72" s="144" t="s">
        <v>1979</v>
      </c>
      <c r="JFP72" s="144" t="s">
        <v>1980</v>
      </c>
      <c r="JFQ72" s="145" t="s">
        <v>1920</v>
      </c>
      <c r="JFR72" s="145" t="s">
        <v>1921</v>
      </c>
      <c r="JFS72" s="144" t="s">
        <v>1922</v>
      </c>
      <c r="JFT72" s="144" t="s">
        <v>2632</v>
      </c>
      <c r="JFU72" s="146" t="s">
        <v>1932</v>
      </c>
      <c r="JGC72" s="145" t="s">
        <v>41</v>
      </c>
      <c r="JGD72" s="144" t="s">
        <v>2</v>
      </c>
      <c r="JGE72" s="144" t="s">
        <v>1979</v>
      </c>
      <c r="JGF72" s="144" t="s">
        <v>1980</v>
      </c>
      <c r="JGG72" s="145" t="s">
        <v>1920</v>
      </c>
      <c r="JGH72" s="145" t="s">
        <v>1921</v>
      </c>
      <c r="JGI72" s="144" t="s">
        <v>1922</v>
      </c>
      <c r="JGJ72" s="144" t="s">
        <v>2632</v>
      </c>
      <c r="JGK72" s="146" t="s">
        <v>1932</v>
      </c>
      <c r="JGS72" s="145" t="s">
        <v>41</v>
      </c>
      <c r="JGT72" s="144" t="s">
        <v>2</v>
      </c>
      <c r="JGU72" s="144" t="s">
        <v>1979</v>
      </c>
      <c r="JGV72" s="144" t="s">
        <v>1980</v>
      </c>
      <c r="JGW72" s="145" t="s">
        <v>1920</v>
      </c>
      <c r="JGX72" s="145" t="s">
        <v>1921</v>
      </c>
      <c r="JGY72" s="144" t="s">
        <v>1922</v>
      </c>
      <c r="JGZ72" s="144" t="s">
        <v>2632</v>
      </c>
      <c r="JHA72" s="146" t="s">
        <v>1932</v>
      </c>
      <c r="JHI72" s="145" t="s">
        <v>41</v>
      </c>
      <c r="JHJ72" s="144" t="s">
        <v>2</v>
      </c>
      <c r="JHK72" s="144" t="s">
        <v>1979</v>
      </c>
      <c r="JHL72" s="144" t="s">
        <v>1980</v>
      </c>
      <c r="JHM72" s="145" t="s">
        <v>1920</v>
      </c>
      <c r="JHN72" s="145" t="s">
        <v>1921</v>
      </c>
      <c r="JHO72" s="144" t="s">
        <v>1922</v>
      </c>
      <c r="JHP72" s="144" t="s">
        <v>2632</v>
      </c>
      <c r="JHQ72" s="146" t="s">
        <v>1932</v>
      </c>
      <c r="JHY72" s="145" t="s">
        <v>41</v>
      </c>
      <c r="JHZ72" s="144" t="s">
        <v>2</v>
      </c>
      <c r="JIA72" s="144" t="s">
        <v>1979</v>
      </c>
      <c r="JIB72" s="144" t="s">
        <v>1980</v>
      </c>
      <c r="JIC72" s="145" t="s">
        <v>1920</v>
      </c>
      <c r="JID72" s="145" t="s">
        <v>1921</v>
      </c>
      <c r="JIE72" s="144" t="s">
        <v>1922</v>
      </c>
      <c r="JIF72" s="144" t="s">
        <v>2632</v>
      </c>
      <c r="JIG72" s="146" t="s">
        <v>1932</v>
      </c>
      <c r="JIO72" s="145" t="s">
        <v>41</v>
      </c>
      <c r="JIP72" s="144" t="s">
        <v>2</v>
      </c>
      <c r="JIQ72" s="144" t="s">
        <v>1979</v>
      </c>
      <c r="JIR72" s="144" t="s">
        <v>1980</v>
      </c>
      <c r="JIS72" s="145" t="s">
        <v>1920</v>
      </c>
      <c r="JIT72" s="145" t="s">
        <v>1921</v>
      </c>
      <c r="JIU72" s="144" t="s">
        <v>1922</v>
      </c>
      <c r="JIV72" s="144" t="s">
        <v>2632</v>
      </c>
      <c r="JIW72" s="146" t="s">
        <v>1932</v>
      </c>
      <c r="JJE72" s="145" t="s">
        <v>41</v>
      </c>
      <c r="JJF72" s="144" t="s">
        <v>2</v>
      </c>
      <c r="JJG72" s="144" t="s">
        <v>1979</v>
      </c>
      <c r="JJH72" s="144" t="s">
        <v>1980</v>
      </c>
      <c r="JJI72" s="145" t="s">
        <v>1920</v>
      </c>
      <c r="JJJ72" s="145" t="s">
        <v>1921</v>
      </c>
      <c r="JJK72" s="144" t="s">
        <v>1922</v>
      </c>
      <c r="JJL72" s="144" t="s">
        <v>2632</v>
      </c>
      <c r="JJM72" s="146" t="s">
        <v>1932</v>
      </c>
      <c r="JJU72" s="145" t="s">
        <v>41</v>
      </c>
      <c r="JJV72" s="144" t="s">
        <v>2</v>
      </c>
      <c r="JJW72" s="144" t="s">
        <v>1979</v>
      </c>
      <c r="JJX72" s="144" t="s">
        <v>1980</v>
      </c>
      <c r="JJY72" s="145" t="s">
        <v>1920</v>
      </c>
      <c r="JJZ72" s="145" t="s">
        <v>1921</v>
      </c>
      <c r="JKA72" s="144" t="s">
        <v>1922</v>
      </c>
      <c r="JKB72" s="144" t="s">
        <v>2632</v>
      </c>
      <c r="JKC72" s="146" t="s">
        <v>1932</v>
      </c>
      <c r="JKK72" s="145" t="s">
        <v>41</v>
      </c>
      <c r="JKL72" s="144" t="s">
        <v>2</v>
      </c>
      <c r="JKM72" s="144" t="s">
        <v>1979</v>
      </c>
      <c r="JKN72" s="144" t="s">
        <v>1980</v>
      </c>
      <c r="JKO72" s="145" t="s">
        <v>1920</v>
      </c>
      <c r="JKP72" s="145" t="s">
        <v>1921</v>
      </c>
      <c r="JKQ72" s="144" t="s">
        <v>1922</v>
      </c>
      <c r="JKR72" s="144" t="s">
        <v>2632</v>
      </c>
      <c r="JKS72" s="146" t="s">
        <v>1932</v>
      </c>
      <c r="JLA72" s="145" t="s">
        <v>41</v>
      </c>
      <c r="JLB72" s="144" t="s">
        <v>2</v>
      </c>
      <c r="JLC72" s="144" t="s">
        <v>1979</v>
      </c>
      <c r="JLD72" s="144" t="s">
        <v>1980</v>
      </c>
      <c r="JLE72" s="145" t="s">
        <v>1920</v>
      </c>
      <c r="JLF72" s="145" t="s">
        <v>1921</v>
      </c>
      <c r="JLG72" s="144" t="s">
        <v>1922</v>
      </c>
      <c r="JLH72" s="144" t="s">
        <v>2632</v>
      </c>
      <c r="JLI72" s="146" t="s">
        <v>1932</v>
      </c>
      <c r="JLQ72" s="145" t="s">
        <v>41</v>
      </c>
      <c r="JLR72" s="144" t="s">
        <v>2</v>
      </c>
      <c r="JLS72" s="144" t="s">
        <v>1979</v>
      </c>
      <c r="JLT72" s="144" t="s">
        <v>1980</v>
      </c>
      <c r="JLU72" s="145" t="s">
        <v>1920</v>
      </c>
      <c r="JLV72" s="145" t="s">
        <v>1921</v>
      </c>
      <c r="JLW72" s="144" t="s">
        <v>1922</v>
      </c>
      <c r="JLX72" s="144" t="s">
        <v>2632</v>
      </c>
      <c r="JLY72" s="146" t="s">
        <v>1932</v>
      </c>
      <c r="JMG72" s="145" t="s">
        <v>41</v>
      </c>
      <c r="JMH72" s="144" t="s">
        <v>2</v>
      </c>
      <c r="JMI72" s="144" t="s">
        <v>1979</v>
      </c>
      <c r="JMJ72" s="144" t="s">
        <v>1980</v>
      </c>
      <c r="JMK72" s="145" t="s">
        <v>1920</v>
      </c>
      <c r="JML72" s="145" t="s">
        <v>1921</v>
      </c>
      <c r="JMM72" s="144" t="s">
        <v>1922</v>
      </c>
      <c r="JMN72" s="144" t="s">
        <v>2632</v>
      </c>
      <c r="JMO72" s="146" t="s">
        <v>1932</v>
      </c>
      <c r="JMW72" s="145" t="s">
        <v>41</v>
      </c>
      <c r="JMX72" s="144" t="s">
        <v>2</v>
      </c>
      <c r="JMY72" s="144" t="s">
        <v>1979</v>
      </c>
      <c r="JMZ72" s="144" t="s">
        <v>1980</v>
      </c>
      <c r="JNA72" s="145" t="s">
        <v>1920</v>
      </c>
      <c r="JNB72" s="145" t="s">
        <v>1921</v>
      </c>
      <c r="JNC72" s="144" t="s">
        <v>1922</v>
      </c>
      <c r="JND72" s="144" t="s">
        <v>2632</v>
      </c>
      <c r="JNE72" s="146" t="s">
        <v>1932</v>
      </c>
      <c r="JNM72" s="145" t="s">
        <v>41</v>
      </c>
      <c r="JNN72" s="144" t="s">
        <v>2</v>
      </c>
      <c r="JNO72" s="144" t="s">
        <v>1979</v>
      </c>
      <c r="JNP72" s="144" t="s">
        <v>1980</v>
      </c>
      <c r="JNQ72" s="145" t="s">
        <v>1920</v>
      </c>
      <c r="JNR72" s="145" t="s">
        <v>1921</v>
      </c>
      <c r="JNS72" s="144" t="s">
        <v>1922</v>
      </c>
      <c r="JNT72" s="144" t="s">
        <v>2632</v>
      </c>
      <c r="JNU72" s="146" t="s">
        <v>1932</v>
      </c>
      <c r="JOC72" s="145" t="s">
        <v>41</v>
      </c>
      <c r="JOD72" s="144" t="s">
        <v>2</v>
      </c>
      <c r="JOE72" s="144" t="s">
        <v>1979</v>
      </c>
      <c r="JOF72" s="144" t="s">
        <v>1980</v>
      </c>
      <c r="JOG72" s="145" t="s">
        <v>1920</v>
      </c>
      <c r="JOH72" s="145" t="s">
        <v>1921</v>
      </c>
      <c r="JOI72" s="144" t="s">
        <v>1922</v>
      </c>
      <c r="JOJ72" s="144" t="s">
        <v>2632</v>
      </c>
      <c r="JOK72" s="146" t="s">
        <v>1932</v>
      </c>
      <c r="JOS72" s="145" t="s">
        <v>41</v>
      </c>
      <c r="JOT72" s="144" t="s">
        <v>2</v>
      </c>
      <c r="JOU72" s="144" t="s">
        <v>1979</v>
      </c>
      <c r="JOV72" s="144" t="s">
        <v>1980</v>
      </c>
      <c r="JOW72" s="145" t="s">
        <v>1920</v>
      </c>
      <c r="JOX72" s="145" t="s">
        <v>1921</v>
      </c>
      <c r="JOY72" s="144" t="s">
        <v>1922</v>
      </c>
      <c r="JOZ72" s="144" t="s">
        <v>2632</v>
      </c>
      <c r="JPA72" s="146" t="s">
        <v>1932</v>
      </c>
      <c r="JPI72" s="145" t="s">
        <v>41</v>
      </c>
      <c r="JPJ72" s="144" t="s">
        <v>2</v>
      </c>
      <c r="JPK72" s="144" t="s">
        <v>1979</v>
      </c>
      <c r="JPL72" s="144" t="s">
        <v>1980</v>
      </c>
      <c r="JPM72" s="145" t="s">
        <v>1920</v>
      </c>
      <c r="JPN72" s="145" t="s">
        <v>1921</v>
      </c>
      <c r="JPO72" s="144" t="s">
        <v>1922</v>
      </c>
      <c r="JPP72" s="144" t="s">
        <v>2632</v>
      </c>
      <c r="JPQ72" s="146" t="s">
        <v>1932</v>
      </c>
      <c r="JPY72" s="145" t="s">
        <v>41</v>
      </c>
      <c r="JPZ72" s="144" t="s">
        <v>2</v>
      </c>
      <c r="JQA72" s="144" t="s">
        <v>1979</v>
      </c>
      <c r="JQB72" s="144" t="s">
        <v>1980</v>
      </c>
      <c r="JQC72" s="145" t="s">
        <v>1920</v>
      </c>
      <c r="JQD72" s="145" t="s">
        <v>1921</v>
      </c>
      <c r="JQE72" s="144" t="s">
        <v>1922</v>
      </c>
      <c r="JQF72" s="144" t="s">
        <v>2632</v>
      </c>
      <c r="JQG72" s="146" t="s">
        <v>1932</v>
      </c>
      <c r="JQO72" s="145" t="s">
        <v>41</v>
      </c>
      <c r="JQP72" s="144" t="s">
        <v>2</v>
      </c>
      <c r="JQQ72" s="144" t="s">
        <v>1979</v>
      </c>
      <c r="JQR72" s="144" t="s">
        <v>1980</v>
      </c>
      <c r="JQS72" s="145" t="s">
        <v>1920</v>
      </c>
      <c r="JQT72" s="145" t="s">
        <v>1921</v>
      </c>
      <c r="JQU72" s="144" t="s">
        <v>1922</v>
      </c>
      <c r="JQV72" s="144" t="s">
        <v>2632</v>
      </c>
      <c r="JQW72" s="146" t="s">
        <v>1932</v>
      </c>
      <c r="JRE72" s="145" t="s">
        <v>41</v>
      </c>
      <c r="JRF72" s="144" t="s">
        <v>2</v>
      </c>
      <c r="JRG72" s="144" t="s">
        <v>1979</v>
      </c>
      <c r="JRH72" s="144" t="s">
        <v>1980</v>
      </c>
      <c r="JRI72" s="145" t="s">
        <v>1920</v>
      </c>
      <c r="JRJ72" s="145" t="s">
        <v>1921</v>
      </c>
      <c r="JRK72" s="144" t="s">
        <v>1922</v>
      </c>
      <c r="JRL72" s="144" t="s">
        <v>2632</v>
      </c>
      <c r="JRM72" s="146" t="s">
        <v>1932</v>
      </c>
      <c r="JRU72" s="145" t="s">
        <v>41</v>
      </c>
      <c r="JRV72" s="144" t="s">
        <v>2</v>
      </c>
      <c r="JRW72" s="144" t="s">
        <v>1979</v>
      </c>
      <c r="JRX72" s="144" t="s">
        <v>1980</v>
      </c>
      <c r="JRY72" s="145" t="s">
        <v>1920</v>
      </c>
      <c r="JRZ72" s="145" t="s">
        <v>1921</v>
      </c>
      <c r="JSA72" s="144" t="s">
        <v>1922</v>
      </c>
      <c r="JSB72" s="144" t="s">
        <v>2632</v>
      </c>
      <c r="JSC72" s="146" t="s">
        <v>1932</v>
      </c>
      <c r="JSK72" s="145" t="s">
        <v>41</v>
      </c>
      <c r="JSL72" s="144" t="s">
        <v>2</v>
      </c>
      <c r="JSM72" s="144" t="s">
        <v>1979</v>
      </c>
      <c r="JSN72" s="144" t="s">
        <v>1980</v>
      </c>
      <c r="JSO72" s="145" t="s">
        <v>1920</v>
      </c>
      <c r="JSP72" s="145" t="s">
        <v>1921</v>
      </c>
      <c r="JSQ72" s="144" t="s">
        <v>1922</v>
      </c>
      <c r="JSR72" s="144" t="s">
        <v>2632</v>
      </c>
      <c r="JSS72" s="146" t="s">
        <v>1932</v>
      </c>
      <c r="JTA72" s="145" t="s">
        <v>41</v>
      </c>
      <c r="JTB72" s="144" t="s">
        <v>2</v>
      </c>
      <c r="JTC72" s="144" t="s">
        <v>1979</v>
      </c>
      <c r="JTD72" s="144" t="s">
        <v>1980</v>
      </c>
      <c r="JTE72" s="145" t="s">
        <v>1920</v>
      </c>
      <c r="JTF72" s="145" t="s">
        <v>1921</v>
      </c>
      <c r="JTG72" s="144" t="s">
        <v>1922</v>
      </c>
      <c r="JTH72" s="144" t="s">
        <v>2632</v>
      </c>
      <c r="JTI72" s="146" t="s">
        <v>1932</v>
      </c>
      <c r="JTQ72" s="145" t="s">
        <v>41</v>
      </c>
      <c r="JTR72" s="144" t="s">
        <v>2</v>
      </c>
      <c r="JTS72" s="144" t="s">
        <v>1979</v>
      </c>
      <c r="JTT72" s="144" t="s">
        <v>1980</v>
      </c>
      <c r="JTU72" s="145" t="s">
        <v>1920</v>
      </c>
      <c r="JTV72" s="145" t="s">
        <v>1921</v>
      </c>
      <c r="JTW72" s="144" t="s">
        <v>1922</v>
      </c>
      <c r="JTX72" s="144" t="s">
        <v>2632</v>
      </c>
      <c r="JTY72" s="146" t="s">
        <v>1932</v>
      </c>
      <c r="JUG72" s="145" t="s">
        <v>41</v>
      </c>
      <c r="JUH72" s="144" t="s">
        <v>2</v>
      </c>
      <c r="JUI72" s="144" t="s">
        <v>1979</v>
      </c>
      <c r="JUJ72" s="144" t="s">
        <v>1980</v>
      </c>
      <c r="JUK72" s="145" t="s">
        <v>1920</v>
      </c>
      <c r="JUL72" s="145" t="s">
        <v>1921</v>
      </c>
      <c r="JUM72" s="144" t="s">
        <v>1922</v>
      </c>
      <c r="JUN72" s="144" t="s">
        <v>2632</v>
      </c>
      <c r="JUO72" s="146" t="s">
        <v>1932</v>
      </c>
      <c r="JUW72" s="145" t="s">
        <v>41</v>
      </c>
      <c r="JUX72" s="144" t="s">
        <v>2</v>
      </c>
      <c r="JUY72" s="144" t="s">
        <v>1979</v>
      </c>
      <c r="JUZ72" s="144" t="s">
        <v>1980</v>
      </c>
      <c r="JVA72" s="145" t="s">
        <v>1920</v>
      </c>
      <c r="JVB72" s="145" t="s">
        <v>1921</v>
      </c>
      <c r="JVC72" s="144" t="s">
        <v>1922</v>
      </c>
      <c r="JVD72" s="144" t="s">
        <v>2632</v>
      </c>
      <c r="JVE72" s="146" t="s">
        <v>1932</v>
      </c>
      <c r="JVM72" s="145" t="s">
        <v>41</v>
      </c>
      <c r="JVN72" s="144" t="s">
        <v>2</v>
      </c>
      <c r="JVO72" s="144" t="s">
        <v>1979</v>
      </c>
      <c r="JVP72" s="144" t="s">
        <v>1980</v>
      </c>
      <c r="JVQ72" s="145" t="s">
        <v>1920</v>
      </c>
      <c r="JVR72" s="145" t="s">
        <v>1921</v>
      </c>
      <c r="JVS72" s="144" t="s">
        <v>1922</v>
      </c>
      <c r="JVT72" s="144" t="s">
        <v>2632</v>
      </c>
      <c r="JVU72" s="146" t="s">
        <v>1932</v>
      </c>
      <c r="JWC72" s="145" t="s">
        <v>41</v>
      </c>
      <c r="JWD72" s="144" t="s">
        <v>2</v>
      </c>
      <c r="JWE72" s="144" t="s">
        <v>1979</v>
      </c>
      <c r="JWF72" s="144" t="s">
        <v>1980</v>
      </c>
      <c r="JWG72" s="145" t="s">
        <v>1920</v>
      </c>
      <c r="JWH72" s="145" t="s">
        <v>1921</v>
      </c>
      <c r="JWI72" s="144" t="s">
        <v>1922</v>
      </c>
      <c r="JWJ72" s="144" t="s">
        <v>2632</v>
      </c>
      <c r="JWK72" s="146" t="s">
        <v>1932</v>
      </c>
      <c r="JWS72" s="145" t="s">
        <v>41</v>
      </c>
      <c r="JWT72" s="144" t="s">
        <v>2</v>
      </c>
      <c r="JWU72" s="144" t="s">
        <v>1979</v>
      </c>
      <c r="JWV72" s="144" t="s">
        <v>1980</v>
      </c>
      <c r="JWW72" s="145" t="s">
        <v>1920</v>
      </c>
      <c r="JWX72" s="145" t="s">
        <v>1921</v>
      </c>
      <c r="JWY72" s="144" t="s">
        <v>1922</v>
      </c>
      <c r="JWZ72" s="144" t="s">
        <v>2632</v>
      </c>
      <c r="JXA72" s="146" t="s">
        <v>1932</v>
      </c>
      <c r="JXI72" s="145" t="s">
        <v>41</v>
      </c>
      <c r="JXJ72" s="144" t="s">
        <v>2</v>
      </c>
      <c r="JXK72" s="144" t="s">
        <v>1979</v>
      </c>
      <c r="JXL72" s="144" t="s">
        <v>1980</v>
      </c>
      <c r="JXM72" s="145" t="s">
        <v>1920</v>
      </c>
      <c r="JXN72" s="145" t="s">
        <v>1921</v>
      </c>
      <c r="JXO72" s="144" t="s">
        <v>1922</v>
      </c>
      <c r="JXP72" s="144" t="s">
        <v>2632</v>
      </c>
      <c r="JXQ72" s="146" t="s">
        <v>1932</v>
      </c>
      <c r="JXY72" s="145" t="s">
        <v>41</v>
      </c>
      <c r="JXZ72" s="144" t="s">
        <v>2</v>
      </c>
      <c r="JYA72" s="144" t="s">
        <v>1979</v>
      </c>
      <c r="JYB72" s="144" t="s">
        <v>1980</v>
      </c>
      <c r="JYC72" s="145" t="s">
        <v>1920</v>
      </c>
      <c r="JYD72" s="145" t="s">
        <v>1921</v>
      </c>
      <c r="JYE72" s="144" t="s">
        <v>1922</v>
      </c>
      <c r="JYF72" s="144" t="s">
        <v>2632</v>
      </c>
      <c r="JYG72" s="146" t="s">
        <v>1932</v>
      </c>
      <c r="JYO72" s="145" t="s">
        <v>41</v>
      </c>
      <c r="JYP72" s="144" t="s">
        <v>2</v>
      </c>
      <c r="JYQ72" s="144" t="s">
        <v>1979</v>
      </c>
      <c r="JYR72" s="144" t="s">
        <v>1980</v>
      </c>
      <c r="JYS72" s="145" t="s">
        <v>1920</v>
      </c>
      <c r="JYT72" s="145" t="s">
        <v>1921</v>
      </c>
      <c r="JYU72" s="144" t="s">
        <v>1922</v>
      </c>
      <c r="JYV72" s="144" t="s">
        <v>2632</v>
      </c>
      <c r="JYW72" s="146" t="s">
        <v>1932</v>
      </c>
      <c r="JZE72" s="145" t="s">
        <v>41</v>
      </c>
      <c r="JZF72" s="144" t="s">
        <v>2</v>
      </c>
      <c r="JZG72" s="144" t="s">
        <v>1979</v>
      </c>
      <c r="JZH72" s="144" t="s">
        <v>1980</v>
      </c>
      <c r="JZI72" s="145" t="s">
        <v>1920</v>
      </c>
      <c r="JZJ72" s="145" t="s">
        <v>1921</v>
      </c>
      <c r="JZK72" s="144" t="s">
        <v>1922</v>
      </c>
      <c r="JZL72" s="144" t="s">
        <v>2632</v>
      </c>
      <c r="JZM72" s="146" t="s">
        <v>1932</v>
      </c>
      <c r="JZU72" s="145" t="s">
        <v>41</v>
      </c>
      <c r="JZV72" s="144" t="s">
        <v>2</v>
      </c>
      <c r="JZW72" s="144" t="s">
        <v>1979</v>
      </c>
      <c r="JZX72" s="144" t="s">
        <v>1980</v>
      </c>
      <c r="JZY72" s="145" t="s">
        <v>1920</v>
      </c>
      <c r="JZZ72" s="145" t="s">
        <v>1921</v>
      </c>
      <c r="KAA72" s="144" t="s">
        <v>1922</v>
      </c>
      <c r="KAB72" s="144" t="s">
        <v>2632</v>
      </c>
      <c r="KAC72" s="146" t="s">
        <v>1932</v>
      </c>
      <c r="KAK72" s="145" t="s">
        <v>41</v>
      </c>
      <c r="KAL72" s="144" t="s">
        <v>2</v>
      </c>
      <c r="KAM72" s="144" t="s">
        <v>1979</v>
      </c>
      <c r="KAN72" s="144" t="s">
        <v>1980</v>
      </c>
      <c r="KAO72" s="145" t="s">
        <v>1920</v>
      </c>
      <c r="KAP72" s="145" t="s">
        <v>1921</v>
      </c>
      <c r="KAQ72" s="144" t="s">
        <v>1922</v>
      </c>
      <c r="KAR72" s="144" t="s">
        <v>2632</v>
      </c>
      <c r="KAS72" s="146" t="s">
        <v>1932</v>
      </c>
      <c r="KBA72" s="145" t="s">
        <v>41</v>
      </c>
      <c r="KBB72" s="144" t="s">
        <v>2</v>
      </c>
      <c r="KBC72" s="144" t="s">
        <v>1979</v>
      </c>
      <c r="KBD72" s="144" t="s">
        <v>1980</v>
      </c>
      <c r="KBE72" s="145" t="s">
        <v>1920</v>
      </c>
      <c r="KBF72" s="145" t="s">
        <v>1921</v>
      </c>
      <c r="KBG72" s="144" t="s">
        <v>1922</v>
      </c>
      <c r="KBH72" s="144" t="s">
        <v>2632</v>
      </c>
      <c r="KBI72" s="146" t="s">
        <v>1932</v>
      </c>
      <c r="KBQ72" s="145" t="s">
        <v>41</v>
      </c>
      <c r="KBR72" s="144" t="s">
        <v>2</v>
      </c>
      <c r="KBS72" s="144" t="s">
        <v>1979</v>
      </c>
      <c r="KBT72" s="144" t="s">
        <v>1980</v>
      </c>
      <c r="KBU72" s="145" t="s">
        <v>1920</v>
      </c>
      <c r="KBV72" s="145" t="s">
        <v>1921</v>
      </c>
      <c r="KBW72" s="144" t="s">
        <v>1922</v>
      </c>
      <c r="KBX72" s="144" t="s">
        <v>2632</v>
      </c>
      <c r="KBY72" s="146" t="s">
        <v>1932</v>
      </c>
      <c r="KCG72" s="145" t="s">
        <v>41</v>
      </c>
      <c r="KCH72" s="144" t="s">
        <v>2</v>
      </c>
      <c r="KCI72" s="144" t="s">
        <v>1979</v>
      </c>
      <c r="KCJ72" s="144" t="s">
        <v>1980</v>
      </c>
      <c r="KCK72" s="145" t="s">
        <v>1920</v>
      </c>
      <c r="KCL72" s="145" t="s">
        <v>1921</v>
      </c>
      <c r="KCM72" s="144" t="s">
        <v>1922</v>
      </c>
      <c r="KCN72" s="144" t="s">
        <v>2632</v>
      </c>
      <c r="KCO72" s="146" t="s">
        <v>1932</v>
      </c>
      <c r="KCW72" s="145" t="s">
        <v>41</v>
      </c>
      <c r="KCX72" s="144" t="s">
        <v>2</v>
      </c>
      <c r="KCY72" s="144" t="s">
        <v>1979</v>
      </c>
      <c r="KCZ72" s="144" t="s">
        <v>1980</v>
      </c>
      <c r="KDA72" s="145" t="s">
        <v>1920</v>
      </c>
      <c r="KDB72" s="145" t="s">
        <v>1921</v>
      </c>
      <c r="KDC72" s="144" t="s">
        <v>1922</v>
      </c>
      <c r="KDD72" s="144" t="s">
        <v>2632</v>
      </c>
      <c r="KDE72" s="146" t="s">
        <v>1932</v>
      </c>
      <c r="KDM72" s="145" t="s">
        <v>41</v>
      </c>
      <c r="KDN72" s="144" t="s">
        <v>2</v>
      </c>
      <c r="KDO72" s="144" t="s">
        <v>1979</v>
      </c>
      <c r="KDP72" s="144" t="s">
        <v>1980</v>
      </c>
      <c r="KDQ72" s="145" t="s">
        <v>1920</v>
      </c>
      <c r="KDR72" s="145" t="s">
        <v>1921</v>
      </c>
      <c r="KDS72" s="144" t="s">
        <v>1922</v>
      </c>
      <c r="KDT72" s="144" t="s">
        <v>2632</v>
      </c>
      <c r="KDU72" s="146" t="s">
        <v>1932</v>
      </c>
      <c r="KEC72" s="145" t="s">
        <v>41</v>
      </c>
      <c r="KED72" s="144" t="s">
        <v>2</v>
      </c>
      <c r="KEE72" s="144" t="s">
        <v>1979</v>
      </c>
      <c r="KEF72" s="144" t="s">
        <v>1980</v>
      </c>
      <c r="KEG72" s="145" t="s">
        <v>1920</v>
      </c>
      <c r="KEH72" s="145" t="s">
        <v>1921</v>
      </c>
      <c r="KEI72" s="144" t="s">
        <v>1922</v>
      </c>
      <c r="KEJ72" s="144" t="s">
        <v>2632</v>
      </c>
      <c r="KEK72" s="146" t="s">
        <v>1932</v>
      </c>
      <c r="KES72" s="145" t="s">
        <v>41</v>
      </c>
      <c r="KET72" s="144" t="s">
        <v>2</v>
      </c>
      <c r="KEU72" s="144" t="s">
        <v>1979</v>
      </c>
      <c r="KEV72" s="144" t="s">
        <v>1980</v>
      </c>
      <c r="KEW72" s="145" t="s">
        <v>1920</v>
      </c>
      <c r="KEX72" s="145" t="s">
        <v>1921</v>
      </c>
      <c r="KEY72" s="144" t="s">
        <v>1922</v>
      </c>
      <c r="KEZ72" s="144" t="s">
        <v>2632</v>
      </c>
      <c r="KFA72" s="146" t="s">
        <v>1932</v>
      </c>
      <c r="KFI72" s="145" t="s">
        <v>41</v>
      </c>
      <c r="KFJ72" s="144" t="s">
        <v>2</v>
      </c>
      <c r="KFK72" s="144" t="s">
        <v>1979</v>
      </c>
      <c r="KFL72" s="144" t="s">
        <v>1980</v>
      </c>
      <c r="KFM72" s="145" t="s">
        <v>1920</v>
      </c>
      <c r="KFN72" s="145" t="s">
        <v>1921</v>
      </c>
      <c r="KFO72" s="144" t="s">
        <v>1922</v>
      </c>
      <c r="KFP72" s="144" t="s">
        <v>2632</v>
      </c>
      <c r="KFQ72" s="146" t="s">
        <v>1932</v>
      </c>
      <c r="KFY72" s="145" t="s">
        <v>41</v>
      </c>
      <c r="KFZ72" s="144" t="s">
        <v>2</v>
      </c>
      <c r="KGA72" s="144" t="s">
        <v>1979</v>
      </c>
      <c r="KGB72" s="144" t="s">
        <v>1980</v>
      </c>
      <c r="KGC72" s="145" t="s">
        <v>1920</v>
      </c>
      <c r="KGD72" s="145" t="s">
        <v>1921</v>
      </c>
      <c r="KGE72" s="144" t="s">
        <v>1922</v>
      </c>
      <c r="KGF72" s="144" t="s">
        <v>2632</v>
      </c>
      <c r="KGG72" s="146" t="s">
        <v>1932</v>
      </c>
      <c r="KGO72" s="145" t="s">
        <v>41</v>
      </c>
      <c r="KGP72" s="144" t="s">
        <v>2</v>
      </c>
      <c r="KGQ72" s="144" t="s">
        <v>1979</v>
      </c>
      <c r="KGR72" s="144" t="s">
        <v>1980</v>
      </c>
      <c r="KGS72" s="145" t="s">
        <v>1920</v>
      </c>
      <c r="KGT72" s="145" t="s">
        <v>1921</v>
      </c>
      <c r="KGU72" s="144" t="s">
        <v>1922</v>
      </c>
      <c r="KGV72" s="144" t="s">
        <v>2632</v>
      </c>
      <c r="KGW72" s="146" t="s">
        <v>1932</v>
      </c>
      <c r="KHE72" s="145" t="s">
        <v>41</v>
      </c>
      <c r="KHF72" s="144" t="s">
        <v>2</v>
      </c>
      <c r="KHG72" s="144" t="s">
        <v>1979</v>
      </c>
      <c r="KHH72" s="144" t="s">
        <v>1980</v>
      </c>
      <c r="KHI72" s="145" t="s">
        <v>1920</v>
      </c>
      <c r="KHJ72" s="145" t="s">
        <v>1921</v>
      </c>
      <c r="KHK72" s="144" t="s">
        <v>1922</v>
      </c>
      <c r="KHL72" s="144" t="s">
        <v>2632</v>
      </c>
      <c r="KHM72" s="146" t="s">
        <v>1932</v>
      </c>
      <c r="KHU72" s="145" t="s">
        <v>41</v>
      </c>
      <c r="KHV72" s="144" t="s">
        <v>2</v>
      </c>
      <c r="KHW72" s="144" t="s">
        <v>1979</v>
      </c>
      <c r="KHX72" s="144" t="s">
        <v>1980</v>
      </c>
      <c r="KHY72" s="145" t="s">
        <v>1920</v>
      </c>
      <c r="KHZ72" s="145" t="s">
        <v>1921</v>
      </c>
      <c r="KIA72" s="144" t="s">
        <v>1922</v>
      </c>
      <c r="KIB72" s="144" t="s">
        <v>2632</v>
      </c>
      <c r="KIC72" s="146" t="s">
        <v>1932</v>
      </c>
      <c r="KIK72" s="145" t="s">
        <v>41</v>
      </c>
      <c r="KIL72" s="144" t="s">
        <v>2</v>
      </c>
      <c r="KIM72" s="144" t="s">
        <v>1979</v>
      </c>
      <c r="KIN72" s="144" t="s">
        <v>1980</v>
      </c>
      <c r="KIO72" s="145" t="s">
        <v>1920</v>
      </c>
      <c r="KIP72" s="145" t="s">
        <v>1921</v>
      </c>
      <c r="KIQ72" s="144" t="s">
        <v>1922</v>
      </c>
      <c r="KIR72" s="144" t="s">
        <v>2632</v>
      </c>
      <c r="KIS72" s="146" t="s">
        <v>1932</v>
      </c>
      <c r="KJA72" s="145" t="s">
        <v>41</v>
      </c>
      <c r="KJB72" s="144" t="s">
        <v>2</v>
      </c>
      <c r="KJC72" s="144" t="s">
        <v>1979</v>
      </c>
      <c r="KJD72" s="144" t="s">
        <v>1980</v>
      </c>
      <c r="KJE72" s="145" t="s">
        <v>1920</v>
      </c>
      <c r="KJF72" s="145" t="s">
        <v>1921</v>
      </c>
      <c r="KJG72" s="144" t="s">
        <v>1922</v>
      </c>
      <c r="KJH72" s="144" t="s">
        <v>2632</v>
      </c>
      <c r="KJI72" s="146" t="s">
        <v>1932</v>
      </c>
      <c r="KJQ72" s="145" t="s">
        <v>41</v>
      </c>
      <c r="KJR72" s="144" t="s">
        <v>2</v>
      </c>
      <c r="KJS72" s="144" t="s">
        <v>1979</v>
      </c>
      <c r="KJT72" s="144" t="s">
        <v>1980</v>
      </c>
      <c r="KJU72" s="145" t="s">
        <v>1920</v>
      </c>
      <c r="KJV72" s="145" t="s">
        <v>1921</v>
      </c>
      <c r="KJW72" s="144" t="s">
        <v>1922</v>
      </c>
      <c r="KJX72" s="144" t="s">
        <v>2632</v>
      </c>
      <c r="KJY72" s="146" t="s">
        <v>1932</v>
      </c>
      <c r="KKG72" s="145" t="s">
        <v>41</v>
      </c>
      <c r="KKH72" s="144" t="s">
        <v>2</v>
      </c>
      <c r="KKI72" s="144" t="s">
        <v>1979</v>
      </c>
      <c r="KKJ72" s="144" t="s">
        <v>1980</v>
      </c>
      <c r="KKK72" s="145" t="s">
        <v>1920</v>
      </c>
      <c r="KKL72" s="145" t="s">
        <v>1921</v>
      </c>
      <c r="KKM72" s="144" t="s">
        <v>1922</v>
      </c>
      <c r="KKN72" s="144" t="s">
        <v>2632</v>
      </c>
      <c r="KKO72" s="146" t="s">
        <v>1932</v>
      </c>
      <c r="KKW72" s="145" t="s">
        <v>41</v>
      </c>
      <c r="KKX72" s="144" t="s">
        <v>2</v>
      </c>
      <c r="KKY72" s="144" t="s">
        <v>1979</v>
      </c>
      <c r="KKZ72" s="144" t="s">
        <v>1980</v>
      </c>
      <c r="KLA72" s="145" t="s">
        <v>1920</v>
      </c>
      <c r="KLB72" s="145" t="s">
        <v>1921</v>
      </c>
      <c r="KLC72" s="144" t="s">
        <v>1922</v>
      </c>
      <c r="KLD72" s="144" t="s">
        <v>2632</v>
      </c>
      <c r="KLE72" s="146" t="s">
        <v>1932</v>
      </c>
      <c r="KLM72" s="145" t="s">
        <v>41</v>
      </c>
      <c r="KLN72" s="144" t="s">
        <v>2</v>
      </c>
      <c r="KLO72" s="144" t="s">
        <v>1979</v>
      </c>
      <c r="KLP72" s="144" t="s">
        <v>1980</v>
      </c>
      <c r="KLQ72" s="145" t="s">
        <v>1920</v>
      </c>
      <c r="KLR72" s="145" t="s">
        <v>1921</v>
      </c>
      <c r="KLS72" s="144" t="s">
        <v>1922</v>
      </c>
      <c r="KLT72" s="144" t="s">
        <v>2632</v>
      </c>
      <c r="KLU72" s="146" t="s">
        <v>1932</v>
      </c>
      <c r="KMC72" s="145" t="s">
        <v>41</v>
      </c>
      <c r="KMD72" s="144" t="s">
        <v>2</v>
      </c>
      <c r="KME72" s="144" t="s">
        <v>1979</v>
      </c>
      <c r="KMF72" s="144" t="s">
        <v>1980</v>
      </c>
      <c r="KMG72" s="145" t="s">
        <v>1920</v>
      </c>
      <c r="KMH72" s="145" t="s">
        <v>1921</v>
      </c>
      <c r="KMI72" s="144" t="s">
        <v>1922</v>
      </c>
      <c r="KMJ72" s="144" t="s">
        <v>2632</v>
      </c>
      <c r="KMK72" s="146" t="s">
        <v>1932</v>
      </c>
      <c r="KMS72" s="145" t="s">
        <v>41</v>
      </c>
      <c r="KMT72" s="144" t="s">
        <v>2</v>
      </c>
      <c r="KMU72" s="144" t="s">
        <v>1979</v>
      </c>
      <c r="KMV72" s="144" t="s">
        <v>1980</v>
      </c>
      <c r="KMW72" s="145" t="s">
        <v>1920</v>
      </c>
      <c r="KMX72" s="145" t="s">
        <v>1921</v>
      </c>
      <c r="KMY72" s="144" t="s">
        <v>1922</v>
      </c>
      <c r="KMZ72" s="144" t="s">
        <v>2632</v>
      </c>
      <c r="KNA72" s="146" t="s">
        <v>1932</v>
      </c>
      <c r="KNI72" s="145" t="s">
        <v>41</v>
      </c>
      <c r="KNJ72" s="144" t="s">
        <v>2</v>
      </c>
      <c r="KNK72" s="144" t="s">
        <v>1979</v>
      </c>
      <c r="KNL72" s="144" t="s">
        <v>1980</v>
      </c>
      <c r="KNM72" s="145" t="s">
        <v>1920</v>
      </c>
      <c r="KNN72" s="145" t="s">
        <v>1921</v>
      </c>
      <c r="KNO72" s="144" t="s">
        <v>1922</v>
      </c>
      <c r="KNP72" s="144" t="s">
        <v>2632</v>
      </c>
      <c r="KNQ72" s="146" t="s">
        <v>1932</v>
      </c>
      <c r="KNY72" s="145" t="s">
        <v>41</v>
      </c>
      <c r="KNZ72" s="144" t="s">
        <v>2</v>
      </c>
      <c r="KOA72" s="144" t="s">
        <v>1979</v>
      </c>
      <c r="KOB72" s="144" t="s">
        <v>1980</v>
      </c>
      <c r="KOC72" s="145" t="s">
        <v>1920</v>
      </c>
      <c r="KOD72" s="145" t="s">
        <v>1921</v>
      </c>
      <c r="KOE72" s="144" t="s">
        <v>1922</v>
      </c>
      <c r="KOF72" s="144" t="s">
        <v>2632</v>
      </c>
      <c r="KOG72" s="146" t="s">
        <v>1932</v>
      </c>
      <c r="KOO72" s="145" t="s">
        <v>41</v>
      </c>
      <c r="KOP72" s="144" t="s">
        <v>2</v>
      </c>
      <c r="KOQ72" s="144" t="s">
        <v>1979</v>
      </c>
      <c r="KOR72" s="144" t="s">
        <v>1980</v>
      </c>
      <c r="KOS72" s="145" t="s">
        <v>1920</v>
      </c>
      <c r="KOT72" s="145" t="s">
        <v>1921</v>
      </c>
      <c r="KOU72" s="144" t="s">
        <v>1922</v>
      </c>
      <c r="KOV72" s="144" t="s">
        <v>2632</v>
      </c>
      <c r="KOW72" s="146" t="s">
        <v>1932</v>
      </c>
      <c r="KPE72" s="145" t="s">
        <v>41</v>
      </c>
      <c r="KPF72" s="144" t="s">
        <v>2</v>
      </c>
      <c r="KPG72" s="144" t="s">
        <v>1979</v>
      </c>
      <c r="KPH72" s="144" t="s">
        <v>1980</v>
      </c>
      <c r="KPI72" s="145" t="s">
        <v>1920</v>
      </c>
      <c r="KPJ72" s="145" t="s">
        <v>1921</v>
      </c>
      <c r="KPK72" s="144" t="s">
        <v>1922</v>
      </c>
      <c r="KPL72" s="144" t="s">
        <v>2632</v>
      </c>
      <c r="KPM72" s="146" t="s">
        <v>1932</v>
      </c>
      <c r="KPU72" s="145" t="s">
        <v>41</v>
      </c>
      <c r="KPV72" s="144" t="s">
        <v>2</v>
      </c>
      <c r="KPW72" s="144" t="s">
        <v>1979</v>
      </c>
      <c r="KPX72" s="144" t="s">
        <v>1980</v>
      </c>
      <c r="KPY72" s="145" t="s">
        <v>1920</v>
      </c>
      <c r="KPZ72" s="145" t="s">
        <v>1921</v>
      </c>
      <c r="KQA72" s="144" t="s">
        <v>1922</v>
      </c>
      <c r="KQB72" s="144" t="s">
        <v>2632</v>
      </c>
      <c r="KQC72" s="146" t="s">
        <v>1932</v>
      </c>
      <c r="KQK72" s="145" t="s">
        <v>41</v>
      </c>
      <c r="KQL72" s="144" t="s">
        <v>2</v>
      </c>
      <c r="KQM72" s="144" t="s">
        <v>1979</v>
      </c>
      <c r="KQN72" s="144" t="s">
        <v>1980</v>
      </c>
      <c r="KQO72" s="145" t="s">
        <v>1920</v>
      </c>
      <c r="KQP72" s="145" t="s">
        <v>1921</v>
      </c>
      <c r="KQQ72" s="144" t="s">
        <v>1922</v>
      </c>
      <c r="KQR72" s="144" t="s">
        <v>2632</v>
      </c>
      <c r="KQS72" s="146" t="s">
        <v>1932</v>
      </c>
      <c r="KRA72" s="145" t="s">
        <v>41</v>
      </c>
      <c r="KRB72" s="144" t="s">
        <v>2</v>
      </c>
      <c r="KRC72" s="144" t="s">
        <v>1979</v>
      </c>
      <c r="KRD72" s="144" t="s">
        <v>1980</v>
      </c>
      <c r="KRE72" s="145" t="s">
        <v>1920</v>
      </c>
      <c r="KRF72" s="145" t="s">
        <v>1921</v>
      </c>
      <c r="KRG72" s="144" t="s">
        <v>1922</v>
      </c>
      <c r="KRH72" s="144" t="s">
        <v>2632</v>
      </c>
      <c r="KRI72" s="146" t="s">
        <v>1932</v>
      </c>
      <c r="KRQ72" s="145" t="s">
        <v>41</v>
      </c>
      <c r="KRR72" s="144" t="s">
        <v>2</v>
      </c>
      <c r="KRS72" s="144" t="s">
        <v>1979</v>
      </c>
      <c r="KRT72" s="144" t="s">
        <v>1980</v>
      </c>
      <c r="KRU72" s="145" t="s">
        <v>1920</v>
      </c>
      <c r="KRV72" s="145" t="s">
        <v>1921</v>
      </c>
      <c r="KRW72" s="144" t="s">
        <v>1922</v>
      </c>
      <c r="KRX72" s="144" t="s">
        <v>2632</v>
      </c>
      <c r="KRY72" s="146" t="s">
        <v>1932</v>
      </c>
      <c r="KSG72" s="145" t="s">
        <v>41</v>
      </c>
      <c r="KSH72" s="144" t="s">
        <v>2</v>
      </c>
      <c r="KSI72" s="144" t="s">
        <v>1979</v>
      </c>
      <c r="KSJ72" s="144" t="s">
        <v>1980</v>
      </c>
      <c r="KSK72" s="145" t="s">
        <v>1920</v>
      </c>
      <c r="KSL72" s="145" t="s">
        <v>1921</v>
      </c>
      <c r="KSM72" s="144" t="s">
        <v>1922</v>
      </c>
      <c r="KSN72" s="144" t="s">
        <v>2632</v>
      </c>
      <c r="KSO72" s="146" t="s">
        <v>1932</v>
      </c>
      <c r="KSW72" s="145" t="s">
        <v>41</v>
      </c>
      <c r="KSX72" s="144" t="s">
        <v>2</v>
      </c>
      <c r="KSY72" s="144" t="s">
        <v>1979</v>
      </c>
      <c r="KSZ72" s="144" t="s">
        <v>1980</v>
      </c>
      <c r="KTA72" s="145" t="s">
        <v>1920</v>
      </c>
      <c r="KTB72" s="145" t="s">
        <v>1921</v>
      </c>
      <c r="KTC72" s="144" t="s">
        <v>1922</v>
      </c>
      <c r="KTD72" s="144" t="s">
        <v>2632</v>
      </c>
      <c r="KTE72" s="146" t="s">
        <v>1932</v>
      </c>
      <c r="KTM72" s="145" t="s">
        <v>41</v>
      </c>
      <c r="KTN72" s="144" t="s">
        <v>2</v>
      </c>
      <c r="KTO72" s="144" t="s">
        <v>1979</v>
      </c>
      <c r="KTP72" s="144" t="s">
        <v>1980</v>
      </c>
      <c r="KTQ72" s="145" t="s">
        <v>1920</v>
      </c>
      <c r="KTR72" s="145" t="s">
        <v>1921</v>
      </c>
      <c r="KTS72" s="144" t="s">
        <v>1922</v>
      </c>
      <c r="KTT72" s="144" t="s">
        <v>2632</v>
      </c>
      <c r="KTU72" s="146" t="s">
        <v>1932</v>
      </c>
      <c r="KUC72" s="145" t="s">
        <v>41</v>
      </c>
      <c r="KUD72" s="144" t="s">
        <v>2</v>
      </c>
      <c r="KUE72" s="144" t="s">
        <v>1979</v>
      </c>
      <c r="KUF72" s="144" t="s">
        <v>1980</v>
      </c>
      <c r="KUG72" s="145" t="s">
        <v>1920</v>
      </c>
      <c r="KUH72" s="145" t="s">
        <v>1921</v>
      </c>
      <c r="KUI72" s="144" t="s">
        <v>1922</v>
      </c>
      <c r="KUJ72" s="144" t="s">
        <v>2632</v>
      </c>
      <c r="KUK72" s="146" t="s">
        <v>1932</v>
      </c>
      <c r="KUS72" s="145" t="s">
        <v>41</v>
      </c>
      <c r="KUT72" s="144" t="s">
        <v>2</v>
      </c>
      <c r="KUU72" s="144" t="s">
        <v>1979</v>
      </c>
      <c r="KUV72" s="144" t="s">
        <v>1980</v>
      </c>
      <c r="KUW72" s="145" t="s">
        <v>1920</v>
      </c>
      <c r="KUX72" s="145" t="s">
        <v>1921</v>
      </c>
      <c r="KUY72" s="144" t="s">
        <v>1922</v>
      </c>
      <c r="KUZ72" s="144" t="s">
        <v>2632</v>
      </c>
      <c r="KVA72" s="146" t="s">
        <v>1932</v>
      </c>
      <c r="KVI72" s="145" t="s">
        <v>41</v>
      </c>
      <c r="KVJ72" s="144" t="s">
        <v>2</v>
      </c>
      <c r="KVK72" s="144" t="s">
        <v>1979</v>
      </c>
      <c r="KVL72" s="144" t="s">
        <v>1980</v>
      </c>
      <c r="KVM72" s="145" t="s">
        <v>1920</v>
      </c>
      <c r="KVN72" s="145" t="s">
        <v>1921</v>
      </c>
      <c r="KVO72" s="144" t="s">
        <v>1922</v>
      </c>
      <c r="KVP72" s="144" t="s">
        <v>2632</v>
      </c>
      <c r="KVQ72" s="146" t="s">
        <v>1932</v>
      </c>
      <c r="KVY72" s="145" t="s">
        <v>41</v>
      </c>
      <c r="KVZ72" s="144" t="s">
        <v>2</v>
      </c>
      <c r="KWA72" s="144" t="s">
        <v>1979</v>
      </c>
      <c r="KWB72" s="144" t="s">
        <v>1980</v>
      </c>
      <c r="KWC72" s="145" t="s">
        <v>1920</v>
      </c>
      <c r="KWD72" s="145" t="s">
        <v>1921</v>
      </c>
      <c r="KWE72" s="144" t="s">
        <v>1922</v>
      </c>
      <c r="KWF72" s="144" t="s">
        <v>2632</v>
      </c>
      <c r="KWG72" s="146" t="s">
        <v>1932</v>
      </c>
      <c r="KWO72" s="145" t="s">
        <v>41</v>
      </c>
      <c r="KWP72" s="144" t="s">
        <v>2</v>
      </c>
      <c r="KWQ72" s="144" t="s">
        <v>1979</v>
      </c>
      <c r="KWR72" s="144" t="s">
        <v>1980</v>
      </c>
      <c r="KWS72" s="145" t="s">
        <v>1920</v>
      </c>
      <c r="KWT72" s="145" t="s">
        <v>1921</v>
      </c>
      <c r="KWU72" s="144" t="s">
        <v>1922</v>
      </c>
      <c r="KWV72" s="144" t="s">
        <v>2632</v>
      </c>
      <c r="KWW72" s="146" t="s">
        <v>1932</v>
      </c>
      <c r="KXE72" s="145" t="s">
        <v>41</v>
      </c>
      <c r="KXF72" s="144" t="s">
        <v>2</v>
      </c>
      <c r="KXG72" s="144" t="s">
        <v>1979</v>
      </c>
      <c r="KXH72" s="144" t="s">
        <v>1980</v>
      </c>
      <c r="KXI72" s="145" t="s">
        <v>1920</v>
      </c>
      <c r="KXJ72" s="145" t="s">
        <v>1921</v>
      </c>
      <c r="KXK72" s="144" t="s">
        <v>1922</v>
      </c>
      <c r="KXL72" s="144" t="s">
        <v>2632</v>
      </c>
      <c r="KXM72" s="146" t="s">
        <v>1932</v>
      </c>
      <c r="KXU72" s="145" t="s">
        <v>41</v>
      </c>
      <c r="KXV72" s="144" t="s">
        <v>2</v>
      </c>
      <c r="KXW72" s="144" t="s">
        <v>1979</v>
      </c>
      <c r="KXX72" s="144" t="s">
        <v>1980</v>
      </c>
      <c r="KXY72" s="145" t="s">
        <v>1920</v>
      </c>
      <c r="KXZ72" s="145" t="s">
        <v>1921</v>
      </c>
      <c r="KYA72" s="144" t="s">
        <v>1922</v>
      </c>
      <c r="KYB72" s="144" t="s">
        <v>2632</v>
      </c>
      <c r="KYC72" s="146" t="s">
        <v>1932</v>
      </c>
      <c r="KYK72" s="145" t="s">
        <v>41</v>
      </c>
      <c r="KYL72" s="144" t="s">
        <v>2</v>
      </c>
      <c r="KYM72" s="144" t="s">
        <v>1979</v>
      </c>
      <c r="KYN72" s="144" t="s">
        <v>1980</v>
      </c>
      <c r="KYO72" s="145" t="s">
        <v>1920</v>
      </c>
      <c r="KYP72" s="145" t="s">
        <v>1921</v>
      </c>
      <c r="KYQ72" s="144" t="s">
        <v>1922</v>
      </c>
      <c r="KYR72" s="144" t="s">
        <v>2632</v>
      </c>
      <c r="KYS72" s="146" t="s">
        <v>1932</v>
      </c>
      <c r="KZA72" s="145" t="s">
        <v>41</v>
      </c>
      <c r="KZB72" s="144" t="s">
        <v>2</v>
      </c>
      <c r="KZC72" s="144" t="s">
        <v>1979</v>
      </c>
      <c r="KZD72" s="144" t="s">
        <v>1980</v>
      </c>
      <c r="KZE72" s="145" t="s">
        <v>1920</v>
      </c>
      <c r="KZF72" s="145" t="s">
        <v>1921</v>
      </c>
      <c r="KZG72" s="144" t="s">
        <v>1922</v>
      </c>
      <c r="KZH72" s="144" t="s">
        <v>2632</v>
      </c>
      <c r="KZI72" s="146" t="s">
        <v>1932</v>
      </c>
      <c r="KZQ72" s="145" t="s">
        <v>41</v>
      </c>
      <c r="KZR72" s="144" t="s">
        <v>2</v>
      </c>
      <c r="KZS72" s="144" t="s">
        <v>1979</v>
      </c>
      <c r="KZT72" s="144" t="s">
        <v>1980</v>
      </c>
      <c r="KZU72" s="145" t="s">
        <v>1920</v>
      </c>
      <c r="KZV72" s="145" t="s">
        <v>1921</v>
      </c>
      <c r="KZW72" s="144" t="s">
        <v>1922</v>
      </c>
      <c r="KZX72" s="144" t="s">
        <v>2632</v>
      </c>
      <c r="KZY72" s="146" t="s">
        <v>1932</v>
      </c>
      <c r="LAG72" s="145" t="s">
        <v>41</v>
      </c>
      <c r="LAH72" s="144" t="s">
        <v>2</v>
      </c>
      <c r="LAI72" s="144" t="s">
        <v>1979</v>
      </c>
      <c r="LAJ72" s="144" t="s">
        <v>1980</v>
      </c>
      <c r="LAK72" s="145" t="s">
        <v>1920</v>
      </c>
      <c r="LAL72" s="145" t="s">
        <v>1921</v>
      </c>
      <c r="LAM72" s="144" t="s">
        <v>1922</v>
      </c>
      <c r="LAN72" s="144" t="s">
        <v>2632</v>
      </c>
      <c r="LAO72" s="146" t="s">
        <v>1932</v>
      </c>
      <c r="LAW72" s="145" t="s">
        <v>41</v>
      </c>
      <c r="LAX72" s="144" t="s">
        <v>2</v>
      </c>
      <c r="LAY72" s="144" t="s">
        <v>1979</v>
      </c>
      <c r="LAZ72" s="144" t="s">
        <v>1980</v>
      </c>
      <c r="LBA72" s="145" t="s">
        <v>1920</v>
      </c>
      <c r="LBB72" s="145" t="s">
        <v>1921</v>
      </c>
      <c r="LBC72" s="144" t="s">
        <v>1922</v>
      </c>
      <c r="LBD72" s="144" t="s">
        <v>2632</v>
      </c>
      <c r="LBE72" s="146" t="s">
        <v>1932</v>
      </c>
      <c r="LBM72" s="145" t="s">
        <v>41</v>
      </c>
      <c r="LBN72" s="144" t="s">
        <v>2</v>
      </c>
      <c r="LBO72" s="144" t="s">
        <v>1979</v>
      </c>
      <c r="LBP72" s="144" t="s">
        <v>1980</v>
      </c>
      <c r="LBQ72" s="145" t="s">
        <v>1920</v>
      </c>
      <c r="LBR72" s="145" t="s">
        <v>1921</v>
      </c>
      <c r="LBS72" s="144" t="s">
        <v>1922</v>
      </c>
      <c r="LBT72" s="144" t="s">
        <v>2632</v>
      </c>
      <c r="LBU72" s="146" t="s">
        <v>1932</v>
      </c>
      <c r="LCC72" s="145" t="s">
        <v>41</v>
      </c>
      <c r="LCD72" s="144" t="s">
        <v>2</v>
      </c>
      <c r="LCE72" s="144" t="s">
        <v>1979</v>
      </c>
      <c r="LCF72" s="144" t="s">
        <v>1980</v>
      </c>
      <c r="LCG72" s="145" t="s">
        <v>1920</v>
      </c>
      <c r="LCH72" s="145" t="s">
        <v>1921</v>
      </c>
      <c r="LCI72" s="144" t="s">
        <v>1922</v>
      </c>
      <c r="LCJ72" s="144" t="s">
        <v>2632</v>
      </c>
      <c r="LCK72" s="146" t="s">
        <v>1932</v>
      </c>
      <c r="LCS72" s="145" t="s">
        <v>41</v>
      </c>
      <c r="LCT72" s="144" t="s">
        <v>2</v>
      </c>
      <c r="LCU72" s="144" t="s">
        <v>1979</v>
      </c>
      <c r="LCV72" s="144" t="s">
        <v>1980</v>
      </c>
      <c r="LCW72" s="145" t="s">
        <v>1920</v>
      </c>
      <c r="LCX72" s="145" t="s">
        <v>1921</v>
      </c>
      <c r="LCY72" s="144" t="s">
        <v>1922</v>
      </c>
      <c r="LCZ72" s="144" t="s">
        <v>2632</v>
      </c>
      <c r="LDA72" s="146" t="s">
        <v>1932</v>
      </c>
      <c r="LDI72" s="145" t="s">
        <v>41</v>
      </c>
      <c r="LDJ72" s="144" t="s">
        <v>2</v>
      </c>
      <c r="LDK72" s="144" t="s">
        <v>1979</v>
      </c>
      <c r="LDL72" s="144" t="s">
        <v>1980</v>
      </c>
      <c r="LDM72" s="145" t="s">
        <v>1920</v>
      </c>
      <c r="LDN72" s="145" t="s">
        <v>1921</v>
      </c>
      <c r="LDO72" s="144" t="s">
        <v>1922</v>
      </c>
      <c r="LDP72" s="144" t="s">
        <v>2632</v>
      </c>
      <c r="LDQ72" s="146" t="s">
        <v>1932</v>
      </c>
      <c r="LDY72" s="145" t="s">
        <v>41</v>
      </c>
      <c r="LDZ72" s="144" t="s">
        <v>2</v>
      </c>
      <c r="LEA72" s="144" t="s">
        <v>1979</v>
      </c>
      <c r="LEB72" s="144" t="s">
        <v>1980</v>
      </c>
      <c r="LEC72" s="145" t="s">
        <v>1920</v>
      </c>
      <c r="LED72" s="145" t="s">
        <v>1921</v>
      </c>
      <c r="LEE72" s="144" t="s">
        <v>1922</v>
      </c>
      <c r="LEF72" s="144" t="s">
        <v>2632</v>
      </c>
      <c r="LEG72" s="146" t="s">
        <v>1932</v>
      </c>
      <c r="LEO72" s="145" t="s">
        <v>41</v>
      </c>
      <c r="LEP72" s="144" t="s">
        <v>2</v>
      </c>
      <c r="LEQ72" s="144" t="s">
        <v>1979</v>
      </c>
      <c r="LER72" s="144" t="s">
        <v>1980</v>
      </c>
      <c r="LES72" s="145" t="s">
        <v>1920</v>
      </c>
      <c r="LET72" s="145" t="s">
        <v>1921</v>
      </c>
      <c r="LEU72" s="144" t="s">
        <v>1922</v>
      </c>
      <c r="LEV72" s="144" t="s">
        <v>2632</v>
      </c>
      <c r="LEW72" s="146" t="s">
        <v>1932</v>
      </c>
      <c r="LFE72" s="145" t="s">
        <v>41</v>
      </c>
      <c r="LFF72" s="144" t="s">
        <v>2</v>
      </c>
      <c r="LFG72" s="144" t="s">
        <v>1979</v>
      </c>
      <c r="LFH72" s="144" t="s">
        <v>1980</v>
      </c>
      <c r="LFI72" s="145" t="s">
        <v>1920</v>
      </c>
      <c r="LFJ72" s="145" t="s">
        <v>1921</v>
      </c>
      <c r="LFK72" s="144" t="s">
        <v>1922</v>
      </c>
      <c r="LFL72" s="144" t="s">
        <v>2632</v>
      </c>
      <c r="LFM72" s="146" t="s">
        <v>1932</v>
      </c>
      <c r="LFU72" s="145" t="s">
        <v>41</v>
      </c>
      <c r="LFV72" s="144" t="s">
        <v>2</v>
      </c>
      <c r="LFW72" s="144" t="s">
        <v>1979</v>
      </c>
      <c r="LFX72" s="144" t="s">
        <v>1980</v>
      </c>
      <c r="LFY72" s="145" t="s">
        <v>1920</v>
      </c>
      <c r="LFZ72" s="145" t="s">
        <v>1921</v>
      </c>
      <c r="LGA72" s="144" t="s">
        <v>1922</v>
      </c>
      <c r="LGB72" s="144" t="s">
        <v>2632</v>
      </c>
      <c r="LGC72" s="146" t="s">
        <v>1932</v>
      </c>
      <c r="LGK72" s="145" t="s">
        <v>41</v>
      </c>
      <c r="LGL72" s="144" t="s">
        <v>2</v>
      </c>
      <c r="LGM72" s="144" t="s">
        <v>1979</v>
      </c>
      <c r="LGN72" s="144" t="s">
        <v>1980</v>
      </c>
      <c r="LGO72" s="145" t="s">
        <v>1920</v>
      </c>
      <c r="LGP72" s="145" t="s">
        <v>1921</v>
      </c>
      <c r="LGQ72" s="144" t="s">
        <v>1922</v>
      </c>
      <c r="LGR72" s="144" t="s">
        <v>2632</v>
      </c>
      <c r="LGS72" s="146" t="s">
        <v>1932</v>
      </c>
      <c r="LHA72" s="145" t="s">
        <v>41</v>
      </c>
      <c r="LHB72" s="144" t="s">
        <v>2</v>
      </c>
      <c r="LHC72" s="144" t="s">
        <v>1979</v>
      </c>
      <c r="LHD72" s="144" t="s">
        <v>1980</v>
      </c>
      <c r="LHE72" s="145" t="s">
        <v>1920</v>
      </c>
      <c r="LHF72" s="145" t="s">
        <v>1921</v>
      </c>
      <c r="LHG72" s="144" t="s">
        <v>1922</v>
      </c>
      <c r="LHH72" s="144" t="s">
        <v>2632</v>
      </c>
      <c r="LHI72" s="146" t="s">
        <v>1932</v>
      </c>
      <c r="LHQ72" s="145" t="s">
        <v>41</v>
      </c>
      <c r="LHR72" s="144" t="s">
        <v>2</v>
      </c>
      <c r="LHS72" s="144" t="s">
        <v>1979</v>
      </c>
      <c r="LHT72" s="144" t="s">
        <v>1980</v>
      </c>
      <c r="LHU72" s="145" t="s">
        <v>1920</v>
      </c>
      <c r="LHV72" s="145" t="s">
        <v>1921</v>
      </c>
      <c r="LHW72" s="144" t="s">
        <v>1922</v>
      </c>
      <c r="LHX72" s="144" t="s">
        <v>2632</v>
      </c>
      <c r="LHY72" s="146" t="s">
        <v>1932</v>
      </c>
      <c r="LIG72" s="145" t="s">
        <v>41</v>
      </c>
      <c r="LIH72" s="144" t="s">
        <v>2</v>
      </c>
      <c r="LII72" s="144" t="s">
        <v>1979</v>
      </c>
      <c r="LIJ72" s="144" t="s">
        <v>1980</v>
      </c>
      <c r="LIK72" s="145" t="s">
        <v>1920</v>
      </c>
      <c r="LIL72" s="145" t="s">
        <v>1921</v>
      </c>
      <c r="LIM72" s="144" t="s">
        <v>1922</v>
      </c>
      <c r="LIN72" s="144" t="s">
        <v>2632</v>
      </c>
      <c r="LIO72" s="146" t="s">
        <v>1932</v>
      </c>
      <c r="LIW72" s="145" t="s">
        <v>41</v>
      </c>
      <c r="LIX72" s="144" t="s">
        <v>2</v>
      </c>
      <c r="LIY72" s="144" t="s">
        <v>1979</v>
      </c>
      <c r="LIZ72" s="144" t="s">
        <v>1980</v>
      </c>
      <c r="LJA72" s="145" t="s">
        <v>1920</v>
      </c>
      <c r="LJB72" s="145" t="s">
        <v>1921</v>
      </c>
      <c r="LJC72" s="144" t="s">
        <v>1922</v>
      </c>
      <c r="LJD72" s="144" t="s">
        <v>2632</v>
      </c>
      <c r="LJE72" s="146" t="s">
        <v>1932</v>
      </c>
      <c r="LJM72" s="145" t="s">
        <v>41</v>
      </c>
      <c r="LJN72" s="144" t="s">
        <v>2</v>
      </c>
      <c r="LJO72" s="144" t="s">
        <v>1979</v>
      </c>
      <c r="LJP72" s="144" t="s">
        <v>1980</v>
      </c>
      <c r="LJQ72" s="145" t="s">
        <v>1920</v>
      </c>
      <c r="LJR72" s="145" t="s">
        <v>1921</v>
      </c>
      <c r="LJS72" s="144" t="s">
        <v>1922</v>
      </c>
      <c r="LJT72" s="144" t="s">
        <v>2632</v>
      </c>
      <c r="LJU72" s="146" t="s">
        <v>1932</v>
      </c>
      <c r="LKC72" s="145" t="s">
        <v>41</v>
      </c>
      <c r="LKD72" s="144" t="s">
        <v>2</v>
      </c>
      <c r="LKE72" s="144" t="s">
        <v>1979</v>
      </c>
      <c r="LKF72" s="144" t="s">
        <v>1980</v>
      </c>
      <c r="LKG72" s="145" t="s">
        <v>1920</v>
      </c>
      <c r="LKH72" s="145" t="s">
        <v>1921</v>
      </c>
      <c r="LKI72" s="144" t="s">
        <v>1922</v>
      </c>
      <c r="LKJ72" s="144" t="s">
        <v>2632</v>
      </c>
      <c r="LKK72" s="146" t="s">
        <v>1932</v>
      </c>
      <c r="LKS72" s="145" t="s">
        <v>41</v>
      </c>
      <c r="LKT72" s="144" t="s">
        <v>2</v>
      </c>
      <c r="LKU72" s="144" t="s">
        <v>1979</v>
      </c>
      <c r="LKV72" s="144" t="s">
        <v>1980</v>
      </c>
      <c r="LKW72" s="145" t="s">
        <v>1920</v>
      </c>
      <c r="LKX72" s="145" t="s">
        <v>1921</v>
      </c>
      <c r="LKY72" s="144" t="s">
        <v>1922</v>
      </c>
      <c r="LKZ72" s="144" t="s">
        <v>2632</v>
      </c>
      <c r="LLA72" s="146" t="s">
        <v>1932</v>
      </c>
      <c r="LLI72" s="145" t="s">
        <v>41</v>
      </c>
      <c r="LLJ72" s="144" t="s">
        <v>2</v>
      </c>
      <c r="LLK72" s="144" t="s">
        <v>1979</v>
      </c>
      <c r="LLL72" s="144" t="s">
        <v>1980</v>
      </c>
      <c r="LLM72" s="145" t="s">
        <v>1920</v>
      </c>
      <c r="LLN72" s="145" t="s">
        <v>1921</v>
      </c>
      <c r="LLO72" s="144" t="s">
        <v>1922</v>
      </c>
      <c r="LLP72" s="144" t="s">
        <v>2632</v>
      </c>
      <c r="LLQ72" s="146" t="s">
        <v>1932</v>
      </c>
      <c r="LLY72" s="145" t="s">
        <v>41</v>
      </c>
      <c r="LLZ72" s="144" t="s">
        <v>2</v>
      </c>
      <c r="LMA72" s="144" t="s">
        <v>1979</v>
      </c>
      <c r="LMB72" s="144" t="s">
        <v>1980</v>
      </c>
      <c r="LMC72" s="145" t="s">
        <v>1920</v>
      </c>
      <c r="LMD72" s="145" t="s">
        <v>1921</v>
      </c>
      <c r="LME72" s="144" t="s">
        <v>1922</v>
      </c>
      <c r="LMF72" s="144" t="s">
        <v>2632</v>
      </c>
      <c r="LMG72" s="146" t="s">
        <v>1932</v>
      </c>
      <c r="LMO72" s="145" t="s">
        <v>41</v>
      </c>
      <c r="LMP72" s="144" t="s">
        <v>2</v>
      </c>
      <c r="LMQ72" s="144" t="s">
        <v>1979</v>
      </c>
      <c r="LMR72" s="144" t="s">
        <v>1980</v>
      </c>
      <c r="LMS72" s="145" t="s">
        <v>1920</v>
      </c>
      <c r="LMT72" s="145" t="s">
        <v>1921</v>
      </c>
      <c r="LMU72" s="144" t="s">
        <v>1922</v>
      </c>
      <c r="LMV72" s="144" t="s">
        <v>2632</v>
      </c>
      <c r="LMW72" s="146" t="s">
        <v>1932</v>
      </c>
      <c r="LNE72" s="145" t="s">
        <v>41</v>
      </c>
      <c r="LNF72" s="144" t="s">
        <v>2</v>
      </c>
      <c r="LNG72" s="144" t="s">
        <v>1979</v>
      </c>
      <c r="LNH72" s="144" t="s">
        <v>1980</v>
      </c>
      <c r="LNI72" s="145" t="s">
        <v>1920</v>
      </c>
      <c r="LNJ72" s="145" t="s">
        <v>1921</v>
      </c>
      <c r="LNK72" s="144" t="s">
        <v>1922</v>
      </c>
      <c r="LNL72" s="144" t="s">
        <v>2632</v>
      </c>
      <c r="LNM72" s="146" t="s">
        <v>1932</v>
      </c>
      <c r="LNU72" s="145" t="s">
        <v>41</v>
      </c>
      <c r="LNV72" s="144" t="s">
        <v>2</v>
      </c>
      <c r="LNW72" s="144" t="s">
        <v>1979</v>
      </c>
      <c r="LNX72" s="144" t="s">
        <v>1980</v>
      </c>
      <c r="LNY72" s="145" t="s">
        <v>1920</v>
      </c>
      <c r="LNZ72" s="145" t="s">
        <v>1921</v>
      </c>
      <c r="LOA72" s="144" t="s">
        <v>1922</v>
      </c>
      <c r="LOB72" s="144" t="s">
        <v>2632</v>
      </c>
      <c r="LOC72" s="146" t="s">
        <v>1932</v>
      </c>
      <c r="LOK72" s="145" t="s">
        <v>41</v>
      </c>
      <c r="LOL72" s="144" t="s">
        <v>2</v>
      </c>
      <c r="LOM72" s="144" t="s">
        <v>1979</v>
      </c>
      <c r="LON72" s="144" t="s">
        <v>1980</v>
      </c>
      <c r="LOO72" s="145" t="s">
        <v>1920</v>
      </c>
      <c r="LOP72" s="145" t="s">
        <v>1921</v>
      </c>
      <c r="LOQ72" s="144" t="s">
        <v>1922</v>
      </c>
      <c r="LOR72" s="144" t="s">
        <v>2632</v>
      </c>
      <c r="LOS72" s="146" t="s">
        <v>1932</v>
      </c>
      <c r="LPA72" s="145" t="s">
        <v>41</v>
      </c>
      <c r="LPB72" s="144" t="s">
        <v>2</v>
      </c>
      <c r="LPC72" s="144" t="s">
        <v>1979</v>
      </c>
      <c r="LPD72" s="144" t="s">
        <v>1980</v>
      </c>
      <c r="LPE72" s="145" t="s">
        <v>1920</v>
      </c>
      <c r="LPF72" s="145" t="s">
        <v>1921</v>
      </c>
      <c r="LPG72" s="144" t="s">
        <v>1922</v>
      </c>
      <c r="LPH72" s="144" t="s">
        <v>2632</v>
      </c>
      <c r="LPI72" s="146" t="s">
        <v>1932</v>
      </c>
      <c r="LPQ72" s="145" t="s">
        <v>41</v>
      </c>
      <c r="LPR72" s="144" t="s">
        <v>2</v>
      </c>
      <c r="LPS72" s="144" t="s">
        <v>1979</v>
      </c>
      <c r="LPT72" s="144" t="s">
        <v>1980</v>
      </c>
      <c r="LPU72" s="145" t="s">
        <v>1920</v>
      </c>
      <c r="LPV72" s="145" t="s">
        <v>1921</v>
      </c>
      <c r="LPW72" s="144" t="s">
        <v>1922</v>
      </c>
      <c r="LPX72" s="144" t="s">
        <v>2632</v>
      </c>
      <c r="LPY72" s="146" t="s">
        <v>1932</v>
      </c>
      <c r="LQG72" s="145" t="s">
        <v>41</v>
      </c>
      <c r="LQH72" s="144" t="s">
        <v>2</v>
      </c>
      <c r="LQI72" s="144" t="s">
        <v>1979</v>
      </c>
      <c r="LQJ72" s="144" t="s">
        <v>1980</v>
      </c>
      <c r="LQK72" s="145" t="s">
        <v>1920</v>
      </c>
      <c r="LQL72" s="145" t="s">
        <v>1921</v>
      </c>
      <c r="LQM72" s="144" t="s">
        <v>1922</v>
      </c>
      <c r="LQN72" s="144" t="s">
        <v>2632</v>
      </c>
      <c r="LQO72" s="146" t="s">
        <v>1932</v>
      </c>
      <c r="LQW72" s="145" t="s">
        <v>41</v>
      </c>
      <c r="LQX72" s="144" t="s">
        <v>2</v>
      </c>
      <c r="LQY72" s="144" t="s">
        <v>1979</v>
      </c>
      <c r="LQZ72" s="144" t="s">
        <v>1980</v>
      </c>
      <c r="LRA72" s="145" t="s">
        <v>1920</v>
      </c>
      <c r="LRB72" s="145" t="s">
        <v>1921</v>
      </c>
      <c r="LRC72" s="144" t="s">
        <v>1922</v>
      </c>
      <c r="LRD72" s="144" t="s">
        <v>2632</v>
      </c>
      <c r="LRE72" s="146" t="s">
        <v>1932</v>
      </c>
      <c r="LRM72" s="145" t="s">
        <v>41</v>
      </c>
      <c r="LRN72" s="144" t="s">
        <v>2</v>
      </c>
      <c r="LRO72" s="144" t="s">
        <v>1979</v>
      </c>
      <c r="LRP72" s="144" t="s">
        <v>1980</v>
      </c>
      <c r="LRQ72" s="145" t="s">
        <v>1920</v>
      </c>
      <c r="LRR72" s="145" t="s">
        <v>1921</v>
      </c>
      <c r="LRS72" s="144" t="s">
        <v>1922</v>
      </c>
      <c r="LRT72" s="144" t="s">
        <v>2632</v>
      </c>
      <c r="LRU72" s="146" t="s">
        <v>1932</v>
      </c>
      <c r="LSC72" s="145" t="s">
        <v>41</v>
      </c>
      <c r="LSD72" s="144" t="s">
        <v>2</v>
      </c>
      <c r="LSE72" s="144" t="s">
        <v>1979</v>
      </c>
      <c r="LSF72" s="144" t="s">
        <v>1980</v>
      </c>
      <c r="LSG72" s="145" t="s">
        <v>1920</v>
      </c>
      <c r="LSH72" s="145" t="s">
        <v>1921</v>
      </c>
      <c r="LSI72" s="144" t="s">
        <v>1922</v>
      </c>
      <c r="LSJ72" s="144" t="s">
        <v>2632</v>
      </c>
      <c r="LSK72" s="146" t="s">
        <v>1932</v>
      </c>
      <c r="LSS72" s="145" t="s">
        <v>41</v>
      </c>
      <c r="LST72" s="144" t="s">
        <v>2</v>
      </c>
      <c r="LSU72" s="144" t="s">
        <v>1979</v>
      </c>
      <c r="LSV72" s="144" t="s">
        <v>1980</v>
      </c>
      <c r="LSW72" s="145" t="s">
        <v>1920</v>
      </c>
      <c r="LSX72" s="145" t="s">
        <v>1921</v>
      </c>
      <c r="LSY72" s="144" t="s">
        <v>1922</v>
      </c>
      <c r="LSZ72" s="144" t="s">
        <v>2632</v>
      </c>
      <c r="LTA72" s="146" t="s">
        <v>1932</v>
      </c>
      <c r="LTI72" s="145" t="s">
        <v>41</v>
      </c>
      <c r="LTJ72" s="144" t="s">
        <v>2</v>
      </c>
      <c r="LTK72" s="144" t="s">
        <v>1979</v>
      </c>
      <c r="LTL72" s="144" t="s">
        <v>1980</v>
      </c>
      <c r="LTM72" s="145" t="s">
        <v>1920</v>
      </c>
      <c r="LTN72" s="145" t="s">
        <v>1921</v>
      </c>
      <c r="LTO72" s="144" t="s">
        <v>1922</v>
      </c>
      <c r="LTP72" s="144" t="s">
        <v>2632</v>
      </c>
      <c r="LTQ72" s="146" t="s">
        <v>1932</v>
      </c>
      <c r="LTY72" s="145" t="s">
        <v>41</v>
      </c>
      <c r="LTZ72" s="144" t="s">
        <v>2</v>
      </c>
      <c r="LUA72" s="144" t="s">
        <v>1979</v>
      </c>
      <c r="LUB72" s="144" t="s">
        <v>1980</v>
      </c>
      <c r="LUC72" s="145" t="s">
        <v>1920</v>
      </c>
      <c r="LUD72" s="145" t="s">
        <v>1921</v>
      </c>
      <c r="LUE72" s="144" t="s">
        <v>1922</v>
      </c>
      <c r="LUF72" s="144" t="s">
        <v>2632</v>
      </c>
      <c r="LUG72" s="146" t="s">
        <v>1932</v>
      </c>
      <c r="LUO72" s="145" t="s">
        <v>41</v>
      </c>
      <c r="LUP72" s="144" t="s">
        <v>2</v>
      </c>
      <c r="LUQ72" s="144" t="s">
        <v>1979</v>
      </c>
      <c r="LUR72" s="144" t="s">
        <v>1980</v>
      </c>
      <c r="LUS72" s="145" t="s">
        <v>1920</v>
      </c>
      <c r="LUT72" s="145" t="s">
        <v>1921</v>
      </c>
      <c r="LUU72" s="144" t="s">
        <v>1922</v>
      </c>
      <c r="LUV72" s="144" t="s">
        <v>2632</v>
      </c>
      <c r="LUW72" s="146" t="s">
        <v>1932</v>
      </c>
      <c r="LVE72" s="145" t="s">
        <v>41</v>
      </c>
      <c r="LVF72" s="144" t="s">
        <v>2</v>
      </c>
      <c r="LVG72" s="144" t="s">
        <v>1979</v>
      </c>
      <c r="LVH72" s="144" t="s">
        <v>1980</v>
      </c>
      <c r="LVI72" s="145" t="s">
        <v>1920</v>
      </c>
      <c r="LVJ72" s="145" t="s">
        <v>1921</v>
      </c>
      <c r="LVK72" s="144" t="s">
        <v>1922</v>
      </c>
      <c r="LVL72" s="144" t="s">
        <v>2632</v>
      </c>
      <c r="LVM72" s="146" t="s">
        <v>1932</v>
      </c>
      <c r="LVU72" s="145" t="s">
        <v>41</v>
      </c>
      <c r="LVV72" s="144" t="s">
        <v>2</v>
      </c>
      <c r="LVW72" s="144" t="s">
        <v>1979</v>
      </c>
      <c r="LVX72" s="144" t="s">
        <v>1980</v>
      </c>
      <c r="LVY72" s="145" t="s">
        <v>1920</v>
      </c>
      <c r="LVZ72" s="145" t="s">
        <v>1921</v>
      </c>
      <c r="LWA72" s="144" t="s">
        <v>1922</v>
      </c>
      <c r="LWB72" s="144" t="s">
        <v>2632</v>
      </c>
      <c r="LWC72" s="146" t="s">
        <v>1932</v>
      </c>
      <c r="LWK72" s="145" t="s">
        <v>41</v>
      </c>
      <c r="LWL72" s="144" t="s">
        <v>2</v>
      </c>
      <c r="LWM72" s="144" t="s">
        <v>1979</v>
      </c>
      <c r="LWN72" s="144" t="s">
        <v>1980</v>
      </c>
      <c r="LWO72" s="145" t="s">
        <v>1920</v>
      </c>
      <c r="LWP72" s="145" t="s">
        <v>1921</v>
      </c>
      <c r="LWQ72" s="144" t="s">
        <v>1922</v>
      </c>
      <c r="LWR72" s="144" t="s">
        <v>2632</v>
      </c>
      <c r="LWS72" s="146" t="s">
        <v>1932</v>
      </c>
      <c r="LXA72" s="145" t="s">
        <v>41</v>
      </c>
      <c r="LXB72" s="144" t="s">
        <v>2</v>
      </c>
      <c r="LXC72" s="144" t="s">
        <v>1979</v>
      </c>
      <c r="LXD72" s="144" t="s">
        <v>1980</v>
      </c>
      <c r="LXE72" s="145" t="s">
        <v>1920</v>
      </c>
      <c r="LXF72" s="145" t="s">
        <v>1921</v>
      </c>
      <c r="LXG72" s="144" t="s">
        <v>1922</v>
      </c>
      <c r="LXH72" s="144" t="s">
        <v>2632</v>
      </c>
      <c r="LXI72" s="146" t="s">
        <v>1932</v>
      </c>
      <c r="LXQ72" s="145" t="s">
        <v>41</v>
      </c>
      <c r="LXR72" s="144" t="s">
        <v>2</v>
      </c>
      <c r="LXS72" s="144" t="s">
        <v>1979</v>
      </c>
      <c r="LXT72" s="144" t="s">
        <v>1980</v>
      </c>
      <c r="LXU72" s="145" t="s">
        <v>1920</v>
      </c>
      <c r="LXV72" s="145" t="s">
        <v>1921</v>
      </c>
      <c r="LXW72" s="144" t="s">
        <v>1922</v>
      </c>
      <c r="LXX72" s="144" t="s">
        <v>2632</v>
      </c>
      <c r="LXY72" s="146" t="s">
        <v>1932</v>
      </c>
      <c r="LYG72" s="145" t="s">
        <v>41</v>
      </c>
      <c r="LYH72" s="144" t="s">
        <v>2</v>
      </c>
      <c r="LYI72" s="144" t="s">
        <v>1979</v>
      </c>
      <c r="LYJ72" s="144" t="s">
        <v>1980</v>
      </c>
      <c r="LYK72" s="145" t="s">
        <v>1920</v>
      </c>
      <c r="LYL72" s="145" t="s">
        <v>1921</v>
      </c>
      <c r="LYM72" s="144" t="s">
        <v>1922</v>
      </c>
      <c r="LYN72" s="144" t="s">
        <v>2632</v>
      </c>
      <c r="LYO72" s="146" t="s">
        <v>1932</v>
      </c>
      <c r="LYW72" s="145" t="s">
        <v>41</v>
      </c>
      <c r="LYX72" s="144" t="s">
        <v>2</v>
      </c>
      <c r="LYY72" s="144" t="s">
        <v>1979</v>
      </c>
      <c r="LYZ72" s="144" t="s">
        <v>1980</v>
      </c>
      <c r="LZA72" s="145" t="s">
        <v>1920</v>
      </c>
      <c r="LZB72" s="145" t="s">
        <v>1921</v>
      </c>
      <c r="LZC72" s="144" t="s">
        <v>1922</v>
      </c>
      <c r="LZD72" s="144" t="s">
        <v>2632</v>
      </c>
      <c r="LZE72" s="146" t="s">
        <v>1932</v>
      </c>
      <c r="LZM72" s="145" t="s">
        <v>41</v>
      </c>
      <c r="LZN72" s="144" t="s">
        <v>2</v>
      </c>
      <c r="LZO72" s="144" t="s">
        <v>1979</v>
      </c>
      <c r="LZP72" s="144" t="s">
        <v>1980</v>
      </c>
      <c r="LZQ72" s="145" t="s">
        <v>1920</v>
      </c>
      <c r="LZR72" s="145" t="s">
        <v>1921</v>
      </c>
      <c r="LZS72" s="144" t="s">
        <v>1922</v>
      </c>
      <c r="LZT72" s="144" t="s">
        <v>2632</v>
      </c>
      <c r="LZU72" s="146" t="s">
        <v>1932</v>
      </c>
      <c r="MAC72" s="145" t="s">
        <v>41</v>
      </c>
      <c r="MAD72" s="144" t="s">
        <v>2</v>
      </c>
      <c r="MAE72" s="144" t="s">
        <v>1979</v>
      </c>
      <c r="MAF72" s="144" t="s">
        <v>1980</v>
      </c>
      <c r="MAG72" s="145" t="s">
        <v>1920</v>
      </c>
      <c r="MAH72" s="145" t="s">
        <v>1921</v>
      </c>
      <c r="MAI72" s="144" t="s">
        <v>1922</v>
      </c>
      <c r="MAJ72" s="144" t="s">
        <v>2632</v>
      </c>
      <c r="MAK72" s="146" t="s">
        <v>1932</v>
      </c>
      <c r="MAS72" s="145" t="s">
        <v>41</v>
      </c>
      <c r="MAT72" s="144" t="s">
        <v>2</v>
      </c>
      <c r="MAU72" s="144" t="s">
        <v>1979</v>
      </c>
      <c r="MAV72" s="144" t="s">
        <v>1980</v>
      </c>
      <c r="MAW72" s="145" t="s">
        <v>1920</v>
      </c>
      <c r="MAX72" s="145" t="s">
        <v>1921</v>
      </c>
      <c r="MAY72" s="144" t="s">
        <v>1922</v>
      </c>
      <c r="MAZ72" s="144" t="s">
        <v>2632</v>
      </c>
      <c r="MBA72" s="146" t="s">
        <v>1932</v>
      </c>
      <c r="MBI72" s="145" t="s">
        <v>41</v>
      </c>
      <c r="MBJ72" s="144" t="s">
        <v>2</v>
      </c>
      <c r="MBK72" s="144" t="s">
        <v>1979</v>
      </c>
      <c r="MBL72" s="144" t="s">
        <v>1980</v>
      </c>
      <c r="MBM72" s="145" t="s">
        <v>1920</v>
      </c>
      <c r="MBN72" s="145" t="s">
        <v>1921</v>
      </c>
      <c r="MBO72" s="144" t="s">
        <v>1922</v>
      </c>
      <c r="MBP72" s="144" t="s">
        <v>2632</v>
      </c>
      <c r="MBQ72" s="146" t="s">
        <v>1932</v>
      </c>
      <c r="MBY72" s="145" t="s">
        <v>41</v>
      </c>
      <c r="MBZ72" s="144" t="s">
        <v>2</v>
      </c>
      <c r="MCA72" s="144" t="s">
        <v>1979</v>
      </c>
      <c r="MCB72" s="144" t="s">
        <v>1980</v>
      </c>
      <c r="MCC72" s="145" t="s">
        <v>1920</v>
      </c>
      <c r="MCD72" s="145" t="s">
        <v>1921</v>
      </c>
      <c r="MCE72" s="144" t="s">
        <v>1922</v>
      </c>
      <c r="MCF72" s="144" t="s">
        <v>2632</v>
      </c>
      <c r="MCG72" s="146" t="s">
        <v>1932</v>
      </c>
      <c r="MCO72" s="145" t="s">
        <v>41</v>
      </c>
      <c r="MCP72" s="144" t="s">
        <v>2</v>
      </c>
      <c r="MCQ72" s="144" t="s">
        <v>1979</v>
      </c>
      <c r="MCR72" s="144" t="s">
        <v>1980</v>
      </c>
      <c r="MCS72" s="145" t="s">
        <v>1920</v>
      </c>
      <c r="MCT72" s="145" t="s">
        <v>1921</v>
      </c>
      <c r="MCU72" s="144" t="s">
        <v>1922</v>
      </c>
      <c r="MCV72" s="144" t="s">
        <v>2632</v>
      </c>
      <c r="MCW72" s="146" t="s">
        <v>1932</v>
      </c>
      <c r="MDE72" s="145" t="s">
        <v>41</v>
      </c>
      <c r="MDF72" s="144" t="s">
        <v>2</v>
      </c>
      <c r="MDG72" s="144" t="s">
        <v>1979</v>
      </c>
      <c r="MDH72" s="144" t="s">
        <v>1980</v>
      </c>
      <c r="MDI72" s="145" t="s">
        <v>1920</v>
      </c>
      <c r="MDJ72" s="145" t="s">
        <v>1921</v>
      </c>
      <c r="MDK72" s="144" t="s">
        <v>1922</v>
      </c>
      <c r="MDL72" s="144" t="s">
        <v>2632</v>
      </c>
      <c r="MDM72" s="146" t="s">
        <v>1932</v>
      </c>
      <c r="MDU72" s="145" t="s">
        <v>41</v>
      </c>
      <c r="MDV72" s="144" t="s">
        <v>2</v>
      </c>
      <c r="MDW72" s="144" t="s">
        <v>1979</v>
      </c>
      <c r="MDX72" s="144" t="s">
        <v>1980</v>
      </c>
      <c r="MDY72" s="145" t="s">
        <v>1920</v>
      </c>
      <c r="MDZ72" s="145" t="s">
        <v>1921</v>
      </c>
      <c r="MEA72" s="144" t="s">
        <v>1922</v>
      </c>
      <c r="MEB72" s="144" t="s">
        <v>2632</v>
      </c>
      <c r="MEC72" s="146" t="s">
        <v>1932</v>
      </c>
      <c r="MEK72" s="145" t="s">
        <v>41</v>
      </c>
      <c r="MEL72" s="144" t="s">
        <v>2</v>
      </c>
      <c r="MEM72" s="144" t="s">
        <v>1979</v>
      </c>
      <c r="MEN72" s="144" t="s">
        <v>1980</v>
      </c>
      <c r="MEO72" s="145" t="s">
        <v>1920</v>
      </c>
      <c r="MEP72" s="145" t="s">
        <v>1921</v>
      </c>
      <c r="MEQ72" s="144" t="s">
        <v>1922</v>
      </c>
      <c r="MER72" s="144" t="s">
        <v>2632</v>
      </c>
      <c r="MES72" s="146" t="s">
        <v>1932</v>
      </c>
      <c r="MFA72" s="145" t="s">
        <v>41</v>
      </c>
      <c r="MFB72" s="144" t="s">
        <v>2</v>
      </c>
      <c r="MFC72" s="144" t="s">
        <v>1979</v>
      </c>
      <c r="MFD72" s="144" t="s">
        <v>1980</v>
      </c>
      <c r="MFE72" s="145" t="s">
        <v>1920</v>
      </c>
      <c r="MFF72" s="145" t="s">
        <v>1921</v>
      </c>
      <c r="MFG72" s="144" t="s">
        <v>1922</v>
      </c>
      <c r="MFH72" s="144" t="s">
        <v>2632</v>
      </c>
      <c r="MFI72" s="146" t="s">
        <v>1932</v>
      </c>
      <c r="MFQ72" s="145" t="s">
        <v>41</v>
      </c>
      <c r="MFR72" s="144" t="s">
        <v>2</v>
      </c>
      <c r="MFS72" s="144" t="s">
        <v>1979</v>
      </c>
      <c r="MFT72" s="144" t="s">
        <v>1980</v>
      </c>
      <c r="MFU72" s="145" t="s">
        <v>1920</v>
      </c>
      <c r="MFV72" s="145" t="s">
        <v>1921</v>
      </c>
      <c r="MFW72" s="144" t="s">
        <v>1922</v>
      </c>
      <c r="MFX72" s="144" t="s">
        <v>2632</v>
      </c>
      <c r="MFY72" s="146" t="s">
        <v>1932</v>
      </c>
      <c r="MGG72" s="145" t="s">
        <v>41</v>
      </c>
      <c r="MGH72" s="144" t="s">
        <v>2</v>
      </c>
      <c r="MGI72" s="144" t="s">
        <v>1979</v>
      </c>
      <c r="MGJ72" s="144" t="s">
        <v>1980</v>
      </c>
      <c r="MGK72" s="145" t="s">
        <v>1920</v>
      </c>
      <c r="MGL72" s="145" t="s">
        <v>1921</v>
      </c>
      <c r="MGM72" s="144" t="s">
        <v>1922</v>
      </c>
      <c r="MGN72" s="144" t="s">
        <v>2632</v>
      </c>
      <c r="MGO72" s="146" t="s">
        <v>1932</v>
      </c>
      <c r="MGW72" s="145" t="s">
        <v>41</v>
      </c>
      <c r="MGX72" s="144" t="s">
        <v>2</v>
      </c>
      <c r="MGY72" s="144" t="s">
        <v>1979</v>
      </c>
      <c r="MGZ72" s="144" t="s">
        <v>1980</v>
      </c>
      <c r="MHA72" s="145" t="s">
        <v>1920</v>
      </c>
      <c r="MHB72" s="145" t="s">
        <v>1921</v>
      </c>
      <c r="MHC72" s="144" t="s">
        <v>1922</v>
      </c>
      <c r="MHD72" s="144" t="s">
        <v>2632</v>
      </c>
      <c r="MHE72" s="146" t="s">
        <v>1932</v>
      </c>
      <c r="MHM72" s="145" t="s">
        <v>41</v>
      </c>
      <c r="MHN72" s="144" t="s">
        <v>2</v>
      </c>
      <c r="MHO72" s="144" t="s">
        <v>1979</v>
      </c>
      <c r="MHP72" s="144" t="s">
        <v>1980</v>
      </c>
      <c r="MHQ72" s="145" t="s">
        <v>1920</v>
      </c>
      <c r="MHR72" s="145" t="s">
        <v>1921</v>
      </c>
      <c r="MHS72" s="144" t="s">
        <v>1922</v>
      </c>
      <c r="MHT72" s="144" t="s">
        <v>2632</v>
      </c>
      <c r="MHU72" s="146" t="s">
        <v>1932</v>
      </c>
      <c r="MIC72" s="145" t="s">
        <v>41</v>
      </c>
      <c r="MID72" s="144" t="s">
        <v>2</v>
      </c>
      <c r="MIE72" s="144" t="s">
        <v>1979</v>
      </c>
      <c r="MIF72" s="144" t="s">
        <v>1980</v>
      </c>
      <c r="MIG72" s="145" t="s">
        <v>1920</v>
      </c>
      <c r="MIH72" s="145" t="s">
        <v>1921</v>
      </c>
      <c r="MII72" s="144" t="s">
        <v>1922</v>
      </c>
      <c r="MIJ72" s="144" t="s">
        <v>2632</v>
      </c>
      <c r="MIK72" s="146" t="s">
        <v>1932</v>
      </c>
      <c r="MIS72" s="145" t="s">
        <v>41</v>
      </c>
      <c r="MIT72" s="144" t="s">
        <v>2</v>
      </c>
      <c r="MIU72" s="144" t="s">
        <v>1979</v>
      </c>
      <c r="MIV72" s="144" t="s">
        <v>1980</v>
      </c>
      <c r="MIW72" s="145" t="s">
        <v>1920</v>
      </c>
      <c r="MIX72" s="145" t="s">
        <v>1921</v>
      </c>
      <c r="MIY72" s="144" t="s">
        <v>1922</v>
      </c>
      <c r="MIZ72" s="144" t="s">
        <v>2632</v>
      </c>
      <c r="MJA72" s="146" t="s">
        <v>1932</v>
      </c>
      <c r="MJI72" s="145" t="s">
        <v>41</v>
      </c>
      <c r="MJJ72" s="144" t="s">
        <v>2</v>
      </c>
      <c r="MJK72" s="144" t="s">
        <v>1979</v>
      </c>
      <c r="MJL72" s="144" t="s">
        <v>1980</v>
      </c>
      <c r="MJM72" s="145" t="s">
        <v>1920</v>
      </c>
      <c r="MJN72" s="145" t="s">
        <v>1921</v>
      </c>
      <c r="MJO72" s="144" t="s">
        <v>1922</v>
      </c>
      <c r="MJP72" s="144" t="s">
        <v>2632</v>
      </c>
      <c r="MJQ72" s="146" t="s">
        <v>1932</v>
      </c>
      <c r="MJY72" s="145" t="s">
        <v>41</v>
      </c>
      <c r="MJZ72" s="144" t="s">
        <v>2</v>
      </c>
      <c r="MKA72" s="144" t="s">
        <v>1979</v>
      </c>
      <c r="MKB72" s="144" t="s">
        <v>1980</v>
      </c>
      <c r="MKC72" s="145" t="s">
        <v>1920</v>
      </c>
      <c r="MKD72" s="145" t="s">
        <v>1921</v>
      </c>
      <c r="MKE72" s="144" t="s">
        <v>1922</v>
      </c>
      <c r="MKF72" s="144" t="s">
        <v>2632</v>
      </c>
      <c r="MKG72" s="146" t="s">
        <v>1932</v>
      </c>
      <c r="MKO72" s="145" t="s">
        <v>41</v>
      </c>
      <c r="MKP72" s="144" t="s">
        <v>2</v>
      </c>
      <c r="MKQ72" s="144" t="s">
        <v>1979</v>
      </c>
      <c r="MKR72" s="144" t="s">
        <v>1980</v>
      </c>
      <c r="MKS72" s="145" t="s">
        <v>1920</v>
      </c>
      <c r="MKT72" s="145" t="s">
        <v>1921</v>
      </c>
      <c r="MKU72" s="144" t="s">
        <v>1922</v>
      </c>
      <c r="MKV72" s="144" t="s">
        <v>2632</v>
      </c>
      <c r="MKW72" s="146" t="s">
        <v>1932</v>
      </c>
      <c r="MLE72" s="145" t="s">
        <v>41</v>
      </c>
      <c r="MLF72" s="144" t="s">
        <v>2</v>
      </c>
      <c r="MLG72" s="144" t="s">
        <v>1979</v>
      </c>
      <c r="MLH72" s="144" t="s">
        <v>1980</v>
      </c>
      <c r="MLI72" s="145" t="s">
        <v>1920</v>
      </c>
      <c r="MLJ72" s="145" t="s">
        <v>1921</v>
      </c>
      <c r="MLK72" s="144" t="s">
        <v>1922</v>
      </c>
      <c r="MLL72" s="144" t="s">
        <v>2632</v>
      </c>
      <c r="MLM72" s="146" t="s">
        <v>1932</v>
      </c>
      <c r="MLU72" s="145" t="s">
        <v>41</v>
      </c>
      <c r="MLV72" s="144" t="s">
        <v>2</v>
      </c>
      <c r="MLW72" s="144" t="s">
        <v>1979</v>
      </c>
      <c r="MLX72" s="144" t="s">
        <v>1980</v>
      </c>
      <c r="MLY72" s="145" t="s">
        <v>1920</v>
      </c>
      <c r="MLZ72" s="145" t="s">
        <v>1921</v>
      </c>
      <c r="MMA72" s="144" t="s">
        <v>1922</v>
      </c>
      <c r="MMB72" s="144" t="s">
        <v>2632</v>
      </c>
      <c r="MMC72" s="146" t="s">
        <v>1932</v>
      </c>
      <c r="MMK72" s="145" t="s">
        <v>41</v>
      </c>
      <c r="MML72" s="144" t="s">
        <v>2</v>
      </c>
      <c r="MMM72" s="144" t="s">
        <v>1979</v>
      </c>
      <c r="MMN72" s="144" t="s">
        <v>1980</v>
      </c>
      <c r="MMO72" s="145" t="s">
        <v>1920</v>
      </c>
      <c r="MMP72" s="145" t="s">
        <v>1921</v>
      </c>
      <c r="MMQ72" s="144" t="s">
        <v>1922</v>
      </c>
      <c r="MMR72" s="144" t="s">
        <v>2632</v>
      </c>
      <c r="MMS72" s="146" t="s">
        <v>1932</v>
      </c>
      <c r="MNA72" s="145" t="s">
        <v>41</v>
      </c>
      <c r="MNB72" s="144" t="s">
        <v>2</v>
      </c>
      <c r="MNC72" s="144" t="s">
        <v>1979</v>
      </c>
      <c r="MND72" s="144" t="s">
        <v>1980</v>
      </c>
      <c r="MNE72" s="145" t="s">
        <v>1920</v>
      </c>
      <c r="MNF72" s="145" t="s">
        <v>1921</v>
      </c>
      <c r="MNG72" s="144" t="s">
        <v>1922</v>
      </c>
      <c r="MNH72" s="144" t="s">
        <v>2632</v>
      </c>
      <c r="MNI72" s="146" t="s">
        <v>1932</v>
      </c>
      <c r="MNQ72" s="145" t="s">
        <v>41</v>
      </c>
      <c r="MNR72" s="144" t="s">
        <v>2</v>
      </c>
      <c r="MNS72" s="144" t="s">
        <v>1979</v>
      </c>
      <c r="MNT72" s="144" t="s">
        <v>1980</v>
      </c>
      <c r="MNU72" s="145" t="s">
        <v>1920</v>
      </c>
      <c r="MNV72" s="145" t="s">
        <v>1921</v>
      </c>
      <c r="MNW72" s="144" t="s">
        <v>1922</v>
      </c>
      <c r="MNX72" s="144" t="s">
        <v>2632</v>
      </c>
      <c r="MNY72" s="146" t="s">
        <v>1932</v>
      </c>
      <c r="MOG72" s="145" t="s">
        <v>41</v>
      </c>
      <c r="MOH72" s="144" t="s">
        <v>2</v>
      </c>
      <c r="MOI72" s="144" t="s">
        <v>1979</v>
      </c>
      <c r="MOJ72" s="144" t="s">
        <v>1980</v>
      </c>
      <c r="MOK72" s="145" t="s">
        <v>1920</v>
      </c>
      <c r="MOL72" s="145" t="s">
        <v>1921</v>
      </c>
      <c r="MOM72" s="144" t="s">
        <v>1922</v>
      </c>
      <c r="MON72" s="144" t="s">
        <v>2632</v>
      </c>
      <c r="MOO72" s="146" t="s">
        <v>1932</v>
      </c>
      <c r="MOW72" s="145" t="s">
        <v>41</v>
      </c>
      <c r="MOX72" s="144" t="s">
        <v>2</v>
      </c>
      <c r="MOY72" s="144" t="s">
        <v>1979</v>
      </c>
      <c r="MOZ72" s="144" t="s">
        <v>1980</v>
      </c>
      <c r="MPA72" s="145" t="s">
        <v>1920</v>
      </c>
      <c r="MPB72" s="145" t="s">
        <v>1921</v>
      </c>
      <c r="MPC72" s="144" t="s">
        <v>1922</v>
      </c>
      <c r="MPD72" s="144" t="s">
        <v>2632</v>
      </c>
      <c r="MPE72" s="146" t="s">
        <v>1932</v>
      </c>
      <c r="MPM72" s="145" t="s">
        <v>41</v>
      </c>
      <c r="MPN72" s="144" t="s">
        <v>2</v>
      </c>
      <c r="MPO72" s="144" t="s">
        <v>1979</v>
      </c>
      <c r="MPP72" s="144" t="s">
        <v>1980</v>
      </c>
      <c r="MPQ72" s="145" t="s">
        <v>1920</v>
      </c>
      <c r="MPR72" s="145" t="s">
        <v>1921</v>
      </c>
      <c r="MPS72" s="144" t="s">
        <v>1922</v>
      </c>
      <c r="MPT72" s="144" t="s">
        <v>2632</v>
      </c>
      <c r="MPU72" s="146" t="s">
        <v>1932</v>
      </c>
      <c r="MQC72" s="145" t="s">
        <v>41</v>
      </c>
      <c r="MQD72" s="144" t="s">
        <v>2</v>
      </c>
      <c r="MQE72" s="144" t="s">
        <v>1979</v>
      </c>
      <c r="MQF72" s="144" t="s">
        <v>1980</v>
      </c>
      <c r="MQG72" s="145" t="s">
        <v>1920</v>
      </c>
      <c r="MQH72" s="145" t="s">
        <v>1921</v>
      </c>
      <c r="MQI72" s="144" t="s">
        <v>1922</v>
      </c>
      <c r="MQJ72" s="144" t="s">
        <v>2632</v>
      </c>
      <c r="MQK72" s="146" t="s">
        <v>1932</v>
      </c>
      <c r="MQS72" s="145" t="s">
        <v>41</v>
      </c>
      <c r="MQT72" s="144" t="s">
        <v>2</v>
      </c>
      <c r="MQU72" s="144" t="s">
        <v>1979</v>
      </c>
      <c r="MQV72" s="144" t="s">
        <v>1980</v>
      </c>
      <c r="MQW72" s="145" t="s">
        <v>1920</v>
      </c>
      <c r="MQX72" s="145" t="s">
        <v>1921</v>
      </c>
      <c r="MQY72" s="144" t="s">
        <v>1922</v>
      </c>
      <c r="MQZ72" s="144" t="s">
        <v>2632</v>
      </c>
      <c r="MRA72" s="146" t="s">
        <v>1932</v>
      </c>
      <c r="MRI72" s="145" t="s">
        <v>41</v>
      </c>
      <c r="MRJ72" s="144" t="s">
        <v>2</v>
      </c>
      <c r="MRK72" s="144" t="s">
        <v>1979</v>
      </c>
      <c r="MRL72" s="144" t="s">
        <v>1980</v>
      </c>
      <c r="MRM72" s="145" t="s">
        <v>1920</v>
      </c>
      <c r="MRN72" s="145" t="s">
        <v>1921</v>
      </c>
      <c r="MRO72" s="144" t="s">
        <v>1922</v>
      </c>
      <c r="MRP72" s="144" t="s">
        <v>2632</v>
      </c>
      <c r="MRQ72" s="146" t="s">
        <v>1932</v>
      </c>
      <c r="MRY72" s="145" t="s">
        <v>41</v>
      </c>
      <c r="MRZ72" s="144" t="s">
        <v>2</v>
      </c>
      <c r="MSA72" s="144" t="s">
        <v>1979</v>
      </c>
      <c r="MSB72" s="144" t="s">
        <v>1980</v>
      </c>
      <c r="MSC72" s="145" t="s">
        <v>1920</v>
      </c>
      <c r="MSD72" s="145" t="s">
        <v>1921</v>
      </c>
      <c r="MSE72" s="144" t="s">
        <v>1922</v>
      </c>
      <c r="MSF72" s="144" t="s">
        <v>2632</v>
      </c>
      <c r="MSG72" s="146" t="s">
        <v>1932</v>
      </c>
      <c r="MSO72" s="145" t="s">
        <v>41</v>
      </c>
      <c r="MSP72" s="144" t="s">
        <v>2</v>
      </c>
      <c r="MSQ72" s="144" t="s">
        <v>1979</v>
      </c>
      <c r="MSR72" s="144" t="s">
        <v>1980</v>
      </c>
      <c r="MSS72" s="145" t="s">
        <v>1920</v>
      </c>
      <c r="MST72" s="145" t="s">
        <v>1921</v>
      </c>
      <c r="MSU72" s="144" t="s">
        <v>1922</v>
      </c>
      <c r="MSV72" s="144" t="s">
        <v>2632</v>
      </c>
      <c r="MSW72" s="146" t="s">
        <v>1932</v>
      </c>
      <c r="MTE72" s="145" t="s">
        <v>41</v>
      </c>
      <c r="MTF72" s="144" t="s">
        <v>2</v>
      </c>
      <c r="MTG72" s="144" t="s">
        <v>1979</v>
      </c>
      <c r="MTH72" s="144" t="s">
        <v>1980</v>
      </c>
      <c r="MTI72" s="145" t="s">
        <v>1920</v>
      </c>
      <c r="MTJ72" s="145" t="s">
        <v>1921</v>
      </c>
      <c r="MTK72" s="144" t="s">
        <v>1922</v>
      </c>
      <c r="MTL72" s="144" t="s">
        <v>2632</v>
      </c>
      <c r="MTM72" s="146" t="s">
        <v>1932</v>
      </c>
      <c r="MTU72" s="145" t="s">
        <v>41</v>
      </c>
      <c r="MTV72" s="144" t="s">
        <v>2</v>
      </c>
      <c r="MTW72" s="144" t="s">
        <v>1979</v>
      </c>
      <c r="MTX72" s="144" t="s">
        <v>1980</v>
      </c>
      <c r="MTY72" s="145" t="s">
        <v>1920</v>
      </c>
      <c r="MTZ72" s="145" t="s">
        <v>1921</v>
      </c>
      <c r="MUA72" s="144" t="s">
        <v>1922</v>
      </c>
      <c r="MUB72" s="144" t="s">
        <v>2632</v>
      </c>
      <c r="MUC72" s="146" t="s">
        <v>1932</v>
      </c>
      <c r="MUK72" s="145" t="s">
        <v>41</v>
      </c>
      <c r="MUL72" s="144" t="s">
        <v>2</v>
      </c>
      <c r="MUM72" s="144" t="s">
        <v>1979</v>
      </c>
      <c r="MUN72" s="144" t="s">
        <v>1980</v>
      </c>
      <c r="MUO72" s="145" t="s">
        <v>1920</v>
      </c>
      <c r="MUP72" s="145" t="s">
        <v>1921</v>
      </c>
      <c r="MUQ72" s="144" t="s">
        <v>1922</v>
      </c>
      <c r="MUR72" s="144" t="s">
        <v>2632</v>
      </c>
      <c r="MUS72" s="146" t="s">
        <v>1932</v>
      </c>
      <c r="MVA72" s="145" t="s">
        <v>41</v>
      </c>
      <c r="MVB72" s="144" t="s">
        <v>2</v>
      </c>
      <c r="MVC72" s="144" t="s">
        <v>1979</v>
      </c>
      <c r="MVD72" s="144" t="s">
        <v>1980</v>
      </c>
      <c r="MVE72" s="145" t="s">
        <v>1920</v>
      </c>
      <c r="MVF72" s="145" t="s">
        <v>1921</v>
      </c>
      <c r="MVG72" s="144" t="s">
        <v>1922</v>
      </c>
      <c r="MVH72" s="144" t="s">
        <v>2632</v>
      </c>
      <c r="MVI72" s="146" t="s">
        <v>1932</v>
      </c>
      <c r="MVQ72" s="145" t="s">
        <v>41</v>
      </c>
      <c r="MVR72" s="144" t="s">
        <v>2</v>
      </c>
      <c r="MVS72" s="144" t="s">
        <v>1979</v>
      </c>
      <c r="MVT72" s="144" t="s">
        <v>1980</v>
      </c>
      <c r="MVU72" s="145" t="s">
        <v>1920</v>
      </c>
      <c r="MVV72" s="145" t="s">
        <v>1921</v>
      </c>
      <c r="MVW72" s="144" t="s">
        <v>1922</v>
      </c>
      <c r="MVX72" s="144" t="s">
        <v>2632</v>
      </c>
      <c r="MVY72" s="146" t="s">
        <v>1932</v>
      </c>
      <c r="MWG72" s="145" t="s">
        <v>41</v>
      </c>
      <c r="MWH72" s="144" t="s">
        <v>2</v>
      </c>
      <c r="MWI72" s="144" t="s">
        <v>1979</v>
      </c>
      <c r="MWJ72" s="144" t="s">
        <v>1980</v>
      </c>
      <c r="MWK72" s="145" t="s">
        <v>1920</v>
      </c>
      <c r="MWL72" s="145" t="s">
        <v>1921</v>
      </c>
      <c r="MWM72" s="144" t="s">
        <v>1922</v>
      </c>
      <c r="MWN72" s="144" t="s">
        <v>2632</v>
      </c>
      <c r="MWO72" s="146" t="s">
        <v>1932</v>
      </c>
      <c r="MWW72" s="145" t="s">
        <v>41</v>
      </c>
      <c r="MWX72" s="144" t="s">
        <v>2</v>
      </c>
      <c r="MWY72" s="144" t="s">
        <v>1979</v>
      </c>
      <c r="MWZ72" s="144" t="s">
        <v>1980</v>
      </c>
      <c r="MXA72" s="145" t="s">
        <v>1920</v>
      </c>
      <c r="MXB72" s="145" t="s">
        <v>1921</v>
      </c>
      <c r="MXC72" s="144" t="s">
        <v>1922</v>
      </c>
      <c r="MXD72" s="144" t="s">
        <v>2632</v>
      </c>
      <c r="MXE72" s="146" t="s">
        <v>1932</v>
      </c>
      <c r="MXM72" s="145" t="s">
        <v>41</v>
      </c>
      <c r="MXN72" s="144" t="s">
        <v>2</v>
      </c>
      <c r="MXO72" s="144" t="s">
        <v>1979</v>
      </c>
      <c r="MXP72" s="144" t="s">
        <v>1980</v>
      </c>
      <c r="MXQ72" s="145" t="s">
        <v>1920</v>
      </c>
      <c r="MXR72" s="145" t="s">
        <v>1921</v>
      </c>
      <c r="MXS72" s="144" t="s">
        <v>1922</v>
      </c>
      <c r="MXT72" s="144" t="s">
        <v>2632</v>
      </c>
      <c r="MXU72" s="146" t="s">
        <v>1932</v>
      </c>
      <c r="MYC72" s="145" t="s">
        <v>41</v>
      </c>
      <c r="MYD72" s="144" t="s">
        <v>2</v>
      </c>
      <c r="MYE72" s="144" t="s">
        <v>1979</v>
      </c>
      <c r="MYF72" s="144" t="s">
        <v>1980</v>
      </c>
      <c r="MYG72" s="145" t="s">
        <v>1920</v>
      </c>
      <c r="MYH72" s="145" t="s">
        <v>1921</v>
      </c>
      <c r="MYI72" s="144" t="s">
        <v>1922</v>
      </c>
      <c r="MYJ72" s="144" t="s">
        <v>2632</v>
      </c>
      <c r="MYK72" s="146" t="s">
        <v>1932</v>
      </c>
      <c r="MYS72" s="145" t="s">
        <v>41</v>
      </c>
      <c r="MYT72" s="144" t="s">
        <v>2</v>
      </c>
      <c r="MYU72" s="144" t="s">
        <v>1979</v>
      </c>
      <c r="MYV72" s="144" t="s">
        <v>1980</v>
      </c>
      <c r="MYW72" s="145" t="s">
        <v>1920</v>
      </c>
      <c r="MYX72" s="145" t="s">
        <v>1921</v>
      </c>
      <c r="MYY72" s="144" t="s">
        <v>1922</v>
      </c>
      <c r="MYZ72" s="144" t="s">
        <v>2632</v>
      </c>
      <c r="MZA72" s="146" t="s">
        <v>1932</v>
      </c>
      <c r="MZI72" s="145" t="s">
        <v>41</v>
      </c>
      <c r="MZJ72" s="144" t="s">
        <v>2</v>
      </c>
      <c r="MZK72" s="144" t="s">
        <v>1979</v>
      </c>
      <c r="MZL72" s="144" t="s">
        <v>1980</v>
      </c>
      <c r="MZM72" s="145" t="s">
        <v>1920</v>
      </c>
      <c r="MZN72" s="145" t="s">
        <v>1921</v>
      </c>
      <c r="MZO72" s="144" t="s">
        <v>1922</v>
      </c>
      <c r="MZP72" s="144" t="s">
        <v>2632</v>
      </c>
      <c r="MZQ72" s="146" t="s">
        <v>1932</v>
      </c>
      <c r="MZY72" s="145" t="s">
        <v>41</v>
      </c>
      <c r="MZZ72" s="144" t="s">
        <v>2</v>
      </c>
      <c r="NAA72" s="144" t="s">
        <v>1979</v>
      </c>
      <c r="NAB72" s="144" t="s">
        <v>1980</v>
      </c>
      <c r="NAC72" s="145" t="s">
        <v>1920</v>
      </c>
      <c r="NAD72" s="145" t="s">
        <v>1921</v>
      </c>
      <c r="NAE72" s="144" t="s">
        <v>1922</v>
      </c>
      <c r="NAF72" s="144" t="s">
        <v>2632</v>
      </c>
      <c r="NAG72" s="146" t="s">
        <v>1932</v>
      </c>
      <c r="NAO72" s="145" t="s">
        <v>41</v>
      </c>
      <c r="NAP72" s="144" t="s">
        <v>2</v>
      </c>
      <c r="NAQ72" s="144" t="s">
        <v>1979</v>
      </c>
      <c r="NAR72" s="144" t="s">
        <v>1980</v>
      </c>
      <c r="NAS72" s="145" t="s">
        <v>1920</v>
      </c>
      <c r="NAT72" s="145" t="s">
        <v>1921</v>
      </c>
      <c r="NAU72" s="144" t="s">
        <v>1922</v>
      </c>
      <c r="NAV72" s="144" t="s">
        <v>2632</v>
      </c>
      <c r="NAW72" s="146" t="s">
        <v>1932</v>
      </c>
      <c r="NBE72" s="145" t="s">
        <v>41</v>
      </c>
      <c r="NBF72" s="144" t="s">
        <v>2</v>
      </c>
      <c r="NBG72" s="144" t="s">
        <v>1979</v>
      </c>
      <c r="NBH72" s="144" t="s">
        <v>1980</v>
      </c>
      <c r="NBI72" s="145" t="s">
        <v>1920</v>
      </c>
      <c r="NBJ72" s="145" t="s">
        <v>1921</v>
      </c>
      <c r="NBK72" s="144" t="s">
        <v>1922</v>
      </c>
      <c r="NBL72" s="144" t="s">
        <v>2632</v>
      </c>
      <c r="NBM72" s="146" t="s">
        <v>1932</v>
      </c>
      <c r="NBU72" s="145" t="s">
        <v>41</v>
      </c>
      <c r="NBV72" s="144" t="s">
        <v>2</v>
      </c>
      <c r="NBW72" s="144" t="s">
        <v>1979</v>
      </c>
      <c r="NBX72" s="144" t="s">
        <v>1980</v>
      </c>
      <c r="NBY72" s="145" t="s">
        <v>1920</v>
      </c>
      <c r="NBZ72" s="145" t="s">
        <v>1921</v>
      </c>
      <c r="NCA72" s="144" t="s">
        <v>1922</v>
      </c>
      <c r="NCB72" s="144" t="s">
        <v>2632</v>
      </c>
      <c r="NCC72" s="146" t="s">
        <v>1932</v>
      </c>
      <c r="NCK72" s="145" t="s">
        <v>41</v>
      </c>
      <c r="NCL72" s="144" t="s">
        <v>2</v>
      </c>
      <c r="NCM72" s="144" t="s">
        <v>1979</v>
      </c>
      <c r="NCN72" s="144" t="s">
        <v>1980</v>
      </c>
      <c r="NCO72" s="145" t="s">
        <v>1920</v>
      </c>
      <c r="NCP72" s="145" t="s">
        <v>1921</v>
      </c>
      <c r="NCQ72" s="144" t="s">
        <v>1922</v>
      </c>
      <c r="NCR72" s="144" t="s">
        <v>2632</v>
      </c>
      <c r="NCS72" s="146" t="s">
        <v>1932</v>
      </c>
      <c r="NDA72" s="145" t="s">
        <v>41</v>
      </c>
      <c r="NDB72" s="144" t="s">
        <v>2</v>
      </c>
      <c r="NDC72" s="144" t="s">
        <v>1979</v>
      </c>
      <c r="NDD72" s="144" t="s">
        <v>1980</v>
      </c>
      <c r="NDE72" s="145" t="s">
        <v>1920</v>
      </c>
      <c r="NDF72" s="145" t="s">
        <v>1921</v>
      </c>
      <c r="NDG72" s="144" t="s">
        <v>1922</v>
      </c>
      <c r="NDH72" s="144" t="s">
        <v>2632</v>
      </c>
      <c r="NDI72" s="146" t="s">
        <v>1932</v>
      </c>
      <c r="NDQ72" s="145" t="s">
        <v>41</v>
      </c>
      <c r="NDR72" s="144" t="s">
        <v>2</v>
      </c>
      <c r="NDS72" s="144" t="s">
        <v>1979</v>
      </c>
      <c r="NDT72" s="144" t="s">
        <v>1980</v>
      </c>
      <c r="NDU72" s="145" t="s">
        <v>1920</v>
      </c>
      <c r="NDV72" s="145" t="s">
        <v>1921</v>
      </c>
      <c r="NDW72" s="144" t="s">
        <v>1922</v>
      </c>
      <c r="NDX72" s="144" t="s">
        <v>2632</v>
      </c>
      <c r="NDY72" s="146" t="s">
        <v>1932</v>
      </c>
      <c r="NEG72" s="145" t="s">
        <v>41</v>
      </c>
      <c r="NEH72" s="144" t="s">
        <v>2</v>
      </c>
      <c r="NEI72" s="144" t="s">
        <v>1979</v>
      </c>
      <c r="NEJ72" s="144" t="s">
        <v>1980</v>
      </c>
      <c r="NEK72" s="145" t="s">
        <v>1920</v>
      </c>
      <c r="NEL72" s="145" t="s">
        <v>1921</v>
      </c>
      <c r="NEM72" s="144" t="s">
        <v>1922</v>
      </c>
      <c r="NEN72" s="144" t="s">
        <v>2632</v>
      </c>
      <c r="NEO72" s="146" t="s">
        <v>1932</v>
      </c>
      <c r="NEW72" s="145" t="s">
        <v>41</v>
      </c>
      <c r="NEX72" s="144" t="s">
        <v>2</v>
      </c>
      <c r="NEY72" s="144" t="s">
        <v>1979</v>
      </c>
      <c r="NEZ72" s="144" t="s">
        <v>1980</v>
      </c>
      <c r="NFA72" s="145" t="s">
        <v>1920</v>
      </c>
      <c r="NFB72" s="145" t="s">
        <v>1921</v>
      </c>
      <c r="NFC72" s="144" t="s">
        <v>1922</v>
      </c>
      <c r="NFD72" s="144" t="s">
        <v>2632</v>
      </c>
      <c r="NFE72" s="146" t="s">
        <v>1932</v>
      </c>
      <c r="NFM72" s="145" t="s">
        <v>41</v>
      </c>
      <c r="NFN72" s="144" t="s">
        <v>2</v>
      </c>
      <c r="NFO72" s="144" t="s">
        <v>1979</v>
      </c>
      <c r="NFP72" s="144" t="s">
        <v>1980</v>
      </c>
      <c r="NFQ72" s="145" t="s">
        <v>1920</v>
      </c>
      <c r="NFR72" s="145" t="s">
        <v>1921</v>
      </c>
      <c r="NFS72" s="144" t="s">
        <v>1922</v>
      </c>
      <c r="NFT72" s="144" t="s">
        <v>2632</v>
      </c>
      <c r="NFU72" s="146" t="s">
        <v>1932</v>
      </c>
      <c r="NGC72" s="145" t="s">
        <v>41</v>
      </c>
      <c r="NGD72" s="144" t="s">
        <v>2</v>
      </c>
      <c r="NGE72" s="144" t="s">
        <v>1979</v>
      </c>
      <c r="NGF72" s="144" t="s">
        <v>1980</v>
      </c>
      <c r="NGG72" s="145" t="s">
        <v>1920</v>
      </c>
      <c r="NGH72" s="145" t="s">
        <v>1921</v>
      </c>
      <c r="NGI72" s="144" t="s">
        <v>1922</v>
      </c>
      <c r="NGJ72" s="144" t="s">
        <v>2632</v>
      </c>
      <c r="NGK72" s="146" t="s">
        <v>1932</v>
      </c>
      <c r="NGS72" s="145" t="s">
        <v>41</v>
      </c>
      <c r="NGT72" s="144" t="s">
        <v>2</v>
      </c>
      <c r="NGU72" s="144" t="s">
        <v>1979</v>
      </c>
      <c r="NGV72" s="144" t="s">
        <v>1980</v>
      </c>
      <c r="NGW72" s="145" t="s">
        <v>1920</v>
      </c>
      <c r="NGX72" s="145" t="s">
        <v>1921</v>
      </c>
      <c r="NGY72" s="144" t="s">
        <v>1922</v>
      </c>
      <c r="NGZ72" s="144" t="s">
        <v>2632</v>
      </c>
      <c r="NHA72" s="146" t="s">
        <v>1932</v>
      </c>
      <c r="NHI72" s="145" t="s">
        <v>41</v>
      </c>
      <c r="NHJ72" s="144" t="s">
        <v>2</v>
      </c>
      <c r="NHK72" s="144" t="s">
        <v>1979</v>
      </c>
      <c r="NHL72" s="144" t="s">
        <v>1980</v>
      </c>
      <c r="NHM72" s="145" t="s">
        <v>1920</v>
      </c>
      <c r="NHN72" s="145" t="s">
        <v>1921</v>
      </c>
      <c r="NHO72" s="144" t="s">
        <v>1922</v>
      </c>
      <c r="NHP72" s="144" t="s">
        <v>2632</v>
      </c>
      <c r="NHQ72" s="146" t="s">
        <v>1932</v>
      </c>
      <c r="NHY72" s="145" t="s">
        <v>41</v>
      </c>
      <c r="NHZ72" s="144" t="s">
        <v>2</v>
      </c>
      <c r="NIA72" s="144" t="s">
        <v>1979</v>
      </c>
      <c r="NIB72" s="144" t="s">
        <v>1980</v>
      </c>
      <c r="NIC72" s="145" t="s">
        <v>1920</v>
      </c>
      <c r="NID72" s="145" t="s">
        <v>1921</v>
      </c>
      <c r="NIE72" s="144" t="s">
        <v>1922</v>
      </c>
      <c r="NIF72" s="144" t="s">
        <v>2632</v>
      </c>
      <c r="NIG72" s="146" t="s">
        <v>1932</v>
      </c>
      <c r="NIO72" s="145" t="s">
        <v>41</v>
      </c>
      <c r="NIP72" s="144" t="s">
        <v>2</v>
      </c>
      <c r="NIQ72" s="144" t="s">
        <v>1979</v>
      </c>
      <c r="NIR72" s="144" t="s">
        <v>1980</v>
      </c>
      <c r="NIS72" s="145" t="s">
        <v>1920</v>
      </c>
      <c r="NIT72" s="145" t="s">
        <v>1921</v>
      </c>
      <c r="NIU72" s="144" t="s">
        <v>1922</v>
      </c>
      <c r="NIV72" s="144" t="s">
        <v>2632</v>
      </c>
      <c r="NIW72" s="146" t="s">
        <v>1932</v>
      </c>
      <c r="NJE72" s="145" t="s">
        <v>41</v>
      </c>
      <c r="NJF72" s="144" t="s">
        <v>2</v>
      </c>
      <c r="NJG72" s="144" t="s">
        <v>1979</v>
      </c>
      <c r="NJH72" s="144" t="s">
        <v>1980</v>
      </c>
      <c r="NJI72" s="145" t="s">
        <v>1920</v>
      </c>
      <c r="NJJ72" s="145" t="s">
        <v>1921</v>
      </c>
      <c r="NJK72" s="144" t="s">
        <v>1922</v>
      </c>
      <c r="NJL72" s="144" t="s">
        <v>2632</v>
      </c>
      <c r="NJM72" s="146" t="s">
        <v>1932</v>
      </c>
      <c r="NJU72" s="145" t="s">
        <v>41</v>
      </c>
      <c r="NJV72" s="144" t="s">
        <v>2</v>
      </c>
      <c r="NJW72" s="144" t="s">
        <v>1979</v>
      </c>
      <c r="NJX72" s="144" t="s">
        <v>1980</v>
      </c>
      <c r="NJY72" s="145" t="s">
        <v>1920</v>
      </c>
      <c r="NJZ72" s="145" t="s">
        <v>1921</v>
      </c>
      <c r="NKA72" s="144" t="s">
        <v>1922</v>
      </c>
      <c r="NKB72" s="144" t="s">
        <v>2632</v>
      </c>
      <c r="NKC72" s="146" t="s">
        <v>1932</v>
      </c>
      <c r="NKK72" s="145" t="s">
        <v>41</v>
      </c>
      <c r="NKL72" s="144" t="s">
        <v>2</v>
      </c>
      <c r="NKM72" s="144" t="s">
        <v>1979</v>
      </c>
      <c r="NKN72" s="144" t="s">
        <v>1980</v>
      </c>
      <c r="NKO72" s="145" t="s">
        <v>1920</v>
      </c>
      <c r="NKP72" s="145" t="s">
        <v>1921</v>
      </c>
      <c r="NKQ72" s="144" t="s">
        <v>1922</v>
      </c>
      <c r="NKR72" s="144" t="s">
        <v>2632</v>
      </c>
      <c r="NKS72" s="146" t="s">
        <v>1932</v>
      </c>
      <c r="NLA72" s="145" t="s">
        <v>41</v>
      </c>
      <c r="NLB72" s="144" t="s">
        <v>2</v>
      </c>
      <c r="NLC72" s="144" t="s">
        <v>1979</v>
      </c>
      <c r="NLD72" s="144" t="s">
        <v>1980</v>
      </c>
      <c r="NLE72" s="145" t="s">
        <v>1920</v>
      </c>
      <c r="NLF72" s="145" t="s">
        <v>1921</v>
      </c>
      <c r="NLG72" s="144" t="s">
        <v>1922</v>
      </c>
      <c r="NLH72" s="144" t="s">
        <v>2632</v>
      </c>
      <c r="NLI72" s="146" t="s">
        <v>1932</v>
      </c>
      <c r="NLQ72" s="145" t="s">
        <v>41</v>
      </c>
      <c r="NLR72" s="144" t="s">
        <v>2</v>
      </c>
      <c r="NLS72" s="144" t="s">
        <v>1979</v>
      </c>
      <c r="NLT72" s="144" t="s">
        <v>1980</v>
      </c>
      <c r="NLU72" s="145" t="s">
        <v>1920</v>
      </c>
      <c r="NLV72" s="145" t="s">
        <v>1921</v>
      </c>
      <c r="NLW72" s="144" t="s">
        <v>1922</v>
      </c>
      <c r="NLX72" s="144" t="s">
        <v>2632</v>
      </c>
      <c r="NLY72" s="146" t="s">
        <v>1932</v>
      </c>
      <c r="NMG72" s="145" t="s">
        <v>41</v>
      </c>
      <c r="NMH72" s="144" t="s">
        <v>2</v>
      </c>
      <c r="NMI72" s="144" t="s">
        <v>1979</v>
      </c>
      <c r="NMJ72" s="144" t="s">
        <v>1980</v>
      </c>
      <c r="NMK72" s="145" t="s">
        <v>1920</v>
      </c>
      <c r="NML72" s="145" t="s">
        <v>1921</v>
      </c>
      <c r="NMM72" s="144" t="s">
        <v>1922</v>
      </c>
      <c r="NMN72" s="144" t="s">
        <v>2632</v>
      </c>
      <c r="NMO72" s="146" t="s">
        <v>1932</v>
      </c>
      <c r="NMW72" s="145" t="s">
        <v>41</v>
      </c>
      <c r="NMX72" s="144" t="s">
        <v>2</v>
      </c>
      <c r="NMY72" s="144" t="s">
        <v>1979</v>
      </c>
      <c r="NMZ72" s="144" t="s">
        <v>1980</v>
      </c>
      <c r="NNA72" s="145" t="s">
        <v>1920</v>
      </c>
      <c r="NNB72" s="145" t="s">
        <v>1921</v>
      </c>
      <c r="NNC72" s="144" t="s">
        <v>1922</v>
      </c>
      <c r="NND72" s="144" t="s">
        <v>2632</v>
      </c>
      <c r="NNE72" s="146" t="s">
        <v>1932</v>
      </c>
      <c r="NNM72" s="145" t="s">
        <v>41</v>
      </c>
      <c r="NNN72" s="144" t="s">
        <v>2</v>
      </c>
      <c r="NNO72" s="144" t="s">
        <v>1979</v>
      </c>
      <c r="NNP72" s="144" t="s">
        <v>1980</v>
      </c>
      <c r="NNQ72" s="145" t="s">
        <v>1920</v>
      </c>
      <c r="NNR72" s="145" t="s">
        <v>1921</v>
      </c>
      <c r="NNS72" s="144" t="s">
        <v>1922</v>
      </c>
      <c r="NNT72" s="144" t="s">
        <v>2632</v>
      </c>
      <c r="NNU72" s="146" t="s">
        <v>1932</v>
      </c>
      <c r="NOC72" s="145" t="s">
        <v>41</v>
      </c>
      <c r="NOD72" s="144" t="s">
        <v>2</v>
      </c>
      <c r="NOE72" s="144" t="s">
        <v>1979</v>
      </c>
      <c r="NOF72" s="144" t="s">
        <v>1980</v>
      </c>
      <c r="NOG72" s="145" t="s">
        <v>1920</v>
      </c>
      <c r="NOH72" s="145" t="s">
        <v>1921</v>
      </c>
      <c r="NOI72" s="144" t="s">
        <v>1922</v>
      </c>
      <c r="NOJ72" s="144" t="s">
        <v>2632</v>
      </c>
      <c r="NOK72" s="146" t="s">
        <v>1932</v>
      </c>
      <c r="NOS72" s="145" t="s">
        <v>41</v>
      </c>
      <c r="NOT72" s="144" t="s">
        <v>2</v>
      </c>
      <c r="NOU72" s="144" t="s">
        <v>1979</v>
      </c>
      <c r="NOV72" s="144" t="s">
        <v>1980</v>
      </c>
      <c r="NOW72" s="145" t="s">
        <v>1920</v>
      </c>
      <c r="NOX72" s="145" t="s">
        <v>1921</v>
      </c>
      <c r="NOY72" s="144" t="s">
        <v>1922</v>
      </c>
      <c r="NOZ72" s="144" t="s">
        <v>2632</v>
      </c>
      <c r="NPA72" s="146" t="s">
        <v>1932</v>
      </c>
      <c r="NPI72" s="145" t="s">
        <v>41</v>
      </c>
      <c r="NPJ72" s="144" t="s">
        <v>2</v>
      </c>
      <c r="NPK72" s="144" t="s">
        <v>1979</v>
      </c>
      <c r="NPL72" s="144" t="s">
        <v>1980</v>
      </c>
      <c r="NPM72" s="145" t="s">
        <v>1920</v>
      </c>
      <c r="NPN72" s="145" t="s">
        <v>1921</v>
      </c>
      <c r="NPO72" s="144" t="s">
        <v>1922</v>
      </c>
      <c r="NPP72" s="144" t="s">
        <v>2632</v>
      </c>
      <c r="NPQ72" s="146" t="s">
        <v>1932</v>
      </c>
      <c r="NPY72" s="145" t="s">
        <v>41</v>
      </c>
      <c r="NPZ72" s="144" t="s">
        <v>2</v>
      </c>
      <c r="NQA72" s="144" t="s">
        <v>1979</v>
      </c>
      <c r="NQB72" s="144" t="s">
        <v>1980</v>
      </c>
      <c r="NQC72" s="145" t="s">
        <v>1920</v>
      </c>
      <c r="NQD72" s="145" t="s">
        <v>1921</v>
      </c>
      <c r="NQE72" s="144" t="s">
        <v>1922</v>
      </c>
      <c r="NQF72" s="144" t="s">
        <v>2632</v>
      </c>
      <c r="NQG72" s="146" t="s">
        <v>1932</v>
      </c>
      <c r="NQO72" s="145" t="s">
        <v>41</v>
      </c>
      <c r="NQP72" s="144" t="s">
        <v>2</v>
      </c>
      <c r="NQQ72" s="144" t="s">
        <v>1979</v>
      </c>
      <c r="NQR72" s="144" t="s">
        <v>1980</v>
      </c>
      <c r="NQS72" s="145" t="s">
        <v>1920</v>
      </c>
      <c r="NQT72" s="145" t="s">
        <v>1921</v>
      </c>
      <c r="NQU72" s="144" t="s">
        <v>1922</v>
      </c>
      <c r="NQV72" s="144" t="s">
        <v>2632</v>
      </c>
      <c r="NQW72" s="146" t="s">
        <v>1932</v>
      </c>
      <c r="NRE72" s="145" t="s">
        <v>41</v>
      </c>
      <c r="NRF72" s="144" t="s">
        <v>2</v>
      </c>
      <c r="NRG72" s="144" t="s">
        <v>1979</v>
      </c>
      <c r="NRH72" s="144" t="s">
        <v>1980</v>
      </c>
      <c r="NRI72" s="145" t="s">
        <v>1920</v>
      </c>
      <c r="NRJ72" s="145" t="s">
        <v>1921</v>
      </c>
      <c r="NRK72" s="144" t="s">
        <v>1922</v>
      </c>
      <c r="NRL72" s="144" t="s">
        <v>2632</v>
      </c>
      <c r="NRM72" s="146" t="s">
        <v>1932</v>
      </c>
      <c r="NRU72" s="145" t="s">
        <v>41</v>
      </c>
      <c r="NRV72" s="144" t="s">
        <v>2</v>
      </c>
      <c r="NRW72" s="144" t="s">
        <v>1979</v>
      </c>
      <c r="NRX72" s="144" t="s">
        <v>1980</v>
      </c>
      <c r="NRY72" s="145" t="s">
        <v>1920</v>
      </c>
      <c r="NRZ72" s="145" t="s">
        <v>1921</v>
      </c>
      <c r="NSA72" s="144" t="s">
        <v>1922</v>
      </c>
      <c r="NSB72" s="144" t="s">
        <v>2632</v>
      </c>
      <c r="NSC72" s="146" t="s">
        <v>1932</v>
      </c>
      <c r="NSK72" s="145" t="s">
        <v>41</v>
      </c>
      <c r="NSL72" s="144" t="s">
        <v>2</v>
      </c>
      <c r="NSM72" s="144" t="s">
        <v>1979</v>
      </c>
      <c r="NSN72" s="144" t="s">
        <v>1980</v>
      </c>
      <c r="NSO72" s="145" t="s">
        <v>1920</v>
      </c>
      <c r="NSP72" s="145" t="s">
        <v>1921</v>
      </c>
      <c r="NSQ72" s="144" t="s">
        <v>1922</v>
      </c>
      <c r="NSR72" s="144" t="s">
        <v>2632</v>
      </c>
      <c r="NSS72" s="146" t="s">
        <v>1932</v>
      </c>
      <c r="NTA72" s="145" t="s">
        <v>41</v>
      </c>
      <c r="NTB72" s="144" t="s">
        <v>2</v>
      </c>
      <c r="NTC72" s="144" t="s">
        <v>1979</v>
      </c>
      <c r="NTD72" s="144" t="s">
        <v>1980</v>
      </c>
      <c r="NTE72" s="145" t="s">
        <v>1920</v>
      </c>
      <c r="NTF72" s="145" t="s">
        <v>1921</v>
      </c>
      <c r="NTG72" s="144" t="s">
        <v>1922</v>
      </c>
      <c r="NTH72" s="144" t="s">
        <v>2632</v>
      </c>
      <c r="NTI72" s="146" t="s">
        <v>1932</v>
      </c>
      <c r="NTQ72" s="145" t="s">
        <v>41</v>
      </c>
      <c r="NTR72" s="144" t="s">
        <v>2</v>
      </c>
      <c r="NTS72" s="144" t="s">
        <v>1979</v>
      </c>
      <c r="NTT72" s="144" t="s">
        <v>1980</v>
      </c>
      <c r="NTU72" s="145" t="s">
        <v>1920</v>
      </c>
      <c r="NTV72" s="145" t="s">
        <v>1921</v>
      </c>
      <c r="NTW72" s="144" t="s">
        <v>1922</v>
      </c>
      <c r="NTX72" s="144" t="s">
        <v>2632</v>
      </c>
      <c r="NTY72" s="146" t="s">
        <v>1932</v>
      </c>
      <c r="NUG72" s="145" t="s">
        <v>41</v>
      </c>
      <c r="NUH72" s="144" t="s">
        <v>2</v>
      </c>
      <c r="NUI72" s="144" t="s">
        <v>1979</v>
      </c>
      <c r="NUJ72" s="144" t="s">
        <v>1980</v>
      </c>
      <c r="NUK72" s="145" t="s">
        <v>1920</v>
      </c>
      <c r="NUL72" s="145" t="s">
        <v>1921</v>
      </c>
      <c r="NUM72" s="144" t="s">
        <v>1922</v>
      </c>
      <c r="NUN72" s="144" t="s">
        <v>2632</v>
      </c>
      <c r="NUO72" s="146" t="s">
        <v>1932</v>
      </c>
      <c r="NUW72" s="145" t="s">
        <v>41</v>
      </c>
      <c r="NUX72" s="144" t="s">
        <v>2</v>
      </c>
      <c r="NUY72" s="144" t="s">
        <v>1979</v>
      </c>
      <c r="NUZ72" s="144" t="s">
        <v>1980</v>
      </c>
      <c r="NVA72" s="145" t="s">
        <v>1920</v>
      </c>
      <c r="NVB72" s="145" t="s">
        <v>1921</v>
      </c>
      <c r="NVC72" s="144" t="s">
        <v>1922</v>
      </c>
      <c r="NVD72" s="144" t="s">
        <v>2632</v>
      </c>
      <c r="NVE72" s="146" t="s">
        <v>1932</v>
      </c>
      <c r="NVM72" s="145" t="s">
        <v>41</v>
      </c>
      <c r="NVN72" s="144" t="s">
        <v>2</v>
      </c>
      <c r="NVO72" s="144" t="s">
        <v>1979</v>
      </c>
      <c r="NVP72" s="144" t="s">
        <v>1980</v>
      </c>
      <c r="NVQ72" s="145" t="s">
        <v>1920</v>
      </c>
      <c r="NVR72" s="145" t="s">
        <v>1921</v>
      </c>
      <c r="NVS72" s="144" t="s">
        <v>1922</v>
      </c>
      <c r="NVT72" s="144" t="s">
        <v>2632</v>
      </c>
      <c r="NVU72" s="146" t="s">
        <v>1932</v>
      </c>
      <c r="NWC72" s="145" t="s">
        <v>41</v>
      </c>
      <c r="NWD72" s="144" t="s">
        <v>2</v>
      </c>
      <c r="NWE72" s="144" t="s">
        <v>1979</v>
      </c>
      <c r="NWF72" s="144" t="s">
        <v>1980</v>
      </c>
      <c r="NWG72" s="145" t="s">
        <v>1920</v>
      </c>
      <c r="NWH72" s="145" t="s">
        <v>1921</v>
      </c>
      <c r="NWI72" s="144" t="s">
        <v>1922</v>
      </c>
      <c r="NWJ72" s="144" t="s">
        <v>2632</v>
      </c>
      <c r="NWK72" s="146" t="s">
        <v>1932</v>
      </c>
      <c r="NWS72" s="145" t="s">
        <v>41</v>
      </c>
      <c r="NWT72" s="144" t="s">
        <v>2</v>
      </c>
      <c r="NWU72" s="144" t="s">
        <v>1979</v>
      </c>
      <c r="NWV72" s="144" t="s">
        <v>1980</v>
      </c>
      <c r="NWW72" s="145" t="s">
        <v>1920</v>
      </c>
      <c r="NWX72" s="145" t="s">
        <v>1921</v>
      </c>
      <c r="NWY72" s="144" t="s">
        <v>1922</v>
      </c>
      <c r="NWZ72" s="144" t="s">
        <v>2632</v>
      </c>
      <c r="NXA72" s="146" t="s">
        <v>1932</v>
      </c>
      <c r="NXI72" s="145" t="s">
        <v>41</v>
      </c>
      <c r="NXJ72" s="144" t="s">
        <v>2</v>
      </c>
      <c r="NXK72" s="144" t="s">
        <v>1979</v>
      </c>
      <c r="NXL72" s="144" t="s">
        <v>1980</v>
      </c>
      <c r="NXM72" s="145" t="s">
        <v>1920</v>
      </c>
      <c r="NXN72" s="145" t="s">
        <v>1921</v>
      </c>
      <c r="NXO72" s="144" t="s">
        <v>1922</v>
      </c>
      <c r="NXP72" s="144" t="s">
        <v>2632</v>
      </c>
      <c r="NXQ72" s="146" t="s">
        <v>1932</v>
      </c>
      <c r="NXY72" s="145" t="s">
        <v>41</v>
      </c>
      <c r="NXZ72" s="144" t="s">
        <v>2</v>
      </c>
      <c r="NYA72" s="144" t="s">
        <v>1979</v>
      </c>
      <c r="NYB72" s="144" t="s">
        <v>1980</v>
      </c>
      <c r="NYC72" s="145" t="s">
        <v>1920</v>
      </c>
      <c r="NYD72" s="145" t="s">
        <v>1921</v>
      </c>
      <c r="NYE72" s="144" t="s">
        <v>1922</v>
      </c>
      <c r="NYF72" s="144" t="s">
        <v>2632</v>
      </c>
      <c r="NYG72" s="146" t="s">
        <v>1932</v>
      </c>
      <c r="NYO72" s="145" t="s">
        <v>41</v>
      </c>
      <c r="NYP72" s="144" t="s">
        <v>2</v>
      </c>
      <c r="NYQ72" s="144" t="s">
        <v>1979</v>
      </c>
      <c r="NYR72" s="144" t="s">
        <v>1980</v>
      </c>
      <c r="NYS72" s="145" t="s">
        <v>1920</v>
      </c>
      <c r="NYT72" s="145" t="s">
        <v>1921</v>
      </c>
      <c r="NYU72" s="144" t="s">
        <v>1922</v>
      </c>
      <c r="NYV72" s="144" t="s">
        <v>2632</v>
      </c>
      <c r="NYW72" s="146" t="s">
        <v>1932</v>
      </c>
      <c r="NZE72" s="145" t="s">
        <v>41</v>
      </c>
      <c r="NZF72" s="144" t="s">
        <v>2</v>
      </c>
      <c r="NZG72" s="144" t="s">
        <v>1979</v>
      </c>
      <c r="NZH72" s="144" t="s">
        <v>1980</v>
      </c>
      <c r="NZI72" s="145" t="s">
        <v>1920</v>
      </c>
      <c r="NZJ72" s="145" t="s">
        <v>1921</v>
      </c>
      <c r="NZK72" s="144" t="s">
        <v>1922</v>
      </c>
      <c r="NZL72" s="144" t="s">
        <v>2632</v>
      </c>
      <c r="NZM72" s="146" t="s">
        <v>1932</v>
      </c>
      <c r="NZU72" s="145" t="s">
        <v>41</v>
      </c>
      <c r="NZV72" s="144" t="s">
        <v>2</v>
      </c>
      <c r="NZW72" s="144" t="s">
        <v>1979</v>
      </c>
      <c r="NZX72" s="144" t="s">
        <v>1980</v>
      </c>
      <c r="NZY72" s="145" t="s">
        <v>1920</v>
      </c>
      <c r="NZZ72" s="145" t="s">
        <v>1921</v>
      </c>
      <c r="OAA72" s="144" t="s">
        <v>1922</v>
      </c>
      <c r="OAB72" s="144" t="s">
        <v>2632</v>
      </c>
      <c r="OAC72" s="146" t="s">
        <v>1932</v>
      </c>
      <c r="OAK72" s="145" t="s">
        <v>41</v>
      </c>
      <c r="OAL72" s="144" t="s">
        <v>2</v>
      </c>
      <c r="OAM72" s="144" t="s">
        <v>1979</v>
      </c>
      <c r="OAN72" s="144" t="s">
        <v>1980</v>
      </c>
      <c r="OAO72" s="145" t="s">
        <v>1920</v>
      </c>
      <c r="OAP72" s="145" t="s">
        <v>1921</v>
      </c>
      <c r="OAQ72" s="144" t="s">
        <v>1922</v>
      </c>
      <c r="OAR72" s="144" t="s">
        <v>2632</v>
      </c>
      <c r="OAS72" s="146" t="s">
        <v>1932</v>
      </c>
      <c r="OBA72" s="145" t="s">
        <v>41</v>
      </c>
      <c r="OBB72" s="144" t="s">
        <v>2</v>
      </c>
      <c r="OBC72" s="144" t="s">
        <v>1979</v>
      </c>
      <c r="OBD72" s="144" t="s">
        <v>1980</v>
      </c>
      <c r="OBE72" s="145" t="s">
        <v>1920</v>
      </c>
      <c r="OBF72" s="145" t="s">
        <v>1921</v>
      </c>
      <c r="OBG72" s="144" t="s">
        <v>1922</v>
      </c>
      <c r="OBH72" s="144" t="s">
        <v>2632</v>
      </c>
      <c r="OBI72" s="146" t="s">
        <v>1932</v>
      </c>
      <c r="OBQ72" s="145" t="s">
        <v>41</v>
      </c>
      <c r="OBR72" s="144" t="s">
        <v>2</v>
      </c>
      <c r="OBS72" s="144" t="s">
        <v>1979</v>
      </c>
      <c r="OBT72" s="144" t="s">
        <v>1980</v>
      </c>
      <c r="OBU72" s="145" t="s">
        <v>1920</v>
      </c>
      <c r="OBV72" s="145" t="s">
        <v>1921</v>
      </c>
      <c r="OBW72" s="144" t="s">
        <v>1922</v>
      </c>
      <c r="OBX72" s="144" t="s">
        <v>2632</v>
      </c>
      <c r="OBY72" s="146" t="s">
        <v>1932</v>
      </c>
      <c r="OCG72" s="145" t="s">
        <v>41</v>
      </c>
      <c r="OCH72" s="144" t="s">
        <v>2</v>
      </c>
      <c r="OCI72" s="144" t="s">
        <v>1979</v>
      </c>
      <c r="OCJ72" s="144" t="s">
        <v>1980</v>
      </c>
      <c r="OCK72" s="145" t="s">
        <v>1920</v>
      </c>
      <c r="OCL72" s="145" t="s">
        <v>1921</v>
      </c>
      <c r="OCM72" s="144" t="s">
        <v>1922</v>
      </c>
      <c r="OCN72" s="144" t="s">
        <v>2632</v>
      </c>
      <c r="OCO72" s="146" t="s">
        <v>1932</v>
      </c>
      <c r="OCW72" s="145" t="s">
        <v>41</v>
      </c>
      <c r="OCX72" s="144" t="s">
        <v>2</v>
      </c>
      <c r="OCY72" s="144" t="s">
        <v>1979</v>
      </c>
      <c r="OCZ72" s="144" t="s">
        <v>1980</v>
      </c>
      <c r="ODA72" s="145" t="s">
        <v>1920</v>
      </c>
      <c r="ODB72" s="145" t="s">
        <v>1921</v>
      </c>
      <c r="ODC72" s="144" t="s">
        <v>1922</v>
      </c>
      <c r="ODD72" s="144" t="s">
        <v>2632</v>
      </c>
      <c r="ODE72" s="146" t="s">
        <v>1932</v>
      </c>
      <c r="ODM72" s="145" t="s">
        <v>41</v>
      </c>
      <c r="ODN72" s="144" t="s">
        <v>2</v>
      </c>
      <c r="ODO72" s="144" t="s">
        <v>1979</v>
      </c>
      <c r="ODP72" s="144" t="s">
        <v>1980</v>
      </c>
      <c r="ODQ72" s="145" t="s">
        <v>1920</v>
      </c>
      <c r="ODR72" s="145" t="s">
        <v>1921</v>
      </c>
      <c r="ODS72" s="144" t="s">
        <v>1922</v>
      </c>
      <c r="ODT72" s="144" t="s">
        <v>2632</v>
      </c>
      <c r="ODU72" s="146" t="s">
        <v>1932</v>
      </c>
      <c r="OEC72" s="145" t="s">
        <v>41</v>
      </c>
      <c r="OED72" s="144" t="s">
        <v>2</v>
      </c>
      <c r="OEE72" s="144" t="s">
        <v>1979</v>
      </c>
      <c r="OEF72" s="144" t="s">
        <v>1980</v>
      </c>
      <c r="OEG72" s="145" t="s">
        <v>1920</v>
      </c>
      <c r="OEH72" s="145" t="s">
        <v>1921</v>
      </c>
      <c r="OEI72" s="144" t="s">
        <v>1922</v>
      </c>
      <c r="OEJ72" s="144" t="s">
        <v>2632</v>
      </c>
      <c r="OEK72" s="146" t="s">
        <v>1932</v>
      </c>
      <c r="OES72" s="145" t="s">
        <v>41</v>
      </c>
      <c r="OET72" s="144" t="s">
        <v>2</v>
      </c>
      <c r="OEU72" s="144" t="s">
        <v>1979</v>
      </c>
      <c r="OEV72" s="144" t="s">
        <v>1980</v>
      </c>
      <c r="OEW72" s="145" t="s">
        <v>1920</v>
      </c>
      <c r="OEX72" s="145" t="s">
        <v>1921</v>
      </c>
      <c r="OEY72" s="144" t="s">
        <v>1922</v>
      </c>
      <c r="OEZ72" s="144" t="s">
        <v>2632</v>
      </c>
      <c r="OFA72" s="146" t="s">
        <v>1932</v>
      </c>
      <c r="OFI72" s="145" t="s">
        <v>41</v>
      </c>
      <c r="OFJ72" s="144" t="s">
        <v>2</v>
      </c>
      <c r="OFK72" s="144" t="s">
        <v>1979</v>
      </c>
      <c r="OFL72" s="144" t="s">
        <v>1980</v>
      </c>
      <c r="OFM72" s="145" t="s">
        <v>1920</v>
      </c>
      <c r="OFN72" s="145" t="s">
        <v>1921</v>
      </c>
      <c r="OFO72" s="144" t="s">
        <v>1922</v>
      </c>
      <c r="OFP72" s="144" t="s">
        <v>2632</v>
      </c>
      <c r="OFQ72" s="146" t="s">
        <v>1932</v>
      </c>
      <c r="OFY72" s="145" t="s">
        <v>41</v>
      </c>
      <c r="OFZ72" s="144" t="s">
        <v>2</v>
      </c>
      <c r="OGA72" s="144" t="s">
        <v>1979</v>
      </c>
      <c r="OGB72" s="144" t="s">
        <v>1980</v>
      </c>
      <c r="OGC72" s="145" t="s">
        <v>1920</v>
      </c>
      <c r="OGD72" s="145" t="s">
        <v>1921</v>
      </c>
      <c r="OGE72" s="144" t="s">
        <v>1922</v>
      </c>
      <c r="OGF72" s="144" t="s">
        <v>2632</v>
      </c>
      <c r="OGG72" s="146" t="s">
        <v>1932</v>
      </c>
      <c r="OGO72" s="145" t="s">
        <v>41</v>
      </c>
      <c r="OGP72" s="144" t="s">
        <v>2</v>
      </c>
      <c r="OGQ72" s="144" t="s">
        <v>1979</v>
      </c>
      <c r="OGR72" s="144" t="s">
        <v>1980</v>
      </c>
      <c r="OGS72" s="145" t="s">
        <v>1920</v>
      </c>
      <c r="OGT72" s="145" t="s">
        <v>1921</v>
      </c>
      <c r="OGU72" s="144" t="s">
        <v>1922</v>
      </c>
      <c r="OGV72" s="144" t="s">
        <v>2632</v>
      </c>
      <c r="OGW72" s="146" t="s">
        <v>1932</v>
      </c>
      <c r="OHE72" s="145" t="s">
        <v>41</v>
      </c>
      <c r="OHF72" s="144" t="s">
        <v>2</v>
      </c>
      <c r="OHG72" s="144" t="s">
        <v>1979</v>
      </c>
      <c r="OHH72" s="144" t="s">
        <v>1980</v>
      </c>
      <c r="OHI72" s="145" t="s">
        <v>1920</v>
      </c>
      <c r="OHJ72" s="145" t="s">
        <v>1921</v>
      </c>
      <c r="OHK72" s="144" t="s">
        <v>1922</v>
      </c>
      <c r="OHL72" s="144" t="s">
        <v>2632</v>
      </c>
      <c r="OHM72" s="146" t="s">
        <v>1932</v>
      </c>
      <c r="OHU72" s="145" t="s">
        <v>41</v>
      </c>
      <c r="OHV72" s="144" t="s">
        <v>2</v>
      </c>
      <c r="OHW72" s="144" t="s">
        <v>1979</v>
      </c>
      <c r="OHX72" s="144" t="s">
        <v>1980</v>
      </c>
      <c r="OHY72" s="145" t="s">
        <v>1920</v>
      </c>
      <c r="OHZ72" s="145" t="s">
        <v>1921</v>
      </c>
      <c r="OIA72" s="144" t="s">
        <v>1922</v>
      </c>
      <c r="OIB72" s="144" t="s">
        <v>2632</v>
      </c>
      <c r="OIC72" s="146" t="s">
        <v>1932</v>
      </c>
      <c r="OIK72" s="145" t="s">
        <v>41</v>
      </c>
      <c r="OIL72" s="144" t="s">
        <v>2</v>
      </c>
      <c r="OIM72" s="144" t="s">
        <v>1979</v>
      </c>
      <c r="OIN72" s="144" t="s">
        <v>1980</v>
      </c>
      <c r="OIO72" s="145" t="s">
        <v>1920</v>
      </c>
      <c r="OIP72" s="145" t="s">
        <v>1921</v>
      </c>
      <c r="OIQ72" s="144" t="s">
        <v>1922</v>
      </c>
      <c r="OIR72" s="144" t="s">
        <v>2632</v>
      </c>
      <c r="OIS72" s="146" t="s">
        <v>1932</v>
      </c>
      <c r="OJA72" s="145" t="s">
        <v>41</v>
      </c>
      <c r="OJB72" s="144" t="s">
        <v>2</v>
      </c>
      <c r="OJC72" s="144" t="s">
        <v>1979</v>
      </c>
      <c r="OJD72" s="144" t="s">
        <v>1980</v>
      </c>
      <c r="OJE72" s="145" t="s">
        <v>1920</v>
      </c>
      <c r="OJF72" s="145" t="s">
        <v>1921</v>
      </c>
      <c r="OJG72" s="144" t="s">
        <v>1922</v>
      </c>
      <c r="OJH72" s="144" t="s">
        <v>2632</v>
      </c>
      <c r="OJI72" s="146" t="s">
        <v>1932</v>
      </c>
      <c r="OJQ72" s="145" t="s">
        <v>41</v>
      </c>
      <c r="OJR72" s="144" t="s">
        <v>2</v>
      </c>
      <c r="OJS72" s="144" t="s">
        <v>1979</v>
      </c>
      <c r="OJT72" s="144" t="s">
        <v>1980</v>
      </c>
      <c r="OJU72" s="145" t="s">
        <v>1920</v>
      </c>
      <c r="OJV72" s="145" t="s">
        <v>1921</v>
      </c>
      <c r="OJW72" s="144" t="s">
        <v>1922</v>
      </c>
      <c r="OJX72" s="144" t="s">
        <v>2632</v>
      </c>
      <c r="OJY72" s="146" t="s">
        <v>1932</v>
      </c>
      <c r="OKG72" s="145" t="s">
        <v>41</v>
      </c>
      <c r="OKH72" s="144" t="s">
        <v>2</v>
      </c>
      <c r="OKI72" s="144" t="s">
        <v>1979</v>
      </c>
      <c r="OKJ72" s="144" t="s">
        <v>1980</v>
      </c>
      <c r="OKK72" s="145" t="s">
        <v>1920</v>
      </c>
      <c r="OKL72" s="145" t="s">
        <v>1921</v>
      </c>
      <c r="OKM72" s="144" t="s">
        <v>1922</v>
      </c>
      <c r="OKN72" s="144" t="s">
        <v>2632</v>
      </c>
      <c r="OKO72" s="146" t="s">
        <v>1932</v>
      </c>
      <c r="OKW72" s="145" t="s">
        <v>41</v>
      </c>
      <c r="OKX72" s="144" t="s">
        <v>2</v>
      </c>
      <c r="OKY72" s="144" t="s">
        <v>1979</v>
      </c>
      <c r="OKZ72" s="144" t="s">
        <v>1980</v>
      </c>
      <c r="OLA72" s="145" t="s">
        <v>1920</v>
      </c>
      <c r="OLB72" s="145" t="s">
        <v>1921</v>
      </c>
      <c r="OLC72" s="144" t="s">
        <v>1922</v>
      </c>
      <c r="OLD72" s="144" t="s">
        <v>2632</v>
      </c>
      <c r="OLE72" s="146" t="s">
        <v>1932</v>
      </c>
      <c r="OLM72" s="145" t="s">
        <v>41</v>
      </c>
      <c r="OLN72" s="144" t="s">
        <v>2</v>
      </c>
      <c r="OLO72" s="144" t="s">
        <v>1979</v>
      </c>
      <c r="OLP72" s="144" t="s">
        <v>1980</v>
      </c>
      <c r="OLQ72" s="145" t="s">
        <v>1920</v>
      </c>
      <c r="OLR72" s="145" t="s">
        <v>1921</v>
      </c>
      <c r="OLS72" s="144" t="s">
        <v>1922</v>
      </c>
      <c r="OLT72" s="144" t="s">
        <v>2632</v>
      </c>
      <c r="OLU72" s="146" t="s">
        <v>1932</v>
      </c>
      <c r="OMC72" s="145" t="s">
        <v>41</v>
      </c>
      <c r="OMD72" s="144" t="s">
        <v>2</v>
      </c>
      <c r="OME72" s="144" t="s">
        <v>1979</v>
      </c>
      <c r="OMF72" s="144" t="s">
        <v>1980</v>
      </c>
      <c r="OMG72" s="145" t="s">
        <v>1920</v>
      </c>
      <c r="OMH72" s="145" t="s">
        <v>1921</v>
      </c>
      <c r="OMI72" s="144" t="s">
        <v>1922</v>
      </c>
      <c r="OMJ72" s="144" t="s">
        <v>2632</v>
      </c>
      <c r="OMK72" s="146" t="s">
        <v>1932</v>
      </c>
      <c r="OMS72" s="145" t="s">
        <v>41</v>
      </c>
      <c r="OMT72" s="144" t="s">
        <v>2</v>
      </c>
      <c r="OMU72" s="144" t="s">
        <v>1979</v>
      </c>
      <c r="OMV72" s="144" t="s">
        <v>1980</v>
      </c>
      <c r="OMW72" s="145" t="s">
        <v>1920</v>
      </c>
      <c r="OMX72" s="145" t="s">
        <v>1921</v>
      </c>
      <c r="OMY72" s="144" t="s">
        <v>1922</v>
      </c>
      <c r="OMZ72" s="144" t="s">
        <v>2632</v>
      </c>
      <c r="ONA72" s="146" t="s">
        <v>1932</v>
      </c>
      <c r="ONI72" s="145" t="s">
        <v>41</v>
      </c>
      <c r="ONJ72" s="144" t="s">
        <v>2</v>
      </c>
      <c r="ONK72" s="144" t="s">
        <v>1979</v>
      </c>
      <c r="ONL72" s="144" t="s">
        <v>1980</v>
      </c>
      <c r="ONM72" s="145" t="s">
        <v>1920</v>
      </c>
      <c r="ONN72" s="145" t="s">
        <v>1921</v>
      </c>
      <c r="ONO72" s="144" t="s">
        <v>1922</v>
      </c>
      <c r="ONP72" s="144" t="s">
        <v>2632</v>
      </c>
      <c r="ONQ72" s="146" t="s">
        <v>1932</v>
      </c>
      <c r="ONY72" s="145" t="s">
        <v>41</v>
      </c>
      <c r="ONZ72" s="144" t="s">
        <v>2</v>
      </c>
      <c r="OOA72" s="144" t="s">
        <v>1979</v>
      </c>
      <c r="OOB72" s="144" t="s">
        <v>1980</v>
      </c>
      <c r="OOC72" s="145" t="s">
        <v>1920</v>
      </c>
      <c r="OOD72" s="145" t="s">
        <v>1921</v>
      </c>
      <c r="OOE72" s="144" t="s">
        <v>1922</v>
      </c>
      <c r="OOF72" s="144" t="s">
        <v>2632</v>
      </c>
      <c r="OOG72" s="146" t="s">
        <v>1932</v>
      </c>
      <c r="OOO72" s="145" t="s">
        <v>41</v>
      </c>
      <c r="OOP72" s="144" t="s">
        <v>2</v>
      </c>
      <c r="OOQ72" s="144" t="s">
        <v>1979</v>
      </c>
      <c r="OOR72" s="144" t="s">
        <v>1980</v>
      </c>
      <c r="OOS72" s="145" t="s">
        <v>1920</v>
      </c>
      <c r="OOT72" s="145" t="s">
        <v>1921</v>
      </c>
      <c r="OOU72" s="144" t="s">
        <v>1922</v>
      </c>
      <c r="OOV72" s="144" t="s">
        <v>2632</v>
      </c>
      <c r="OOW72" s="146" t="s">
        <v>1932</v>
      </c>
      <c r="OPE72" s="145" t="s">
        <v>41</v>
      </c>
      <c r="OPF72" s="144" t="s">
        <v>2</v>
      </c>
      <c r="OPG72" s="144" t="s">
        <v>1979</v>
      </c>
      <c r="OPH72" s="144" t="s">
        <v>1980</v>
      </c>
      <c r="OPI72" s="145" t="s">
        <v>1920</v>
      </c>
      <c r="OPJ72" s="145" t="s">
        <v>1921</v>
      </c>
      <c r="OPK72" s="144" t="s">
        <v>1922</v>
      </c>
      <c r="OPL72" s="144" t="s">
        <v>2632</v>
      </c>
      <c r="OPM72" s="146" t="s">
        <v>1932</v>
      </c>
      <c r="OPU72" s="145" t="s">
        <v>41</v>
      </c>
      <c r="OPV72" s="144" t="s">
        <v>2</v>
      </c>
      <c r="OPW72" s="144" t="s">
        <v>1979</v>
      </c>
      <c r="OPX72" s="144" t="s">
        <v>1980</v>
      </c>
      <c r="OPY72" s="145" t="s">
        <v>1920</v>
      </c>
      <c r="OPZ72" s="145" t="s">
        <v>1921</v>
      </c>
      <c r="OQA72" s="144" t="s">
        <v>1922</v>
      </c>
      <c r="OQB72" s="144" t="s">
        <v>2632</v>
      </c>
      <c r="OQC72" s="146" t="s">
        <v>1932</v>
      </c>
      <c r="OQK72" s="145" t="s">
        <v>41</v>
      </c>
      <c r="OQL72" s="144" t="s">
        <v>2</v>
      </c>
      <c r="OQM72" s="144" t="s">
        <v>1979</v>
      </c>
      <c r="OQN72" s="144" t="s">
        <v>1980</v>
      </c>
      <c r="OQO72" s="145" t="s">
        <v>1920</v>
      </c>
      <c r="OQP72" s="145" t="s">
        <v>1921</v>
      </c>
      <c r="OQQ72" s="144" t="s">
        <v>1922</v>
      </c>
      <c r="OQR72" s="144" t="s">
        <v>2632</v>
      </c>
      <c r="OQS72" s="146" t="s">
        <v>1932</v>
      </c>
      <c r="ORA72" s="145" t="s">
        <v>41</v>
      </c>
      <c r="ORB72" s="144" t="s">
        <v>2</v>
      </c>
      <c r="ORC72" s="144" t="s">
        <v>1979</v>
      </c>
      <c r="ORD72" s="144" t="s">
        <v>1980</v>
      </c>
      <c r="ORE72" s="145" t="s">
        <v>1920</v>
      </c>
      <c r="ORF72" s="145" t="s">
        <v>1921</v>
      </c>
      <c r="ORG72" s="144" t="s">
        <v>1922</v>
      </c>
      <c r="ORH72" s="144" t="s">
        <v>2632</v>
      </c>
      <c r="ORI72" s="146" t="s">
        <v>1932</v>
      </c>
      <c r="ORQ72" s="145" t="s">
        <v>41</v>
      </c>
      <c r="ORR72" s="144" t="s">
        <v>2</v>
      </c>
      <c r="ORS72" s="144" t="s">
        <v>1979</v>
      </c>
      <c r="ORT72" s="144" t="s">
        <v>1980</v>
      </c>
      <c r="ORU72" s="145" t="s">
        <v>1920</v>
      </c>
      <c r="ORV72" s="145" t="s">
        <v>1921</v>
      </c>
      <c r="ORW72" s="144" t="s">
        <v>1922</v>
      </c>
      <c r="ORX72" s="144" t="s">
        <v>2632</v>
      </c>
      <c r="ORY72" s="146" t="s">
        <v>1932</v>
      </c>
      <c r="OSG72" s="145" t="s">
        <v>41</v>
      </c>
      <c r="OSH72" s="144" t="s">
        <v>2</v>
      </c>
      <c r="OSI72" s="144" t="s">
        <v>1979</v>
      </c>
      <c r="OSJ72" s="144" t="s">
        <v>1980</v>
      </c>
      <c r="OSK72" s="145" t="s">
        <v>1920</v>
      </c>
      <c r="OSL72" s="145" t="s">
        <v>1921</v>
      </c>
      <c r="OSM72" s="144" t="s">
        <v>1922</v>
      </c>
      <c r="OSN72" s="144" t="s">
        <v>2632</v>
      </c>
      <c r="OSO72" s="146" t="s">
        <v>1932</v>
      </c>
      <c r="OSW72" s="145" t="s">
        <v>41</v>
      </c>
      <c r="OSX72" s="144" t="s">
        <v>2</v>
      </c>
      <c r="OSY72" s="144" t="s">
        <v>1979</v>
      </c>
      <c r="OSZ72" s="144" t="s">
        <v>1980</v>
      </c>
      <c r="OTA72" s="145" t="s">
        <v>1920</v>
      </c>
      <c r="OTB72" s="145" t="s">
        <v>1921</v>
      </c>
      <c r="OTC72" s="144" t="s">
        <v>1922</v>
      </c>
      <c r="OTD72" s="144" t="s">
        <v>2632</v>
      </c>
      <c r="OTE72" s="146" t="s">
        <v>1932</v>
      </c>
      <c r="OTM72" s="145" t="s">
        <v>41</v>
      </c>
      <c r="OTN72" s="144" t="s">
        <v>2</v>
      </c>
      <c r="OTO72" s="144" t="s">
        <v>1979</v>
      </c>
      <c r="OTP72" s="144" t="s">
        <v>1980</v>
      </c>
      <c r="OTQ72" s="145" t="s">
        <v>1920</v>
      </c>
      <c r="OTR72" s="145" t="s">
        <v>1921</v>
      </c>
      <c r="OTS72" s="144" t="s">
        <v>1922</v>
      </c>
      <c r="OTT72" s="144" t="s">
        <v>2632</v>
      </c>
      <c r="OTU72" s="146" t="s">
        <v>1932</v>
      </c>
      <c r="OUC72" s="145" t="s">
        <v>41</v>
      </c>
      <c r="OUD72" s="144" t="s">
        <v>2</v>
      </c>
      <c r="OUE72" s="144" t="s">
        <v>1979</v>
      </c>
      <c r="OUF72" s="144" t="s">
        <v>1980</v>
      </c>
      <c r="OUG72" s="145" t="s">
        <v>1920</v>
      </c>
      <c r="OUH72" s="145" t="s">
        <v>1921</v>
      </c>
      <c r="OUI72" s="144" t="s">
        <v>1922</v>
      </c>
      <c r="OUJ72" s="144" t="s">
        <v>2632</v>
      </c>
      <c r="OUK72" s="146" t="s">
        <v>1932</v>
      </c>
      <c r="OUS72" s="145" t="s">
        <v>41</v>
      </c>
      <c r="OUT72" s="144" t="s">
        <v>2</v>
      </c>
      <c r="OUU72" s="144" t="s">
        <v>1979</v>
      </c>
      <c r="OUV72" s="144" t="s">
        <v>1980</v>
      </c>
      <c r="OUW72" s="145" t="s">
        <v>1920</v>
      </c>
      <c r="OUX72" s="145" t="s">
        <v>1921</v>
      </c>
      <c r="OUY72" s="144" t="s">
        <v>1922</v>
      </c>
      <c r="OUZ72" s="144" t="s">
        <v>2632</v>
      </c>
      <c r="OVA72" s="146" t="s">
        <v>1932</v>
      </c>
      <c r="OVI72" s="145" t="s">
        <v>41</v>
      </c>
      <c r="OVJ72" s="144" t="s">
        <v>2</v>
      </c>
      <c r="OVK72" s="144" t="s">
        <v>1979</v>
      </c>
      <c r="OVL72" s="144" t="s">
        <v>1980</v>
      </c>
      <c r="OVM72" s="145" t="s">
        <v>1920</v>
      </c>
      <c r="OVN72" s="145" t="s">
        <v>1921</v>
      </c>
      <c r="OVO72" s="144" t="s">
        <v>1922</v>
      </c>
      <c r="OVP72" s="144" t="s">
        <v>2632</v>
      </c>
      <c r="OVQ72" s="146" t="s">
        <v>1932</v>
      </c>
      <c r="OVY72" s="145" t="s">
        <v>41</v>
      </c>
      <c r="OVZ72" s="144" t="s">
        <v>2</v>
      </c>
      <c r="OWA72" s="144" t="s">
        <v>1979</v>
      </c>
      <c r="OWB72" s="144" t="s">
        <v>1980</v>
      </c>
      <c r="OWC72" s="145" t="s">
        <v>1920</v>
      </c>
      <c r="OWD72" s="145" t="s">
        <v>1921</v>
      </c>
      <c r="OWE72" s="144" t="s">
        <v>1922</v>
      </c>
      <c r="OWF72" s="144" t="s">
        <v>2632</v>
      </c>
      <c r="OWG72" s="146" t="s">
        <v>1932</v>
      </c>
      <c r="OWO72" s="145" t="s">
        <v>41</v>
      </c>
      <c r="OWP72" s="144" t="s">
        <v>2</v>
      </c>
      <c r="OWQ72" s="144" t="s">
        <v>1979</v>
      </c>
      <c r="OWR72" s="144" t="s">
        <v>1980</v>
      </c>
      <c r="OWS72" s="145" t="s">
        <v>1920</v>
      </c>
      <c r="OWT72" s="145" t="s">
        <v>1921</v>
      </c>
      <c r="OWU72" s="144" t="s">
        <v>1922</v>
      </c>
      <c r="OWV72" s="144" t="s">
        <v>2632</v>
      </c>
      <c r="OWW72" s="146" t="s">
        <v>1932</v>
      </c>
      <c r="OXE72" s="145" t="s">
        <v>41</v>
      </c>
      <c r="OXF72" s="144" t="s">
        <v>2</v>
      </c>
      <c r="OXG72" s="144" t="s">
        <v>1979</v>
      </c>
      <c r="OXH72" s="144" t="s">
        <v>1980</v>
      </c>
      <c r="OXI72" s="145" t="s">
        <v>1920</v>
      </c>
      <c r="OXJ72" s="145" t="s">
        <v>1921</v>
      </c>
      <c r="OXK72" s="144" t="s">
        <v>1922</v>
      </c>
      <c r="OXL72" s="144" t="s">
        <v>2632</v>
      </c>
      <c r="OXM72" s="146" t="s">
        <v>1932</v>
      </c>
      <c r="OXU72" s="145" t="s">
        <v>41</v>
      </c>
      <c r="OXV72" s="144" t="s">
        <v>2</v>
      </c>
      <c r="OXW72" s="144" t="s">
        <v>1979</v>
      </c>
      <c r="OXX72" s="144" t="s">
        <v>1980</v>
      </c>
      <c r="OXY72" s="145" t="s">
        <v>1920</v>
      </c>
      <c r="OXZ72" s="145" t="s">
        <v>1921</v>
      </c>
      <c r="OYA72" s="144" t="s">
        <v>1922</v>
      </c>
      <c r="OYB72" s="144" t="s">
        <v>2632</v>
      </c>
      <c r="OYC72" s="146" t="s">
        <v>1932</v>
      </c>
      <c r="OYK72" s="145" t="s">
        <v>41</v>
      </c>
      <c r="OYL72" s="144" t="s">
        <v>2</v>
      </c>
      <c r="OYM72" s="144" t="s">
        <v>1979</v>
      </c>
      <c r="OYN72" s="144" t="s">
        <v>1980</v>
      </c>
      <c r="OYO72" s="145" t="s">
        <v>1920</v>
      </c>
      <c r="OYP72" s="145" t="s">
        <v>1921</v>
      </c>
      <c r="OYQ72" s="144" t="s">
        <v>1922</v>
      </c>
      <c r="OYR72" s="144" t="s">
        <v>2632</v>
      </c>
      <c r="OYS72" s="146" t="s">
        <v>1932</v>
      </c>
      <c r="OZA72" s="145" t="s">
        <v>41</v>
      </c>
      <c r="OZB72" s="144" t="s">
        <v>2</v>
      </c>
      <c r="OZC72" s="144" t="s">
        <v>1979</v>
      </c>
      <c r="OZD72" s="144" t="s">
        <v>1980</v>
      </c>
      <c r="OZE72" s="145" t="s">
        <v>1920</v>
      </c>
      <c r="OZF72" s="145" t="s">
        <v>1921</v>
      </c>
      <c r="OZG72" s="144" t="s">
        <v>1922</v>
      </c>
      <c r="OZH72" s="144" t="s">
        <v>2632</v>
      </c>
      <c r="OZI72" s="146" t="s">
        <v>1932</v>
      </c>
      <c r="OZQ72" s="145" t="s">
        <v>41</v>
      </c>
      <c r="OZR72" s="144" t="s">
        <v>2</v>
      </c>
      <c r="OZS72" s="144" t="s">
        <v>1979</v>
      </c>
      <c r="OZT72" s="144" t="s">
        <v>1980</v>
      </c>
      <c r="OZU72" s="145" t="s">
        <v>1920</v>
      </c>
      <c r="OZV72" s="145" t="s">
        <v>1921</v>
      </c>
      <c r="OZW72" s="144" t="s">
        <v>1922</v>
      </c>
      <c r="OZX72" s="144" t="s">
        <v>2632</v>
      </c>
      <c r="OZY72" s="146" t="s">
        <v>1932</v>
      </c>
      <c r="PAG72" s="145" t="s">
        <v>41</v>
      </c>
      <c r="PAH72" s="144" t="s">
        <v>2</v>
      </c>
      <c r="PAI72" s="144" t="s">
        <v>1979</v>
      </c>
      <c r="PAJ72" s="144" t="s">
        <v>1980</v>
      </c>
      <c r="PAK72" s="145" t="s">
        <v>1920</v>
      </c>
      <c r="PAL72" s="145" t="s">
        <v>1921</v>
      </c>
      <c r="PAM72" s="144" t="s">
        <v>1922</v>
      </c>
      <c r="PAN72" s="144" t="s">
        <v>2632</v>
      </c>
      <c r="PAO72" s="146" t="s">
        <v>1932</v>
      </c>
      <c r="PAW72" s="145" t="s">
        <v>41</v>
      </c>
      <c r="PAX72" s="144" t="s">
        <v>2</v>
      </c>
      <c r="PAY72" s="144" t="s">
        <v>1979</v>
      </c>
      <c r="PAZ72" s="144" t="s">
        <v>1980</v>
      </c>
      <c r="PBA72" s="145" t="s">
        <v>1920</v>
      </c>
      <c r="PBB72" s="145" t="s">
        <v>1921</v>
      </c>
      <c r="PBC72" s="144" t="s">
        <v>1922</v>
      </c>
      <c r="PBD72" s="144" t="s">
        <v>2632</v>
      </c>
      <c r="PBE72" s="146" t="s">
        <v>1932</v>
      </c>
      <c r="PBM72" s="145" t="s">
        <v>41</v>
      </c>
      <c r="PBN72" s="144" t="s">
        <v>2</v>
      </c>
      <c r="PBO72" s="144" t="s">
        <v>1979</v>
      </c>
      <c r="PBP72" s="144" t="s">
        <v>1980</v>
      </c>
      <c r="PBQ72" s="145" t="s">
        <v>1920</v>
      </c>
      <c r="PBR72" s="145" t="s">
        <v>1921</v>
      </c>
      <c r="PBS72" s="144" t="s">
        <v>1922</v>
      </c>
      <c r="PBT72" s="144" t="s">
        <v>2632</v>
      </c>
      <c r="PBU72" s="146" t="s">
        <v>1932</v>
      </c>
      <c r="PCC72" s="145" t="s">
        <v>41</v>
      </c>
      <c r="PCD72" s="144" t="s">
        <v>2</v>
      </c>
      <c r="PCE72" s="144" t="s">
        <v>1979</v>
      </c>
      <c r="PCF72" s="144" t="s">
        <v>1980</v>
      </c>
      <c r="PCG72" s="145" t="s">
        <v>1920</v>
      </c>
      <c r="PCH72" s="145" t="s">
        <v>1921</v>
      </c>
      <c r="PCI72" s="144" t="s">
        <v>1922</v>
      </c>
      <c r="PCJ72" s="144" t="s">
        <v>2632</v>
      </c>
      <c r="PCK72" s="146" t="s">
        <v>1932</v>
      </c>
      <c r="PCS72" s="145" t="s">
        <v>41</v>
      </c>
      <c r="PCT72" s="144" t="s">
        <v>2</v>
      </c>
      <c r="PCU72" s="144" t="s">
        <v>1979</v>
      </c>
      <c r="PCV72" s="144" t="s">
        <v>1980</v>
      </c>
      <c r="PCW72" s="145" t="s">
        <v>1920</v>
      </c>
      <c r="PCX72" s="145" t="s">
        <v>1921</v>
      </c>
      <c r="PCY72" s="144" t="s">
        <v>1922</v>
      </c>
      <c r="PCZ72" s="144" t="s">
        <v>2632</v>
      </c>
      <c r="PDA72" s="146" t="s">
        <v>1932</v>
      </c>
      <c r="PDI72" s="145" t="s">
        <v>41</v>
      </c>
      <c r="PDJ72" s="144" t="s">
        <v>2</v>
      </c>
      <c r="PDK72" s="144" t="s">
        <v>1979</v>
      </c>
      <c r="PDL72" s="144" t="s">
        <v>1980</v>
      </c>
      <c r="PDM72" s="145" t="s">
        <v>1920</v>
      </c>
      <c r="PDN72" s="145" t="s">
        <v>1921</v>
      </c>
      <c r="PDO72" s="144" t="s">
        <v>1922</v>
      </c>
      <c r="PDP72" s="144" t="s">
        <v>2632</v>
      </c>
      <c r="PDQ72" s="146" t="s">
        <v>1932</v>
      </c>
      <c r="PDY72" s="145" t="s">
        <v>41</v>
      </c>
      <c r="PDZ72" s="144" t="s">
        <v>2</v>
      </c>
      <c r="PEA72" s="144" t="s">
        <v>1979</v>
      </c>
      <c r="PEB72" s="144" t="s">
        <v>1980</v>
      </c>
      <c r="PEC72" s="145" t="s">
        <v>1920</v>
      </c>
      <c r="PED72" s="145" t="s">
        <v>1921</v>
      </c>
      <c r="PEE72" s="144" t="s">
        <v>1922</v>
      </c>
      <c r="PEF72" s="144" t="s">
        <v>2632</v>
      </c>
      <c r="PEG72" s="146" t="s">
        <v>1932</v>
      </c>
      <c r="PEO72" s="145" t="s">
        <v>41</v>
      </c>
      <c r="PEP72" s="144" t="s">
        <v>2</v>
      </c>
      <c r="PEQ72" s="144" t="s">
        <v>1979</v>
      </c>
      <c r="PER72" s="144" t="s">
        <v>1980</v>
      </c>
      <c r="PES72" s="145" t="s">
        <v>1920</v>
      </c>
      <c r="PET72" s="145" t="s">
        <v>1921</v>
      </c>
      <c r="PEU72" s="144" t="s">
        <v>1922</v>
      </c>
      <c r="PEV72" s="144" t="s">
        <v>2632</v>
      </c>
      <c r="PEW72" s="146" t="s">
        <v>1932</v>
      </c>
      <c r="PFE72" s="145" t="s">
        <v>41</v>
      </c>
      <c r="PFF72" s="144" t="s">
        <v>2</v>
      </c>
      <c r="PFG72" s="144" t="s">
        <v>1979</v>
      </c>
      <c r="PFH72" s="144" t="s">
        <v>1980</v>
      </c>
      <c r="PFI72" s="145" t="s">
        <v>1920</v>
      </c>
      <c r="PFJ72" s="145" t="s">
        <v>1921</v>
      </c>
      <c r="PFK72" s="144" t="s">
        <v>1922</v>
      </c>
      <c r="PFL72" s="144" t="s">
        <v>2632</v>
      </c>
      <c r="PFM72" s="146" t="s">
        <v>1932</v>
      </c>
      <c r="PFU72" s="145" t="s">
        <v>41</v>
      </c>
      <c r="PFV72" s="144" t="s">
        <v>2</v>
      </c>
      <c r="PFW72" s="144" t="s">
        <v>1979</v>
      </c>
      <c r="PFX72" s="144" t="s">
        <v>1980</v>
      </c>
      <c r="PFY72" s="145" t="s">
        <v>1920</v>
      </c>
      <c r="PFZ72" s="145" t="s">
        <v>1921</v>
      </c>
      <c r="PGA72" s="144" t="s">
        <v>1922</v>
      </c>
      <c r="PGB72" s="144" t="s">
        <v>2632</v>
      </c>
      <c r="PGC72" s="146" t="s">
        <v>1932</v>
      </c>
      <c r="PGK72" s="145" t="s">
        <v>41</v>
      </c>
      <c r="PGL72" s="144" t="s">
        <v>2</v>
      </c>
      <c r="PGM72" s="144" t="s">
        <v>1979</v>
      </c>
      <c r="PGN72" s="144" t="s">
        <v>1980</v>
      </c>
      <c r="PGO72" s="145" t="s">
        <v>1920</v>
      </c>
      <c r="PGP72" s="145" t="s">
        <v>1921</v>
      </c>
      <c r="PGQ72" s="144" t="s">
        <v>1922</v>
      </c>
      <c r="PGR72" s="144" t="s">
        <v>2632</v>
      </c>
      <c r="PGS72" s="146" t="s">
        <v>1932</v>
      </c>
      <c r="PHA72" s="145" t="s">
        <v>41</v>
      </c>
      <c r="PHB72" s="144" t="s">
        <v>2</v>
      </c>
      <c r="PHC72" s="144" t="s">
        <v>1979</v>
      </c>
      <c r="PHD72" s="144" t="s">
        <v>1980</v>
      </c>
      <c r="PHE72" s="145" t="s">
        <v>1920</v>
      </c>
      <c r="PHF72" s="145" t="s">
        <v>1921</v>
      </c>
      <c r="PHG72" s="144" t="s">
        <v>1922</v>
      </c>
      <c r="PHH72" s="144" t="s">
        <v>2632</v>
      </c>
      <c r="PHI72" s="146" t="s">
        <v>1932</v>
      </c>
      <c r="PHQ72" s="145" t="s">
        <v>41</v>
      </c>
      <c r="PHR72" s="144" t="s">
        <v>2</v>
      </c>
      <c r="PHS72" s="144" t="s">
        <v>1979</v>
      </c>
      <c r="PHT72" s="144" t="s">
        <v>1980</v>
      </c>
      <c r="PHU72" s="145" t="s">
        <v>1920</v>
      </c>
      <c r="PHV72" s="145" t="s">
        <v>1921</v>
      </c>
      <c r="PHW72" s="144" t="s">
        <v>1922</v>
      </c>
      <c r="PHX72" s="144" t="s">
        <v>2632</v>
      </c>
      <c r="PHY72" s="146" t="s">
        <v>1932</v>
      </c>
      <c r="PIG72" s="145" t="s">
        <v>41</v>
      </c>
      <c r="PIH72" s="144" t="s">
        <v>2</v>
      </c>
      <c r="PII72" s="144" t="s">
        <v>1979</v>
      </c>
      <c r="PIJ72" s="144" t="s">
        <v>1980</v>
      </c>
      <c r="PIK72" s="145" t="s">
        <v>1920</v>
      </c>
      <c r="PIL72" s="145" t="s">
        <v>1921</v>
      </c>
      <c r="PIM72" s="144" t="s">
        <v>1922</v>
      </c>
      <c r="PIN72" s="144" t="s">
        <v>2632</v>
      </c>
      <c r="PIO72" s="146" t="s">
        <v>1932</v>
      </c>
      <c r="PIW72" s="145" t="s">
        <v>41</v>
      </c>
      <c r="PIX72" s="144" t="s">
        <v>2</v>
      </c>
      <c r="PIY72" s="144" t="s">
        <v>1979</v>
      </c>
      <c r="PIZ72" s="144" t="s">
        <v>1980</v>
      </c>
      <c r="PJA72" s="145" t="s">
        <v>1920</v>
      </c>
      <c r="PJB72" s="145" t="s">
        <v>1921</v>
      </c>
      <c r="PJC72" s="144" t="s">
        <v>1922</v>
      </c>
      <c r="PJD72" s="144" t="s">
        <v>2632</v>
      </c>
      <c r="PJE72" s="146" t="s">
        <v>1932</v>
      </c>
      <c r="PJM72" s="145" t="s">
        <v>41</v>
      </c>
      <c r="PJN72" s="144" t="s">
        <v>2</v>
      </c>
      <c r="PJO72" s="144" t="s">
        <v>1979</v>
      </c>
      <c r="PJP72" s="144" t="s">
        <v>1980</v>
      </c>
      <c r="PJQ72" s="145" t="s">
        <v>1920</v>
      </c>
      <c r="PJR72" s="145" t="s">
        <v>1921</v>
      </c>
      <c r="PJS72" s="144" t="s">
        <v>1922</v>
      </c>
      <c r="PJT72" s="144" t="s">
        <v>2632</v>
      </c>
      <c r="PJU72" s="146" t="s">
        <v>1932</v>
      </c>
      <c r="PKC72" s="145" t="s">
        <v>41</v>
      </c>
      <c r="PKD72" s="144" t="s">
        <v>2</v>
      </c>
      <c r="PKE72" s="144" t="s">
        <v>1979</v>
      </c>
      <c r="PKF72" s="144" t="s">
        <v>1980</v>
      </c>
      <c r="PKG72" s="145" t="s">
        <v>1920</v>
      </c>
      <c r="PKH72" s="145" t="s">
        <v>1921</v>
      </c>
      <c r="PKI72" s="144" t="s">
        <v>1922</v>
      </c>
      <c r="PKJ72" s="144" t="s">
        <v>2632</v>
      </c>
      <c r="PKK72" s="146" t="s">
        <v>1932</v>
      </c>
      <c r="PKS72" s="145" t="s">
        <v>41</v>
      </c>
      <c r="PKT72" s="144" t="s">
        <v>2</v>
      </c>
      <c r="PKU72" s="144" t="s">
        <v>1979</v>
      </c>
      <c r="PKV72" s="144" t="s">
        <v>1980</v>
      </c>
      <c r="PKW72" s="145" t="s">
        <v>1920</v>
      </c>
      <c r="PKX72" s="145" t="s">
        <v>1921</v>
      </c>
      <c r="PKY72" s="144" t="s">
        <v>1922</v>
      </c>
      <c r="PKZ72" s="144" t="s">
        <v>2632</v>
      </c>
      <c r="PLA72" s="146" t="s">
        <v>1932</v>
      </c>
      <c r="PLI72" s="145" t="s">
        <v>41</v>
      </c>
      <c r="PLJ72" s="144" t="s">
        <v>2</v>
      </c>
      <c r="PLK72" s="144" t="s">
        <v>1979</v>
      </c>
      <c r="PLL72" s="144" t="s">
        <v>1980</v>
      </c>
      <c r="PLM72" s="145" t="s">
        <v>1920</v>
      </c>
      <c r="PLN72" s="145" t="s">
        <v>1921</v>
      </c>
      <c r="PLO72" s="144" t="s">
        <v>1922</v>
      </c>
      <c r="PLP72" s="144" t="s">
        <v>2632</v>
      </c>
      <c r="PLQ72" s="146" t="s">
        <v>1932</v>
      </c>
      <c r="PLY72" s="145" t="s">
        <v>41</v>
      </c>
      <c r="PLZ72" s="144" t="s">
        <v>2</v>
      </c>
      <c r="PMA72" s="144" t="s">
        <v>1979</v>
      </c>
      <c r="PMB72" s="144" t="s">
        <v>1980</v>
      </c>
      <c r="PMC72" s="145" t="s">
        <v>1920</v>
      </c>
      <c r="PMD72" s="145" t="s">
        <v>1921</v>
      </c>
      <c r="PME72" s="144" t="s">
        <v>1922</v>
      </c>
      <c r="PMF72" s="144" t="s">
        <v>2632</v>
      </c>
      <c r="PMG72" s="146" t="s">
        <v>1932</v>
      </c>
      <c r="PMO72" s="145" t="s">
        <v>41</v>
      </c>
      <c r="PMP72" s="144" t="s">
        <v>2</v>
      </c>
      <c r="PMQ72" s="144" t="s">
        <v>1979</v>
      </c>
      <c r="PMR72" s="144" t="s">
        <v>1980</v>
      </c>
      <c r="PMS72" s="145" t="s">
        <v>1920</v>
      </c>
      <c r="PMT72" s="145" t="s">
        <v>1921</v>
      </c>
      <c r="PMU72" s="144" t="s">
        <v>1922</v>
      </c>
      <c r="PMV72" s="144" t="s">
        <v>2632</v>
      </c>
      <c r="PMW72" s="146" t="s">
        <v>1932</v>
      </c>
      <c r="PNE72" s="145" t="s">
        <v>41</v>
      </c>
      <c r="PNF72" s="144" t="s">
        <v>2</v>
      </c>
      <c r="PNG72" s="144" t="s">
        <v>1979</v>
      </c>
      <c r="PNH72" s="144" t="s">
        <v>1980</v>
      </c>
      <c r="PNI72" s="145" t="s">
        <v>1920</v>
      </c>
      <c r="PNJ72" s="145" t="s">
        <v>1921</v>
      </c>
      <c r="PNK72" s="144" t="s">
        <v>1922</v>
      </c>
      <c r="PNL72" s="144" t="s">
        <v>2632</v>
      </c>
      <c r="PNM72" s="146" t="s">
        <v>1932</v>
      </c>
      <c r="PNU72" s="145" t="s">
        <v>41</v>
      </c>
      <c r="PNV72" s="144" t="s">
        <v>2</v>
      </c>
      <c r="PNW72" s="144" t="s">
        <v>1979</v>
      </c>
      <c r="PNX72" s="144" t="s">
        <v>1980</v>
      </c>
      <c r="PNY72" s="145" t="s">
        <v>1920</v>
      </c>
      <c r="PNZ72" s="145" t="s">
        <v>1921</v>
      </c>
      <c r="POA72" s="144" t="s">
        <v>1922</v>
      </c>
      <c r="POB72" s="144" t="s">
        <v>2632</v>
      </c>
      <c r="POC72" s="146" t="s">
        <v>1932</v>
      </c>
      <c r="POK72" s="145" t="s">
        <v>41</v>
      </c>
      <c r="POL72" s="144" t="s">
        <v>2</v>
      </c>
      <c r="POM72" s="144" t="s">
        <v>1979</v>
      </c>
      <c r="PON72" s="144" t="s">
        <v>1980</v>
      </c>
      <c r="POO72" s="145" t="s">
        <v>1920</v>
      </c>
      <c r="POP72" s="145" t="s">
        <v>1921</v>
      </c>
      <c r="POQ72" s="144" t="s">
        <v>1922</v>
      </c>
      <c r="POR72" s="144" t="s">
        <v>2632</v>
      </c>
      <c r="POS72" s="146" t="s">
        <v>1932</v>
      </c>
      <c r="PPA72" s="145" t="s">
        <v>41</v>
      </c>
      <c r="PPB72" s="144" t="s">
        <v>2</v>
      </c>
      <c r="PPC72" s="144" t="s">
        <v>1979</v>
      </c>
      <c r="PPD72" s="144" t="s">
        <v>1980</v>
      </c>
      <c r="PPE72" s="145" t="s">
        <v>1920</v>
      </c>
      <c r="PPF72" s="145" t="s">
        <v>1921</v>
      </c>
      <c r="PPG72" s="144" t="s">
        <v>1922</v>
      </c>
      <c r="PPH72" s="144" t="s">
        <v>2632</v>
      </c>
      <c r="PPI72" s="146" t="s">
        <v>1932</v>
      </c>
      <c r="PPQ72" s="145" t="s">
        <v>41</v>
      </c>
      <c r="PPR72" s="144" t="s">
        <v>2</v>
      </c>
      <c r="PPS72" s="144" t="s">
        <v>1979</v>
      </c>
      <c r="PPT72" s="144" t="s">
        <v>1980</v>
      </c>
      <c r="PPU72" s="145" t="s">
        <v>1920</v>
      </c>
      <c r="PPV72" s="145" t="s">
        <v>1921</v>
      </c>
      <c r="PPW72" s="144" t="s">
        <v>1922</v>
      </c>
      <c r="PPX72" s="144" t="s">
        <v>2632</v>
      </c>
      <c r="PPY72" s="146" t="s">
        <v>1932</v>
      </c>
      <c r="PQG72" s="145" t="s">
        <v>41</v>
      </c>
      <c r="PQH72" s="144" t="s">
        <v>2</v>
      </c>
      <c r="PQI72" s="144" t="s">
        <v>1979</v>
      </c>
      <c r="PQJ72" s="144" t="s">
        <v>1980</v>
      </c>
      <c r="PQK72" s="145" t="s">
        <v>1920</v>
      </c>
      <c r="PQL72" s="145" t="s">
        <v>1921</v>
      </c>
      <c r="PQM72" s="144" t="s">
        <v>1922</v>
      </c>
      <c r="PQN72" s="144" t="s">
        <v>2632</v>
      </c>
      <c r="PQO72" s="146" t="s">
        <v>1932</v>
      </c>
      <c r="PQW72" s="145" t="s">
        <v>41</v>
      </c>
      <c r="PQX72" s="144" t="s">
        <v>2</v>
      </c>
      <c r="PQY72" s="144" t="s">
        <v>1979</v>
      </c>
      <c r="PQZ72" s="144" t="s">
        <v>1980</v>
      </c>
      <c r="PRA72" s="145" t="s">
        <v>1920</v>
      </c>
      <c r="PRB72" s="145" t="s">
        <v>1921</v>
      </c>
      <c r="PRC72" s="144" t="s">
        <v>1922</v>
      </c>
      <c r="PRD72" s="144" t="s">
        <v>2632</v>
      </c>
      <c r="PRE72" s="146" t="s">
        <v>1932</v>
      </c>
      <c r="PRM72" s="145" t="s">
        <v>41</v>
      </c>
      <c r="PRN72" s="144" t="s">
        <v>2</v>
      </c>
      <c r="PRO72" s="144" t="s">
        <v>1979</v>
      </c>
      <c r="PRP72" s="144" t="s">
        <v>1980</v>
      </c>
      <c r="PRQ72" s="145" t="s">
        <v>1920</v>
      </c>
      <c r="PRR72" s="145" t="s">
        <v>1921</v>
      </c>
      <c r="PRS72" s="144" t="s">
        <v>1922</v>
      </c>
      <c r="PRT72" s="144" t="s">
        <v>2632</v>
      </c>
      <c r="PRU72" s="146" t="s">
        <v>1932</v>
      </c>
      <c r="PSC72" s="145" t="s">
        <v>41</v>
      </c>
      <c r="PSD72" s="144" t="s">
        <v>2</v>
      </c>
      <c r="PSE72" s="144" t="s">
        <v>1979</v>
      </c>
      <c r="PSF72" s="144" t="s">
        <v>1980</v>
      </c>
      <c r="PSG72" s="145" t="s">
        <v>1920</v>
      </c>
      <c r="PSH72" s="145" t="s">
        <v>1921</v>
      </c>
      <c r="PSI72" s="144" t="s">
        <v>1922</v>
      </c>
      <c r="PSJ72" s="144" t="s">
        <v>2632</v>
      </c>
      <c r="PSK72" s="146" t="s">
        <v>1932</v>
      </c>
      <c r="PSS72" s="145" t="s">
        <v>41</v>
      </c>
      <c r="PST72" s="144" t="s">
        <v>2</v>
      </c>
      <c r="PSU72" s="144" t="s">
        <v>1979</v>
      </c>
      <c r="PSV72" s="144" t="s">
        <v>1980</v>
      </c>
      <c r="PSW72" s="145" t="s">
        <v>1920</v>
      </c>
      <c r="PSX72" s="145" t="s">
        <v>1921</v>
      </c>
      <c r="PSY72" s="144" t="s">
        <v>1922</v>
      </c>
      <c r="PSZ72" s="144" t="s">
        <v>2632</v>
      </c>
      <c r="PTA72" s="146" t="s">
        <v>1932</v>
      </c>
      <c r="PTI72" s="145" t="s">
        <v>41</v>
      </c>
      <c r="PTJ72" s="144" t="s">
        <v>2</v>
      </c>
      <c r="PTK72" s="144" t="s">
        <v>1979</v>
      </c>
      <c r="PTL72" s="144" t="s">
        <v>1980</v>
      </c>
      <c r="PTM72" s="145" t="s">
        <v>1920</v>
      </c>
      <c r="PTN72" s="145" t="s">
        <v>1921</v>
      </c>
      <c r="PTO72" s="144" t="s">
        <v>1922</v>
      </c>
      <c r="PTP72" s="144" t="s">
        <v>2632</v>
      </c>
      <c r="PTQ72" s="146" t="s">
        <v>1932</v>
      </c>
      <c r="PTY72" s="145" t="s">
        <v>41</v>
      </c>
      <c r="PTZ72" s="144" t="s">
        <v>2</v>
      </c>
      <c r="PUA72" s="144" t="s">
        <v>1979</v>
      </c>
      <c r="PUB72" s="144" t="s">
        <v>1980</v>
      </c>
      <c r="PUC72" s="145" t="s">
        <v>1920</v>
      </c>
      <c r="PUD72" s="145" t="s">
        <v>1921</v>
      </c>
      <c r="PUE72" s="144" t="s">
        <v>1922</v>
      </c>
      <c r="PUF72" s="144" t="s">
        <v>2632</v>
      </c>
      <c r="PUG72" s="146" t="s">
        <v>1932</v>
      </c>
      <c r="PUO72" s="145" t="s">
        <v>41</v>
      </c>
      <c r="PUP72" s="144" t="s">
        <v>2</v>
      </c>
      <c r="PUQ72" s="144" t="s">
        <v>1979</v>
      </c>
      <c r="PUR72" s="144" t="s">
        <v>1980</v>
      </c>
      <c r="PUS72" s="145" t="s">
        <v>1920</v>
      </c>
      <c r="PUT72" s="145" t="s">
        <v>1921</v>
      </c>
      <c r="PUU72" s="144" t="s">
        <v>1922</v>
      </c>
      <c r="PUV72" s="144" t="s">
        <v>2632</v>
      </c>
      <c r="PUW72" s="146" t="s">
        <v>1932</v>
      </c>
      <c r="PVE72" s="145" t="s">
        <v>41</v>
      </c>
      <c r="PVF72" s="144" t="s">
        <v>2</v>
      </c>
      <c r="PVG72" s="144" t="s">
        <v>1979</v>
      </c>
      <c r="PVH72" s="144" t="s">
        <v>1980</v>
      </c>
      <c r="PVI72" s="145" t="s">
        <v>1920</v>
      </c>
      <c r="PVJ72" s="145" t="s">
        <v>1921</v>
      </c>
      <c r="PVK72" s="144" t="s">
        <v>1922</v>
      </c>
      <c r="PVL72" s="144" t="s">
        <v>2632</v>
      </c>
      <c r="PVM72" s="146" t="s">
        <v>1932</v>
      </c>
      <c r="PVU72" s="145" t="s">
        <v>41</v>
      </c>
      <c r="PVV72" s="144" t="s">
        <v>2</v>
      </c>
      <c r="PVW72" s="144" t="s">
        <v>1979</v>
      </c>
      <c r="PVX72" s="144" t="s">
        <v>1980</v>
      </c>
      <c r="PVY72" s="145" t="s">
        <v>1920</v>
      </c>
      <c r="PVZ72" s="145" t="s">
        <v>1921</v>
      </c>
      <c r="PWA72" s="144" t="s">
        <v>1922</v>
      </c>
      <c r="PWB72" s="144" t="s">
        <v>2632</v>
      </c>
      <c r="PWC72" s="146" t="s">
        <v>1932</v>
      </c>
      <c r="PWK72" s="145" t="s">
        <v>41</v>
      </c>
      <c r="PWL72" s="144" t="s">
        <v>2</v>
      </c>
      <c r="PWM72" s="144" t="s">
        <v>1979</v>
      </c>
      <c r="PWN72" s="144" t="s">
        <v>1980</v>
      </c>
      <c r="PWO72" s="145" t="s">
        <v>1920</v>
      </c>
      <c r="PWP72" s="145" t="s">
        <v>1921</v>
      </c>
      <c r="PWQ72" s="144" t="s">
        <v>1922</v>
      </c>
      <c r="PWR72" s="144" t="s">
        <v>2632</v>
      </c>
      <c r="PWS72" s="146" t="s">
        <v>1932</v>
      </c>
      <c r="PXA72" s="145" t="s">
        <v>41</v>
      </c>
      <c r="PXB72" s="144" t="s">
        <v>2</v>
      </c>
      <c r="PXC72" s="144" t="s">
        <v>1979</v>
      </c>
      <c r="PXD72" s="144" t="s">
        <v>1980</v>
      </c>
      <c r="PXE72" s="145" t="s">
        <v>1920</v>
      </c>
      <c r="PXF72" s="145" t="s">
        <v>1921</v>
      </c>
      <c r="PXG72" s="144" t="s">
        <v>1922</v>
      </c>
      <c r="PXH72" s="144" t="s">
        <v>2632</v>
      </c>
      <c r="PXI72" s="146" t="s">
        <v>1932</v>
      </c>
      <c r="PXQ72" s="145" t="s">
        <v>41</v>
      </c>
      <c r="PXR72" s="144" t="s">
        <v>2</v>
      </c>
      <c r="PXS72" s="144" t="s">
        <v>1979</v>
      </c>
      <c r="PXT72" s="144" t="s">
        <v>1980</v>
      </c>
      <c r="PXU72" s="145" t="s">
        <v>1920</v>
      </c>
      <c r="PXV72" s="145" t="s">
        <v>1921</v>
      </c>
      <c r="PXW72" s="144" t="s">
        <v>1922</v>
      </c>
      <c r="PXX72" s="144" t="s">
        <v>2632</v>
      </c>
      <c r="PXY72" s="146" t="s">
        <v>1932</v>
      </c>
      <c r="PYG72" s="145" t="s">
        <v>41</v>
      </c>
      <c r="PYH72" s="144" t="s">
        <v>2</v>
      </c>
      <c r="PYI72" s="144" t="s">
        <v>1979</v>
      </c>
      <c r="PYJ72" s="144" t="s">
        <v>1980</v>
      </c>
      <c r="PYK72" s="145" t="s">
        <v>1920</v>
      </c>
      <c r="PYL72" s="145" t="s">
        <v>1921</v>
      </c>
      <c r="PYM72" s="144" t="s">
        <v>1922</v>
      </c>
      <c r="PYN72" s="144" t="s">
        <v>2632</v>
      </c>
      <c r="PYO72" s="146" t="s">
        <v>1932</v>
      </c>
      <c r="PYW72" s="145" t="s">
        <v>41</v>
      </c>
      <c r="PYX72" s="144" t="s">
        <v>2</v>
      </c>
      <c r="PYY72" s="144" t="s">
        <v>1979</v>
      </c>
      <c r="PYZ72" s="144" t="s">
        <v>1980</v>
      </c>
      <c r="PZA72" s="145" t="s">
        <v>1920</v>
      </c>
      <c r="PZB72" s="145" t="s">
        <v>1921</v>
      </c>
      <c r="PZC72" s="144" t="s">
        <v>1922</v>
      </c>
      <c r="PZD72" s="144" t="s">
        <v>2632</v>
      </c>
      <c r="PZE72" s="146" t="s">
        <v>1932</v>
      </c>
      <c r="PZM72" s="145" t="s">
        <v>41</v>
      </c>
      <c r="PZN72" s="144" t="s">
        <v>2</v>
      </c>
      <c r="PZO72" s="144" t="s">
        <v>1979</v>
      </c>
      <c r="PZP72" s="144" t="s">
        <v>1980</v>
      </c>
      <c r="PZQ72" s="145" t="s">
        <v>1920</v>
      </c>
      <c r="PZR72" s="145" t="s">
        <v>1921</v>
      </c>
      <c r="PZS72" s="144" t="s">
        <v>1922</v>
      </c>
      <c r="PZT72" s="144" t="s">
        <v>2632</v>
      </c>
      <c r="PZU72" s="146" t="s">
        <v>1932</v>
      </c>
      <c r="QAC72" s="145" t="s">
        <v>41</v>
      </c>
      <c r="QAD72" s="144" t="s">
        <v>2</v>
      </c>
      <c r="QAE72" s="144" t="s">
        <v>1979</v>
      </c>
      <c r="QAF72" s="144" t="s">
        <v>1980</v>
      </c>
      <c r="QAG72" s="145" t="s">
        <v>1920</v>
      </c>
      <c r="QAH72" s="145" t="s">
        <v>1921</v>
      </c>
      <c r="QAI72" s="144" t="s">
        <v>1922</v>
      </c>
      <c r="QAJ72" s="144" t="s">
        <v>2632</v>
      </c>
      <c r="QAK72" s="146" t="s">
        <v>1932</v>
      </c>
      <c r="QAS72" s="145" t="s">
        <v>41</v>
      </c>
      <c r="QAT72" s="144" t="s">
        <v>2</v>
      </c>
      <c r="QAU72" s="144" t="s">
        <v>1979</v>
      </c>
      <c r="QAV72" s="144" t="s">
        <v>1980</v>
      </c>
      <c r="QAW72" s="145" t="s">
        <v>1920</v>
      </c>
      <c r="QAX72" s="145" t="s">
        <v>1921</v>
      </c>
      <c r="QAY72" s="144" t="s">
        <v>1922</v>
      </c>
      <c r="QAZ72" s="144" t="s">
        <v>2632</v>
      </c>
      <c r="QBA72" s="146" t="s">
        <v>1932</v>
      </c>
      <c r="QBI72" s="145" t="s">
        <v>41</v>
      </c>
      <c r="QBJ72" s="144" t="s">
        <v>2</v>
      </c>
      <c r="QBK72" s="144" t="s">
        <v>1979</v>
      </c>
      <c r="QBL72" s="144" t="s">
        <v>1980</v>
      </c>
      <c r="QBM72" s="145" t="s">
        <v>1920</v>
      </c>
      <c r="QBN72" s="145" t="s">
        <v>1921</v>
      </c>
      <c r="QBO72" s="144" t="s">
        <v>1922</v>
      </c>
      <c r="QBP72" s="144" t="s">
        <v>2632</v>
      </c>
      <c r="QBQ72" s="146" t="s">
        <v>1932</v>
      </c>
      <c r="QBY72" s="145" t="s">
        <v>41</v>
      </c>
      <c r="QBZ72" s="144" t="s">
        <v>2</v>
      </c>
      <c r="QCA72" s="144" t="s">
        <v>1979</v>
      </c>
      <c r="QCB72" s="144" t="s">
        <v>1980</v>
      </c>
      <c r="QCC72" s="145" t="s">
        <v>1920</v>
      </c>
      <c r="QCD72" s="145" t="s">
        <v>1921</v>
      </c>
      <c r="QCE72" s="144" t="s">
        <v>1922</v>
      </c>
      <c r="QCF72" s="144" t="s">
        <v>2632</v>
      </c>
      <c r="QCG72" s="146" t="s">
        <v>1932</v>
      </c>
      <c r="QCO72" s="145" t="s">
        <v>41</v>
      </c>
      <c r="QCP72" s="144" t="s">
        <v>2</v>
      </c>
      <c r="QCQ72" s="144" t="s">
        <v>1979</v>
      </c>
      <c r="QCR72" s="144" t="s">
        <v>1980</v>
      </c>
      <c r="QCS72" s="145" t="s">
        <v>1920</v>
      </c>
      <c r="QCT72" s="145" t="s">
        <v>1921</v>
      </c>
      <c r="QCU72" s="144" t="s">
        <v>1922</v>
      </c>
      <c r="QCV72" s="144" t="s">
        <v>2632</v>
      </c>
      <c r="QCW72" s="146" t="s">
        <v>1932</v>
      </c>
      <c r="QDE72" s="145" t="s">
        <v>41</v>
      </c>
      <c r="QDF72" s="144" t="s">
        <v>2</v>
      </c>
      <c r="QDG72" s="144" t="s">
        <v>1979</v>
      </c>
      <c r="QDH72" s="144" t="s">
        <v>1980</v>
      </c>
      <c r="QDI72" s="145" t="s">
        <v>1920</v>
      </c>
      <c r="QDJ72" s="145" t="s">
        <v>1921</v>
      </c>
      <c r="QDK72" s="144" t="s">
        <v>1922</v>
      </c>
      <c r="QDL72" s="144" t="s">
        <v>2632</v>
      </c>
      <c r="QDM72" s="146" t="s">
        <v>1932</v>
      </c>
      <c r="QDU72" s="145" t="s">
        <v>41</v>
      </c>
      <c r="QDV72" s="144" t="s">
        <v>2</v>
      </c>
      <c r="QDW72" s="144" t="s">
        <v>1979</v>
      </c>
      <c r="QDX72" s="144" t="s">
        <v>1980</v>
      </c>
      <c r="QDY72" s="145" t="s">
        <v>1920</v>
      </c>
      <c r="QDZ72" s="145" t="s">
        <v>1921</v>
      </c>
      <c r="QEA72" s="144" t="s">
        <v>1922</v>
      </c>
      <c r="QEB72" s="144" t="s">
        <v>2632</v>
      </c>
      <c r="QEC72" s="146" t="s">
        <v>1932</v>
      </c>
      <c r="QEK72" s="145" t="s">
        <v>41</v>
      </c>
      <c r="QEL72" s="144" t="s">
        <v>2</v>
      </c>
      <c r="QEM72" s="144" t="s">
        <v>1979</v>
      </c>
      <c r="QEN72" s="144" t="s">
        <v>1980</v>
      </c>
      <c r="QEO72" s="145" t="s">
        <v>1920</v>
      </c>
      <c r="QEP72" s="145" t="s">
        <v>1921</v>
      </c>
      <c r="QEQ72" s="144" t="s">
        <v>1922</v>
      </c>
      <c r="QER72" s="144" t="s">
        <v>2632</v>
      </c>
      <c r="QES72" s="146" t="s">
        <v>1932</v>
      </c>
      <c r="QFA72" s="145" t="s">
        <v>41</v>
      </c>
      <c r="QFB72" s="144" t="s">
        <v>2</v>
      </c>
      <c r="QFC72" s="144" t="s">
        <v>1979</v>
      </c>
      <c r="QFD72" s="144" t="s">
        <v>1980</v>
      </c>
      <c r="QFE72" s="145" t="s">
        <v>1920</v>
      </c>
      <c r="QFF72" s="145" t="s">
        <v>1921</v>
      </c>
      <c r="QFG72" s="144" t="s">
        <v>1922</v>
      </c>
      <c r="QFH72" s="144" t="s">
        <v>2632</v>
      </c>
      <c r="QFI72" s="146" t="s">
        <v>1932</v>
      </c>
      <c r="QFQ72" s="145" t="s">
        <v>41</v>
      </c>
      <c r="QFR72" s="144" t="s">
        <v>2</v>
      </c>
      <c r="QFS72" s="144" t="s">
        <v>1979</v>
      </c>
      <c r="QFT72" s="144" t="s">
        <v>1980</v>
      </c>
      <c r="QFU72" s="145" t="s">
        <v>1920</v>
      </c>
      <c r="QFV72" s="145" t="s">
        <v>1921</v>
      </c>
      <c r="QFW72" s="144" t="s">
        <v>1922</v>
      </c>
      <c r="QFX72" s="144" t="s">
        <v>2632</v>
      </c>
      <c r="QFY72" s="146" t="s">
        <v>1932</v>
      </c>
      <c r="QGG72" s="145" t="s">
        <v>41</v>
      </c>
      <c r="QGH72" s="144" t="s">
        <v>2</v>
      </c>
      <c r="QGI72" s="144" t="s">
        <v>1979</v>
      </c>
      <c r="QGJ72" s="144" t="s">
        <v>1980</v>
      </c>
      <c r="QGK72" s="145" t="s">
        <v>1920</v>
      </c>
      <c r="QGL72" s="145" t="s">
        <v>1921</v>
      </c>
      <c r="QGM72" s="144" t="s">
        <v>1922</v>
      </c>
      <c r="QGN72" s="144" t="s">
        <v>2632</v>
      </c>
      <c r="QGO72" s="146" t="s">
        <v>1932</v>
      </c>
      <c r="QGW72" s="145" t="s">
        <v>41</v>
      </c>
      <c r="QGX72" s="144" t="s">
        <v>2</v>
      </c>
      <c r="QGY72" s="144" t="s">
        <v>1979</v>
      </c>
      <c r="QGZ72" s="144" t="s">
        <v>1980</v>
      </c>
      <c r="QHA72" s="145" t="s">
        <v>1920</v>
      </c>
      <c r="QHB72" s="145" t="s">
        <v>1921</v>
      </c>
      <c r="QHC72" s="144" t="s">
        <v>1922</v>
      </c>
      <c r="QHD72" s="144" t="s">
        <v>2632</v>
      </c>
      <c r="QHE72" s="146" t="s">
        <v>1932</v>
      </c>
      <c r="QHM72" s="145" t="s">
        <v>41</v>
      </c>
      <c r="QHN72" s="144" t="s">
        <v>2</v>
      </c>
      <c r="QHO72" s="144" t="s">
        <v>1979</v>
      </c>
      <c r="QHP72" s="144" t="s">
        <v>1980</v>
      </c>
      <c r="QHQ72" s="145" t="s">
        <v>1920</v>
      </c>
      <c r="QHR72" s="145" t="s">
        <v>1921</v>
      </c>
      <c r="QHS72" s="144" t="s">
        <v>1922</v>
      </c>
      <c r="QHT72" s="144" t="s">
        <v>2632</v>
      </c>
      <c r="QHU72" s="146" t="s">
        <v>1932</v>
      </c>
      <c r="QIC72" s="145" t="s">
        <v>41</v>
      </c>
      <c r="QID72" s="144" t="s">
        <v>2</v>
      </c>
      <c r="QIE72" s="144" t="s">
        <v>1979</v>
      </c>
      <c r="QIF72" s="144" t="s">
        <v>1980</v>
      </c>
      <c r="QIG72" s="145" t="s">
        <v>1920</v>
      </c>
      <c r="QIH72" s="145" t="s">
        <v>1921</v>
      </c>
      <c r="QII72" s="144" t="s">
        <v>1922</v>
      </c>
      <c r="QIJ72" s="144" t="s">
        <v>2632</v>
      </c>
      <c r="QIK72" s="146" t="s">
        <v>1932</v>
      </c>
      <c r="QIS72" s="145" t="s">
        <v>41</v>
      </c>
      <c r="QIT72" s="144" t="s">
        <v>2</v>
      </c>
      <c r="QIU72" s="144" t="s">
        <v>1979</v>
      </c>
      <c r="QIV72" s="144" t="s">
        <v>1980</v>
      </c>
      <c r="QIW72" s="145" t="s">
        <v>1920</v>
      </c>
      <c r="QIX72" s="145" t="s">
        <v>1921</v>
      </c>
      <c r="QIY72" s="144" t="s">
        <v>1922</v>
      </c>
      <c r="QIZ72" s="144" t="s">
        <v>2632</v>
      </c>
      <c r="QJA72" s="146" t="s">
        <v>1932</v>
      </c>
      <c r="QJI72" s="145" t="s">
        <v>41</v>
      </c>
      <c r="QJJ72" s="144" t="s">
        <v>2</v>
      </c>
      <c r="QJK72" s="144" t="s">
        <v>1979</v>
      </c>
      <c r="QJL72" s="144" t="s">
        <v>1980</v>
      </c>
      <c r="QJM72" s="145" t="s">
        <v>1920</v>
      </c>
      <c r="QJN72" s="145" t="s">
        <v>1921</v>
      </c>
      <c r="QJO72" s="144" t="s">
        <v>1922</v>
      </c>
      <c r="QJP72" s="144" t="s">
        <v>2632</v>
      </c>
      <c r="QJQ72" s="146" t="s">
        <v>1932</v>
      </c>
      <c r="QJY72" s="145" t="s">
        <v>41</v>
      </c>
      <c r="QJZ72" s="144" t="s">
        <v>2</v>
      </c>
      <c r="QKA72" s="144" t="s">
        <v>1979</v>
      </c>
      <c r="QKB72" s="144" t="s">
        <v>1980</v>
      </c>
      <c r="QKC72" s="145" t="s">
        <v>1920</v>
      </c>
      <c r="QKD72" s="145" t="s">
        <v>1921</v>
      </c>
      <c r="QKE72" s="144" t="s">
        <v>1922</v>
      </c>
      <c r="QKF72" s="144" t="s">
        <v>2632</v>
      </c>
      <c r="QKG72" s="146" t="s">
        <v>1932</v>
      </c>
      <c r="QKO72" s="145" t="s">
        <v>41</v>
      </c>
      <c r="QKP72" s="144" t="s">
        <v>2</v>
      </c>
      <c r="QKQ72" s="144" t="s">
        <v>1979</v>
      </c>
      <c r="QKR72" s="144" t="s">
        <v>1980</v>
      </c>
      <c r="QKS72" s="145" t="s">
        <v>1920</v>
      </c>
      <c r="QKT72" s="145" t="s">
        <v>1921</v>
      </c>
      <c r="QKU72" s="144" t="s">
        <v>1922</v>
      </c>
      <c r="QKV72" s="144" t="s">
        <v>2632</v>
      </c>
      <c r="QKW72" s="146" t="s">
        <v>1932</v>
      </c>
      <c r="QLE72" s="145" t="s">
        <v>41</v>
      </c>
      <c r="QLF72" s="144" t="s">
        <v>2</v>
      </c>
      <c r="QLG72" s="144" t="s">
        <v>1979</v>
      </c>
      <c r="QLH72" s="144" t="s">
        <v>1980</v>
      </c>
      <c r="QLI72" s="145" t="s">
        <v>1920</v>
      </c>
      <c r="QLJ72" s="145" t="s">
        <v>1921</v>
      </c>
      <c r="QLK72" s="144" t="s">
        <v>1922</v>
      </c>
      <c r="QLL72" s="144" t="s">
        <v>2632</v>
      </c>
      <c r="QLM72" s="146" t="s">
        <v>1932</v>
      </c>
      <c r="QLU72" s="145" t="s">
        <v>41</v>
      </c>
      <c r="QLV72" s="144" t="s">
        <v>2</v>
      </c>
      <c r="QLW72" s="144" t="s">
        <v>1979</v>
      </c>
      <c r="QLX72" s="144" t="s">
        <v>1980</v>
      </c>
      <c r="QLY72" s="145" t="s">
        <v>1920</v>
      </c>
      <c r="QLZ72" s="145" t="s">
        <v>1921</v>
      </c>
      <c r="QMA72" s="144" t="s">
        <v>1922</v>
      </c>
      <c r="QMB72" s="144" t="s">
        <v>2632</v>
      </c>
      <c r="QMC72" s="146" t="s">
        <v>1932</v>
      </c>
      <c r="QMK72" s="145" t="s">
        <v>41</v>
      </c>
      <c r="QML72" s="144" t="s">
        <v>2</v>
      </c>
      <c r="QMM72" s="144" t="s">
        <v>1979</v>
      </c>
      <c r="QMN72" s="144" t="s">
        <v>1980</v>
      </c>
      <c r="QMO72" s="145" t="s">
        <v>1920</v>
      </c>
      <c r="QMP72" s="145" t="s">
        <v>1921</v>
      </c>
      <c r="QMQ72" s="144" t="s">
        <v>1922</v>
      </c>
      <c r="QMR72" s="144" t="s">
        <v>2632</v>
      </c>
      <c r="QMS72" s="146" t="s">
        <v>1932</v>
      </c>
      <c r="QNA72" s="145" t="s">
        <v>41</v>
      </c>
      <c r="QNB72" s="144" t="s">
        <v>2</v>
      </c>
      <c r="QNC72" s="144" t="s">
        <v>1979</v>
      </c>
      <c r="QND72" s="144" t="s">
        <v>1980</v>
      </c>
      <c r="QNE72" s="145" t="s">
        <v>1920</v>
      </c>
      <c r="QNF72" s="145" t="s">
        <v>1921</v>
      </c>
      <c r="QNG72" s="144" t="s">
        <v>1922</v>
      </c>
      <c r="QNH72" s="144" t="s">
        <v>2632</v>
      </c>
      <c r="QNI72" s="146" t="s">
        <v>1932</v>
      </c>
      <c r="QNQ72" s="145" t="s">
        <v>41</v>
      </c>
      <c r="QNR72" s="144" t="s">
        <v>2</v>
      </c>
      <c r="QNS72" s="144" t="s">
        <v>1979</v>
      </c>
      <c r="QNT72" s="144" t="s">
        <v>1980</v>
      </c>
      <c r="QNU72" s="145" t="s">
        <v>1920</v>
      </c>
      <c r="QNV72" s="145" t="s">
        <v>1921</v>
      </c>
      <c r="QNW72" s="144" t="s">
        <v>1922</v>
      </c>
      <c r="QNX72" s="144" t="s">
        <v>2632</v>
      </c>
      <c r="QNY72" s="146" t="s">
        <v>1932</v>
      </c>
      <c r="QOG72" s="145" t="s">
        <v>41</v>
      </c>
      <c r="QOH72" s="144" t="s">
        <v>2</v>
      </c>
      <c r="QOI72" s="144" t="s">
        <v>1979</v>
      </c>
      <c r="QOJ72" s="144" t="s">
        <v>1980</v>
      </c>
      <c r="QOK72" s="145" t="s">
        <v>1920</v>
      </c>
      <c r="QOL72" s="145" t="s">
        <v>1921</v>
      </c>
      <c r="QOM72" s="144" t="s">
        <v>1922</v>
      </c>
      <c r="QON72" s="144" t="s">
        <v>2632</v>
      </c>
      <c r="QOO72" s="146" t="s">
        <v>1932</v>
      </c>
      <c r="QOW72" s="145" t="s">
        <v>41</v>
      </c>
      <c r="QOX72" s="144" t="s">
        <v>2</v>
      </c>
      <c r="QOY72" s="144" t="s">
        <v>1979</v>
      </c>
      <c r="QOZ72" s="144" t="s">
        <v>1980</v>
      </c>
      <c r="QPA72" s="145" t="s">
        <v>1920</v>
      </c>
      <c r="QPB72" s="145" t="s">
        <v>1921</v>
      </c>
      <c r="QPC72" s="144" t="s">
        <v>1922</v>
      </c>
      <c r="QPD72" s="144" t="s">
        <v>2632</v>
      </c>
      <c r="QPE72" s="146" t="s">
        <v>1932</v>
      </c>
      <c r="QPM72" s="145" t="s">
        <v>41</v>
      </c>
      <c r="QPN72" s="144" t="s">
        <v>2</v>
      </c>
      <c r="QPO72" s="144" t="s">
        <v>1979</v>
      </c>
      <c r="QPP72" s="144" t="s">
        <v>1980</v>
      </c>
      <c r="QPQ72" s="145" t="s">
        <v>1920</v>
      </c>
      <c r="QPR72" s="145" t="s">
        <v>1921</v>
      </c>
      <c r="QPS72" s="144" t="s">
        <v>1922</v>
      </c>
      <c r="QPT72" s="144" t="s">
        <v>2632</v>
      </c>
      <c r="QPU72" s="146" t="s">
        <v>1932</v>
      </c>
      <c r="QQC72" s="145" t="s">
        <v>41</v>
      </c>
      <c r="QQD72" s="144" t="s">
        <v>2</v>
      </c>
      <c r="QQE72" s="144" t="s">
        <v>1979</v>
      </c>
      <c r="QQF72" s="144" t="s">
        <v>1980</v>
      </c>
      <c r="QQG72" s="145" t="s">
        <v>1920</v>
      </c>
      <c r="QQH72" s="145" t="s">
        <v>1921</v>
      </c>
      <c r="QQI72" s="144" t="s">
        <v>1922</v>
      </c>
      <c r="QQJ72" s="144" t="s">
        <v>2632</v>
      </c>
      <c r="QQK72" s="146" t="s">
        <v>1932</v>
      </c>
      <c r="QQS72" s="145" t="s">
        <v>41</v>
      </c>
      <c r="QQT72" s="144" t="s">
        <v>2</v>
      </c>
      <c r="QQU72" s="144" t="s">
        <v>1979</v>
      </c>
      <c r="QQV72" s="144" t="s">
        <v>1980</v>
      </c>
      <c r="QQW72" s="145" t="s">
        <v>1920</v>
      </c>
      <c r="QQX72" s="145" t="s">
        <v>1921</v>
      </c>
      <c r="QQY72" s="144" t="s">
        <v>1922</v>
      </c>
      <c r="QQZ72" s="144" t="s">
        <v>2632</v>
      </c>
      <c r="QRA72" s="146" t="s">
        <v>1932</v>
      </c>
      <c r="QRI72" s="145" t="s">
        <v>41</v>
      </c>
      <c r="QRJ72" s="144" t="s">
        <v>2</v>
      </c>
      <c r="QRK72" s="144" t="s">
        <v>1979</v>
      </c>
      <c r="QRL72" s="144" t="s">
        <v>1980</v>
      </c>
      <c r="QRM72" s="145" t="s">
        <v>1920</v>
      </c>
      <c r="QRN72" s="145" t="s">
        <v>1921</v>
      </c>
      <c r="QRO72" s="144" t="s">
        <v>1922</v>
      </c>
      <c r="QRP72" s="144" t="s">
        <v>2632</v>
      </c>
      <c r="QRQ72" s="146" t="s">
        <v>1932</v>
      </c>
      <c r="QRY72" s="145" t="s">
        <v>41</v>
      </c>
      <c r="QRZ72" s="144" t="s">
        <v>2</v>
      </c>
      <c r="QSA72" s="144" t="s">
        <v>1979</v>
      </c>
      <c r="QSB72" s="144" t="s">
        <v>1980</v>
      </c>
      <c r="QSC72" s="145" t="s">
        <v>1920</v>
      </c>
      <c r="QSD72" s="145" t="s">
        <v>1921</v>
      </c>
      <c r="QSE72" s="144" t="s">
        <v>1922</v>
      </c>
      <c r="QSF72" s="144" t="s">
        <v>2632</v>
      </c>
      <c r="QSG72" s="146" t="s">
        <v>1932</v>
      </c>
      <c r="QSO72" s="145" t="s">
        <v>41</v>
      </c>
      <c r="QSP72" s="144" t="s">
        <v>2</v>
      </c>
      <c r="QSQ72" s="144" t="s">
        <v>1979</v>
      </c>
      <c r="QSR72" s="144" t="s">
        <v>1980</v>
      </c>
      <c r="QSS72" s="145" t="s">
        <v>1920</v>
      </c>
      <c r="QST72" s="145" t="s">
        <v>1921</v>
      </c>
      <c r="QSU72" s="144" t="s">
        <v>1922</v>
      </c>
      <c r="QSV72" s="144" t="s">
        <v>2632</v>
      </c>
      <c r="QSW72" s="146" t="s">
        <v>1932</v>
      </c>
      <c r="QTE72" s="145" t="s">
        <v>41</v>
      </c>
      <c r="QTF72" s="144" t="s">
        <v>2</v>
      </c>
      <c r="QTG72" s="144" t="s">
        <v>1979</v>
      </c>
      <c r="QTH72" s="144" t="s">
        <v>1980</v>
      </c>
      <c r="QTI72" s="145" t="s">
        <v>1920</v>
      </c>
      <c r="QTJ72" s="145" t="s">
        <v>1921</v>
      </c>
      <c r="QTK72" s="144" t="s">
        <v>1922</v>
      </c>
      <c r="QTL72" s="144" t="s">
        <v>2632</v>
      </c>
      <c r="QTM72" s="146" t="s">
        <v>1932</v>
      </c>
      <c r="QTU72" s="145" t="s">
        <v>41</v>
      </c>
      <c r="QTV72" s="144" t="s">
        <v>2</v>
      </c>
      <c r="QTW72" s="144" t="s">
        <v>1979</v>
      </c>
      <c r="QTX72" s="144" t="s">
        <v>1980</v>
      </c>
      <c r="QTY72" s="145" t="s">
        <v>1920</v>
      </c>
      <c r="QTZ72" s="145" t="s">
        <v>1921</v>
      </c>
      <c r="QUA72" s="144" t="s">
        <v>1922</v>
      </c>
      <c r="QUB72" s="144" t="s">
        <v>2632</v>
      </c>
      <c r="QUC72" s="146" t="s">
        <v>1932</v>
      </c>
      <c r="QUK72" s="145" t="s">
        <v>41</v>
      </c>
      <c r="QUL72" s="144" t="s">
        <v>2</v>
      </c>
      <c r="QUM72" s="144" t="s">
        <v>1979</v>
      </c>
      <c r="QUN72" s="144" t="s">
        <v>1980</v>
      </c>
      <c r="QUO72" s="145" t="s">
        <v>1920</v>
      </c>
      <c r="QUP72" s="145" t="s">
        <v>1921</v>
      </c>
      <c r="QUQ72" s="144" t="s">
        <v>1922</v>
      </c>
      <c r="QUR72" s="144" t="s">
        <v>2632</v>
      </c>
      <c r="QUS72" s="146" t="s">
        <v>1932</v>
      </c>
      <c r="QVA72" s="145" t="s">
        <v>41</v>
      </c>
      <c r="QVB72" s="144" t="s">
        <v>2</v>
      </c>
      <c r="QVC72" s="144" t="s">
        <v>1979</v>
      </c>
      <c r="QVD72" s="144" t="s">
        <v>1980</v>
      </c>
      <c r="QVE72" s="145" t="s">
        <v>1920</v>
      </c>
      <c r="QVF72" s="145" t="s">
        <v>1921</v>
      </c>
      <c r="QVG72" s="144" t="s">
        <v>1922</v>
      </c>
      <c r="QVH72" s="144" t="s">
        <v>2632</v>
      </c>
      <c r="QVI72" s="146" t="s">
        <v>1932</v>
      </c>
      <c r="QVQ72" s="145" t="s">
        <v>41</v>
      </c>
      <c r="QVR72" s="144" t="s">
        <v>2</v>
      </c>
      <c r="QVS72" s="144" t="s">
        <v>1979</v>
      </c>
      <c r="QVT72" s="144" t="s">
        <v>1980</v>
      </c>
      <c r="QVU72" s="145" t="s">
        <v>1920</v>
      </c>
      <c r="QVV72" s="145" t="s">
        <v>1921</v>
      </c>
      <c r="QVW72" s="144" t="s">
        <v>1922</v>
      </c>
      <c r="QVX72" s="144" t="s">
        <v>2632</v>
      </c>
      <c r="QVY72" s="146" t="s">
        <v>1932</v>
      </c>
      <c r="QWG72" s="145" t="s">
        <v>41</v>
      </c>
      <c r="QWH72" s="144" t="s">
        <v>2</v>
      </c>
      <c r="QWI72" s="144" t="s">
        <v>1979</v>
      </c>
      <c r="QWJ72" s="144" t="s">
        <v>1980</v>
      </c>
      <c r="QWK72" s="145" t="s">
        <v>1920</v>
      </c>
      <c r="QWL72" s="145" t="s">
        <v>1921</v>
      </c>
      <c r="QWM72" s="144" t="s">
        <v>1922</v>
      </c>
      <c r="QWN72" s="144" t="s">
        <v>2632</v>
      </c>
      <c r="QWO72" s="146" t="s">
        <v>1932</v>
      </c>
      <c r="QWW72" s="145" t="s">
        <v>41</v>
      </c>
      <c r="QWX72" s="144" t="s">
        <v>2</v>
      </c>
      <c r="QWY72" s="144" t="s">
        <v>1979</v>
      </c>
      <c r="QWZ72" s="144" t="s">
        <v>1980</v>
      </c>
      <c r="QXA72" s="145" t="s">
        <v>1920</v>
      </c>
      <c r="QXB72" s="145" t="s">
        <v>1921</v>
      </c>
      <c r="QXC72" s="144" t="s">
        <v>1922</v>
      </c>
      <c r="QXD72" s="144" t="s">
        <v>2632</v>
      </c>
      <c r="QXE72" s="146" t="s">
        <v>1932</v>
      </c>
      <c r="QXM72" s="145" t="s">
        <v>41</v>
      </c>
      <c r="QXN72" s="144" t="s">
        <v>2</v>
      </c>
      <c r="QXO72" s="144" t="s">
        <v>1979</v>
      </c>
      <c r="QXP72" s="144" t="s">
        <v>1980</v>
      </c>
      <c r="QXQ72" s="145" t="s">
        <v>1920</v>
      </c>
      <c r="QXR72" s="145" t="s">
        <v>1921</v>
      </c>
      <c r="QXS72" s="144" t="s">
        <v>1922</v>
      </c>
      <c r="QXT72" s="144" t="s">
        <v>2632</v>
      </c>
      <c r="QXU72" s="146" t="s">
        <v>1932</v>
      </c>
      <c r="QYC72" s="145" t="s">
        <v>41</v>
      </c>
      <c r="QYD72" s="144" t="s">
        <v>2</v>
      </c>
      <c r="QYE72" s="144" t="s">
        <v>1979</v>
      </c>
      <c r="QYF72" s="144" t="s">
        <v>1980</v>
      </c>
      <c r="QYG72" s="145" t="s">
        <v>1920</v>
      </c>
      <c r="QYH72" s="145" t="s">
        <v>1921</v>
      </c>
      <c r="QYI72" s="144" t="s">
        <v>1922</v>
      </c>
      <c r="QYJ72" s="144" t="s">
        <v>2632</v>
      </c>
      <c r="QYK72" s="146" t="s">
        <v>1932</v>
      </c>
      <c r="QYS72" s="145" t="s">
        <v>41</v>
      </c>
      <c r="QYT72" s="144" t="s">
        <v>2</v>
      </c>
      <c r="QYU72" s="144" t="s">
        <v>1979</v>
      </c>
      <c r="QYV72" s="144" t="s">
        <v>1980</v>
      </c>
      <c r="QYW72" s="145" t="s">
        <v>1920</v>
      </c>
      <c r="QYX72" s="145" t="s">
        <v>1921</v>
      </c>
      <c r="QYY72" s="144" t="s">
        <v>1922</v>
      </c>
      <c r="QYZ72" s="144" t="s">
        <v>2632</v>
      </c>
      <c r="QZA72" s="146" t="s">
        <v>1932</v>
      </c>
      <c r="QZI72" s="145" t="s">
        <v>41</v>
      </c>
      <c r="QZJ72" s="144" t="s">
        <v>2</v>
      </c>
      <c r="QZK72" s="144" t="s">
        <v>1979</v>
      </c>
      <c r="QZL72" s="144" t="s">
        <v>1980</v>
      </c>
      <c r="QZM72" s="145" t="s">
        <v>1920</v>
      </c>
      <c r="QZN72" s="145" t="s">
        <v>1921</v>
      </c>
      <c r="QZO72" s="144" t="s">
        <v>1922</v>
      </c>
      <c r="QZP72" s="144" t="s">
        <v>2632</v>
      </c>
      <c r="QZQ72" s="146" t="s">
        <v>1932</v>
      </c>
      <c r="QZY72" s="145" t="s">
        <v>41</v>
      </c>
      <c r="QZZ72" s="144" t="s">
        <v>2</v>
      </c>
      <c r="RAA72" s="144" t="s">
        <v>1979</v>
      </c>
      <c r="RAB72" s="144" t="s">
        <v>1980</v>
      </c>
      <c r="RAC72" s="145" t="s">
        <v>1920</v>
      </c>
      <c r="RAD72" s="145" t="s">
        <v>1921</v>
      </c>
      <c r="RAE72" s="144" t="s">
        <v>1922</v>
      </c>
      <c r="RAF72" s="144" t="s">
        <v>2632</v>
      </c>
      <c r="RAG72" s="146" t="s">
        <v>1932</v>
      </c>
      <c r="RAO72" s="145" t="s">
        <v>41</v>
      </c>
      <c r="RAP72" s="144" t="s">
        <v>2</v>
      </c>
      <c r="RAQ72" s="144" t="s">
        <v>1979</v>
      </c>
      <c r="RAR72" s="144" t="s">
        <v>1980</v>
      </c>
      <c r="RAS72" s="145" t="s">
        <v>1920</v>
      </c>
      <c r="RAT72" s="145" t="s">
        <v>1921</v>
      </c>
      <c r="RAU72" s="144" t="s">
        <v>1922</v>
      </c>
      <c r="RAV72" s="144" t="s">
        <v>2632</v>
      </c>
      <c r="RAW72" s="146" t="s">
        <v>1932</v>
      </c>
      <c r="RBE72" s="145" t="s">
        <v>41</v>
      </c>
      <c r="RBF72" s="144" t="s">
        <v>2</v>
      </c>
      <c r="RBG72" s="144" t="s">
        <v>1979</v>
      </c>
      <c r="RBH72" s="144" t="s">
        <v>1980</v>
      </c>
      <c r="RBI72" s="145" t="s">
        <v>1920</v>
      </c>
      <c r="RBJ72" s="145" t="s">
        <v>1921</v>
      </c>
      <c r="RBK72" s="144" t="s">
        <v>1922</v>
      </c>
      <c r="RBL72" s="144" t="s">
        <v>2632</v>
      </c>
      <c r="RBM72" s="146" t="s">
        <v>1932</v>
      </c>
      <c r="RBU72" s="145" t="s">
        <v>41</v>
      </c>
      <c r="RBV72" s="144" t="s">
        <v>2</v>
      </c>
      <c r="RBW72" s="144" t="s">
        <v>1979</v>
      </c>
      <c r="RBX72" s="144" t="s">
        <v>1980</v>
      </c>
      <c r="RBY72" s="145" t="s">
        <v>1920</v>
      </c>
      <c r="RBZ72" s="145" t="s">
        <v>1921</v>
      </c>
      <c r="RCA72" s="144" t="s">
        <v>1922</v>
      </c>
      <c r="RCB72" s="144" t="s">
        <v>2632</v>
      </c>
      <c r="RCC72" s="146" t="s">
        <v>1932</v>
      </c>
      <c r="RCK72" s="145" t="s">
        <v>41</v>
      </c>
      <c r="RCL72" s="144" t="s">
        <v>2</v>
      </c>
      <c r="RCM72" s="144" t="s">
        <v>1979</v>
      </c>
      <c r="RCN72" s="144" t="s">
        <v>1980</v>
      </c>
      <c r="RCO72" s="145" t="s">
        <v>1920</v>
      </c>
      <c r="RCP72" s="145" t="s">
        <v>1921</v>
      </c>
      <c r="RCQ72" s="144" t="s">
        <v>1922</v>
      </c>
      <c r="RCR72" s="144" t="s">
        <v>2632</v>
      </c>
      <c r="RCS72" s="146" t="s">
        <v>1932</v>
      </c>
      <c r="RDA72" s="145" t="s">
        <v>41</v>
      </c>
      <c r="RDB72" s="144" t="s">
        <v>2</v>
      </c>
      <c r="RDC72" s="144" t="s">
        <v>1979</v>
      </c>
      <c r="RDD72" s="144" t="s">
        <v>1980</v>
      </c>
      <c r="RDE72" s="145" t="s">
        <v>1920</v>
      </c>
      <c r="RDF72" s="145" t="s">
        <v>1921</v>
      </c>
      <c r="RDG72" s="144" t="s">
        <v>1922</v>
      </c>
      <c r="RDH72" s="144" t="s">
        <v>2632</v>
      </c>
      <c r="RDI72" s="146" t="s">
        <v>1932</v>
      </c>
      <c r="RDQ72" s="145" t="s">
        <v>41</v>
      </c>
      <c r="RDR72" s="144" t="s">
        <v>2</v>
      </c>
      <c r="RDS72" s="144" t="s">
        <v>1979</v>
      </c>
      <c r="RDT72" s="144" t="s">
        <v>1980</v>
      </c>
      <c r="RDU72" s="145" t="s">
        <v>1920</v>
      </c>
      <c r="RDV72" s="145" t="s">
        <v>1921</v>
      </c>
      <c r="RDW72" s="144" t="s">
        <v>1922</v>
      </c>
      <c r="RDX72" s="144" t="s">
        <v>2632</v>
      </c>
      <c r="RDY72" s="146" t="s">
        <v>1932</v>
      </c>
      <c r="REG72" s="145" t="s">
        <v>41</v>
      </c>
      <c r="REH72" s="144" t="s">
        <v>2</v>
      </c>
      <c r="REI72" s="144" t="s">
        <v>1979</v>
      </c>
      <c r="REJ72" s="144" t="s">
        <v>1980</v>
      </c>
      <c r="REK72" s="145" t="s">
        <v>1920</v>
      </c>
      <c r="REL72" s="145" t="s">
        <v>1921</v>
      </c>
      <c r="REM72" s="144" t="s">
        <v>1922</v>
      </c>
      <c r="REN72" s="144" t="s">
        <v>2632</v>
      </c>
      <c r="REO72" s="146" t="s">
        <v>1932</v>
      </c>
      <c r="REW72" s="145" t="s">
        <v>41</v>
      </c>
      <c r="REX72" s="144" t="s">
        <v>2</v>
      </c>
      <c r="REY72" s="144" t="s">
        <v>1979</v>
      </c>
      <c r="REZ72" s="144" t="s">
        <v>1980</v>
      </c>
      <c r="RFA72" s="145" t="s">
        <v>1920</v>
      </c>
      <c r="RFB72" s="145" t="s">
        <v>1921</v>
      </c>
      <c r="RFC72" s="144" t="s">
        <v>1922</v>
      </c>
      <c r="RFD72" s="144" t="s">
        <v>2632</v>
      </c>
      <c r="RFE72" s="146" t="s">
        <v>1932</v>
      </c>
      <c r="RFM72" s="145" t="s">
        <v>41</v>
      </c>
      <c r="RFN72" s="144" t="s">
        <v>2</v>
      </c>
      <c r="RFO72" s="144" t="s">
        <v>1979</v>
      </c>
      <c r="RFP72" s="144" t="s">
        <v>1980</v>
      </c>
      <c r="RFQ72" s="145" t="s">
        <v>1920</v>
      </c>
      <c r="RFR72" s="145" t="s">
        <v>1921</v>
      </c>
      <c r="RFS72" s="144" t="s">
        <v>1922</v>
      </c>
      <c r="RFT72" s="144" t="s">
        <v>2632</v>
      </c>
      <c r="RFU72" s="146" t="s">
        <v>1932</v>
      </c>
      <c r="RGC72" s="145" t="s">
        <v>41</v>
      </c>
      <c r="RGD72" s="144" t="s">
        <v>2</v>
      </c>
      <c r="RGE72" s="144" t="s">
        <v>1979</v>
      </c>
      <c r="RGF72" s="144" t="s">
        <v>1980</v>
      </c>
      <c r="RGG72" s="145" t="s">
        <v>1920</v>
      </c>
      <c r="RGH72" s="145" t="s">
        <v>1921</v>
      </c>
      <c r="RGI72" s="144" t="s">
        <v>1922</v>
      </c>
      <c r="RGJ72" s="144" t="s">
        <v>2632</v>
      </c>
      <c r="RGK72" s="146" t="s">
        <v>1932</v>
      </c>
      <c r="RGS72" s="145" t="s">
        <v>41</v>
      </c>
      <c r="RGT72" s="144" t="s">
        <v>2</v>
      </c>
      <c r="RGU72" s="144" t="s">
        <v>1979</v>
      </c>
      <c r="RGV72" s="144" t="s">
        <v>1980</v>
      </c>
      <c r="RGW72" s="145" t="s">
        <v>1920</v>
      </c>
      <c r="RGX72" s="145" t="s">
        <v>1921</v>
      </c>
      <c r="RGY72" s="144" t="s">
        <v>1922</v>
      </c>
      <c r="RGZ72" s="144" t="s">
        <v>2632</v>
      </c>
      <c r="RHA72" s="146" t="s">
        <v>1932</v>
      </c>
      <c r="RHI72" s="145" t="s">
        <v>41</v>
      </c>
      <c r="RHJ72" s="144" t="s">
        <v>2</v>
      </c>
      <c r="RHK72" s="144" t="s">
        <v>1979</v>
      </c>
      <c r="RHL72" s="144" t="s">
        <v>1980</v>
      </c>
      <c r="RHM72" s="145" t="s">
        <v>1920</v>
      </c>
      <c r="RHN72" s="145" t="s">
        <v>1921</v>
      </c>
      <c r="RHO72" s="144" t="s">
        <v>1922</v>
      </c>
      <c r="RHP72" s="144" t="s">
        <v>2632</v>
      </c>
      <c r="RHQ72" s="146" t="s">
        <v>1932</v>
      </c>
      <c r="RHY72" s="145" t="s">
        <v>41</v>
      </c>
      <c r="RHZ72" s="144" t="s">
        <v>2</v>
      </c>
      <c r="RIA72" s="144" t="s">
        <v>1979</v>
      </c>
      <c r="RIB72" s="144" t="s">
        <v>1980</v>
      </c>
      <c r="RIC72" s="145" t="s">
        <v>1920</v>
      </c>
      <c r="RID72" s="145" t="s">
        <v>1921</v>
      </c>
      <c r="RIE72" s="144" t="s">
        <v>1922</v>
      </c>
      <c r="RIF72" s="144" t="s">
        <v>2632</v>
      </c>
      <c r="RIG72" s="146" t="s">
        <v>1932</v>
      </c>
      <c r="RIO72" s="145" t="s">
        <v>41</v>
      </c>
      <c r="RIP72" s="144" t="s">
        <v>2</v>
      </c>
      <c r="RIQ72" s="144" t="s">
        <v>1979</v>
      </c>
      <c r="RIR72" s="144" t="s">
        <v>1980</v>
      </c>
      <c r="RIS72" s="145" t="s">
        <v>1920</v>
      </c>
      <c r="RIT72" s="145" t="s">
        <v>1921</v>
      </c>
      <c r="RIU72" s="144" t="s">
        <v>1922</v>
      </c>
      <c r="RIV72" s="144" t="s">
        <v>2632</v>
      </c>
      <c r="RIW72" s="146" t="s">
        <v>1932</v>
      </c>
      <c r="RJE72" s="145" t="s">
        <v>41</v>
      </c>
      <c r="RJF72" s="144" t="s">
        <v>2</v>
      </c>
      <c r="RJG72" s="144" t="s">
        <v>1979</v>
      </c>
      <c r="RJH72" s="144" t="s">
        <v>1980</v>
      </c>
      <c r="RJI72" s="145" t="s">
        <v>1920</v>
      </c>
      <c r="RJJ72" s="145" t="s">
        <v>1921</v>
      </c>
      <c r="RJK72" s="144" t="s">
        <v>1922</v>
      </c>
      <c r="RJL72" s="144" t="s">
        <v>2632</v>
      </c>
      <c r="RJM72" s="146" t="s">
        <v>1932</v>
      </c>
      <c r="RJU72" s="145" t="s">
        <v>41</v>
      </c>
      <c r="RJV72" s="144" t="s">
        <v>2</v>
      </c>
      <c r="RJW72" s="144" t="s">
        <v>1979</v>
      </c>
      <c r="RJX72" s="144" t="s">
        <v>1980</v>
      </c>
      <c r="RJY72" s="145" t="s">
        <v>1920</v>
      </c>
      <c r="RJZ72" s="145" t="s">
        <v>1921</v>
      </c>
      <c r="RKA72" s="144" t="s">
        <v>1922</v>
      </c>
      <c r="RKB72" s="144" t="s">
        <v>2632</v>
      </c>
      <c r="RKC72" s="146" t="s">
        <v>1932</v>
      </c>
      <c r="RKK72" s="145" t="s">
        <v>41</v>
      </c>
      <c r="RKL72" s="144" t="s">
        <v>2</v>
      </c>
      <c r="RKM72" s="144" t="s">
        <v>1979</v>
      </c>
      <c r="RKN72" s="144" t="s">
        <v>1980</v>
      </c>
      <c r="RKO72" s="145" t="s">
        <v>1920</v>
      </c>
      <c r="RKP72" s="145" t="s">
        <v>1921</v>
      </c>
      <c r="RKQ72" s="144" t="s">
        <v>1922</v>
      </c>
      <c r="RKR72" s="144" t="s">
        <v>2632</v>
      </c>
      <c r="RKS72" s="146" t="s">
        <v>1932</v>
      </c>
      <c r="RLA72" s="145" t="s">
        <v>41</v>
      </c>
      <c r="RLB72" s="144" t="s">
        <v>2</v>
      </c>
      <c r="RLC72" s="144" t="s">
        <v>1979</v>
      </c>
      <c r="RLD72" s="144" t="s">
        <v>1980</v>
      </c>
      <c r="RLE72" s="145" t="s">
        <v>1920</v>
      </c>
      <c r="RLF72" s="145" t="s">
        <v>1921</v>
      </c>
      <c r="RLG72" s="144" t="s">
        <v>1922</v>
      </c>
      <c r="RLH72" s="144" t="s">
        <v>2632</v>
      </c>
      <c r="RLI72" s="146" t="s">
        <v>1932</v>
      </c>
      <c r="RLQ72" s="145" t="s">
        <v>41</v>
      </c>
      <c r="RLR72" s="144" t="s">
        <v>2</v>
      </c>
      <c r="RLS72" s="144" t="s">
        <v>1979</v>
      </c>
      <c r="RLT72" s="144" t="s">
        <v>1980</v>
      </c>
      <c r="RLU72" s="145" t="s">
        <v>1920</v>
      </c>
      <c r="RLV72" s="145" t="s">
        <v>1921</v>
      </c>
      <c r="RLW72" s="144" t="s">
        <v>1922</v>
      </c>
      <c r="RLX72" s="144" t="s">
        <v>2632</v>
      </c>
      <c r="RLY72" s="146" t="s">
        <v>1932</v>
      </c>
      <c r="RMG72" s="145" t="s">
        <v>41</v>
      </c>
      <c r="RMH72" s="144" t="s">
        <v>2</v>
      </c>
      <c r="RMI72" s="144" t="s">
        <v>1979</v>
      </c>
      <c r="RMJ72" s="144" t="s">
        <v>1980</v>
      </c>
      <c r="RMK72" s="145" t="s">
        <v>1920</v>
      </c>
      <c r="RML72" s="145" t="s">
        <v>1921</v>
      </c>
      <c r="RMM72" s="144" t="s">
        <v>1922</v>
      </c>
      <c r="RMN72" s="144" t="s">
        <v>2632</v>
      </c>
      <c r="RMO72" s="146" t="s">
        <v>1932</v>
      </c>
      <c r="RMW72" s="145" t="s">
        <v>41</v>
      </c>
      <c r="RMX72" s="144" t="s">
        <v>2</v>
      </c>
      <c r="RMY72" s="144" t="s">
        <v>1979</v>
      </c>
      <c r="RMZ72" s="144" t="s">
        <v>1980</v>
      </c>
      <c r="RNA72" s="145" t="s">
        <v>1920</v>
      </c>
      <c r="RNB72" s="145" t="s">
        <v>1921</v>
      </c>
      <c r="RNC72" s="144" t="s">
        <v>1922</v>
      </c>
      <c r="RND72" s="144" t="s">
        <v>2632</v>
      </c>
      <c r="RNE72" s="146" t="s">
        <v>1932</v>
      </c>
      <c r="RNM72" s="145" t="s">
        <v>41</v>
      </c>
      <c r="RNN72" s="144" t="s">
        <v>2</v>
      </c>
      <c r="RNO72" s="144" t="s">
        <v>1979</v>
      </c>
      <c r="RNP72" s="144" t="s">
        <v>1980</v>
      </c>
      <c r="RNQ72" s="145" t="s">
        <v>1920</v>
      </c>
      <c r="RNR72" s="145" t="s">
        <v>1921</v>
      </c>
      <c r="RNS72" s="144" t="s">
        <v>1922</v>
      </c>
      <c r="RNT72" s="144" t="s">
        <v>2632</v>
      </c>
      <c r="RNU72" s="146" t="s">
        <v>1932</v>
      </c>
      <c r="ROC72" s="145" t="s">
        <v>41</v>
      </c>
      <c r="ROD72" s="144" t="s">
        <v>2</v>
      </c>
      <c r="ROE72" s="144" t="s">
        <v>1979</v>
      </c>
      <c r="ROF72" s="144" t="s">
        <v>1980</v>
      </c>
      <c r="ROG72" s="145" t="s">
        <v>1920</v>
      </c>
      <c r="ROH72" s="145" t="s">
        <v>1921</v>
      </c>
      <c r="ROI72" s="144" t="s">
        <v>1922</v>
      </c>
      <c r="ROJ72" s="144" t="s">
        <v>2632</v>
      </c>
      <c r="ROK72" s="146" t="s">
        <v>1932</v>
      </c>
      <c r="ROS72" s="145" t="s">
        <v>41</v>
      </c>
      <c r="ROT72" s="144" t="s">
        <v>2</v>
      </c>
      <c r="ROU72" s="144" t="s">
        <v>1979</v>
      </c>
      <c r="ROV72" s="144" t="s">
        <v>1980</v>
      </c>
      <c r="ROW72" s="145" t="s">
        <v>1920</v>
      </c>
      <c r="ROX72" s="145" t="s">
        <v>1921</v>
      </c>
      <c r="ROY72" s="144" t="s">
        <v>1922</v>
      </c>
      <c r="ROZ72" s="144" t="s">
        <v>2632</v>
      </c>
      <c r="RPA72" s="146" t="s">
        <v>1932</v>
      </c>
      <c r="RPI72" s="145" t="s">
        <v>41</v>
      </c>
      <c r="RPJ72" s="144" t="s">
        <v>2</v>
      </c>
      <c r="RPK72" s="144" t="s">
        <v>1979</v>
      </c>
      <c r="RPL72" s="144" t="s">
        <v>1980</v>
      </c>
      <c r="RPM72" s="145" t="s">
        <v>1920</v>
      </c>
      <c r="RPN72" s="145" t="s">
        <v>1921</v>
      </c>
      <c r="RPO72" s="144" t="s">
        <v>1922</v>
      </c>
      <c r="RPP72" s="144" t="s">
        <v>2632</v>
      </c>
      <c r="RPQ72" s="146" t="s">
        <v>1932</v>
      </c>
      <c r="RPY72" s="145" t="s">
        <v>41</v>
      </c>
      <c r="RPZ72" s="144" t="s">
        <v>2</v>
      </c>
      <c r="RQA72" s="144" t="s">
        <v>1979</v>
      </c>
      <c r="RQB72" s="144" t="s">
        <v>1980</v>
      </c>
      <c r="RQC72" s="145" t="s">
        <v>1920</v>
      </c>
      <c r="RQD72" s="145" t="s">
        <v>1921</v>
      </c>
      <c r="RQE72" s="144" t="s">
        <v>1922</v>
      </c>
      <c r="RQF72" s="144" t="s">
        <v>2632</v>
      </c>
      <c r="RQG72" s="146" t="s">
        <v>1932</v>
      </c>
      <c r="RQO72" s="145" t="s">
        <v>41</v>
      </c>
      <c r="RQP72" s="144" t="s">
        <v>2</v>
      </c>
      <c r="RQQ72" s="144" t="s">
        <v>1979</v>
      </c>
      <c r="RQR72" s="144" t="s">
        <v>1980</v>
      </c>
      <c r="RQS72" s="145" t="s">
        <v>1920</v>
      </c>
      <c r="RQT72" s="145" t="s">
        <v>1921</v>
      </c>
      <c r="RQU72" s="144" t="s">
        <v>1922</v>
      </c>
      <c r="RQV72" s="144" t="s">
        <v>2632</v>
      </c>
      <c r="RQW72" s="146" t="s">
        <v>1932</v>
      </c>
      <c r="RRE72" s="145" t="s">
        <v>41</v>
      </c>
      <c r="RRF72" s="144" t="s">
        <v>2</v>
      </c>
      <c r="RRG72" s="144" t="s">
        <v>1979</v>
      </c>
      <c r="RRH72" s="144" t="s">
        <v>1980</v>
      </c>
      <c r="RRI72" s="145" t="s">
        <v>1920</v>
      </c>
      <c r="RRJ72" s="145" t="s">
        <v>1921</v>
      </c>
      <c r="RRK72" s="144" t="s">
        <v>1922</v>
      </c>
      <c r="RRL72" s="144" t="s">
        <v>2632</v>
      </c>
      <c r="RRM72" s="146" t="s">
        <v>1932</v>
      </c>
      <c r="RRU72" s="145" t="s">
        <v>41</v>
      </c>
      <c r="RRV72" s="144" t="s">
        <v>2</v>
      </c>
      <c r="RRW72" s="144" t="s">
        <v>1979</v>
      </c>
      <c r="RRX72" s="144" t="s">
        <v>1980</v>
      </c>
      <c r="RRY72" s="145" t="s">
        <v>1920</v>
      </c>
      <c r="RRZ72" s="145" t="s">
        <v>1921</v>
      </c>
      <c r="RSA72" s="144" t="s">
        <v>1922</v>
      </c>
      <c r="RSB72" s="144" t="s">
        <v>2632</v>
      </c>
      <c r="RSC72" s="146" t="s">
        <v>1932</v>
      </c>
      <c r="RSK72" s="145" t="s">
        <v>41</v>
      </c>
      <c r="RSL72" s="144" t="s">
        <v>2</v>
      </c>
      <c r="RSM72" s="144" t="s">
        <v>1979</v>
      </c>
      <c r="RSN72" s="144" t="s">
        <v>1980</v>
      </c>
      <c r="RSO72" s="145" t="s">
        <v>1920</v>
      </c>
      <c r="RSP72" s="145" t="s">
        <v>1921</v>
      </c>
      <c r="RSQ72" s="144" t="s">
        <v>1922</v>
      </c>
      <c r="RSR72" s="144" t="s">
        <v>2632</v>
      </c>
      <c r="RSS72" s="146" t="s">
        <v>1932</v>
      </c>
      <c r="RTA72" s="145" t="s">
        <v>41</v>
      </c>
      <c r="RTB72" s="144" t="s">
        <v>2</v>
      </c>
      <c r="RTC72" s="144" t="s">
        <v>1979</v>
      </c>
      <c r="RTD72" s="144" t="s">
        <v>1980</v>
      </c>
      <c r="RTE72" s="145" t="s">
        <v>1920</v>
      </c>
      <c r="RTF72" s="145" t="s">
        <v>1921</v>
      </c>
      <c r="RTG72" s="144" t="s">
        <v>1922</v>
      </c>
      <c r="RTH72" s="144" t="s">
        <v>2632</v>
      </c>
      <c r="RTI72" s="146" t="s">
        <v>1932</v>
      </c>
      <c r="RTQ72" s="145" t="s">
        <v>41</v>
      </c>
      <c r="RTR72" s="144" t="s">
        <v>2</v>
      </c>
      <c r="RTS72" s="144" t="s">
        <v>1979</v>
      </c>
      <c r="RTT72" s="144" t="s">
        <v>1980</v>
      </c>
      <c r="RTU72" s="145" t="s">
        <v>1920</v>
      </c>
      <c r="RTV72" s="145" t="s">
        <v>1921</v>
      </c>
      <c r="RTW72" s="144" t="s">
        <v>1922</v>
      </c>
      <c r="RTX72" s="144" t="s">
        <v>2632</v>
      </c>
      <c r="RTY72" s="146" t="s">
        <v>1932</v>
      </c>
      <c r="RUG72" s="145" t="s">
        <v>41</v>
      </c>
      <c r="RUH72" s="144" t="s">
        <v>2</v>
      </c>
      <c r="RUI72" s="144" t="s">
        <v>1979</v>
      </c>
      <c r="RUJ72" s="144" t="s">
        <v>1980</v>
      </c>
      <c r="RUK72" s="145" t="s">
        <v>1920</v>
      </c>
      <c r="RUL72" s="145" t="s">
        <v>1921</v>
      </c>
      <c r="RUM72" s="144" t="s">
        <v>1922</v>
      </c>
      <c r="RUN72" s="144" t="s">
        <v>2632</v>
      </c>
      <c r="RUO72" s="146" t="s">
        <v>1932</v>
      </c>
      <c r="RUW72" s="145" t="s">
        <v>41</v>
      </c>
      <c r="RUX72" s="144" t="s">
        <v>2</v>
      </c>
      <c r="RUY72" s="144" t="s">
        <v>1979</v>
      </c>
      <c r="RUZ72" s="144" t="s">
        <v>1980</v>
      </c>
      <c r="RVA72" s="145" t="s">
        <v>1920</v>
      </c>
      <c r="RVB72" s="145" t="s">
        <v>1921</v>
      </c>
      <c r="RVC72" s="144" t="s">
        <v>1922</v>
      </c>
      <c r="RVD72" s="144" t="s">
        <v>2632</v>
      </c>
      <c r="RVE72" s="146" t="s">
        <v>1932</v>
      </c>
      <c r="RVM72" s="145" t="s">
        <v>41</v>
      </c>
      <c r="RVN72" s="144" t="s">
        <v>2</v>
      </c>
      <c r="RVO72" s="144" t="s">
        <v>1979</v>
      </c>
      <c r="RVP72" s="144" t="s">
        <v>1980</v>
      </c>
      <c r="RVQ72" s="145" t="s">
        <v>1920</v>
      </c>
      <c r="RVR72" s="145" t="s">
        <v>1921</v>
      </c>
      <c r="RVS72" s="144" t="s">
        <v>1922</v>
      </c>
      <c r="RVT72" s="144" t="s">
        <v>2632</v>
      </c>
      <c r="RVU72" s="146" t="s">
        <v>1932</v>
      </c>
      <c r="RWC72" s="145" t="s">
        <v>41</v>
      </c>
      <c r="RWD72" s="144" t="s">
        <v>2</v>
      </c>
      <c r="RWE72" s="144" t="s">
        <v>1979</v>
      </c>
      <c r="RWF72" s="144" t="s">
        <v>1980</v>
      </c>
      <c r="RWG72" s="145" t="s">
        <v>1920</v>
      </c>
      <c r="RWH72" s="145" t="s">
        <v>1921</v>
      </c>
      <c r="RWI72" s="144" t="s">
        <v>1922</v>
      </c>
      <c r="RWJ72" s="144" t="s">
        <v>2632</v>
      </c>
      <c r="RWK72" s="146" t="s">
        <v>1932</v>
      </c>
      <c r="RWS72" s="145" t="s">
        <v>41</v>
      </c>
      <c r="RWT72" s="144" t="s">
        <v>2</v>
      </c>
      <c r="RWU72" s="144" t="s">
        <v>1979</v>
      </c>
      <c r="RWV72" s="144" t="s">
        <v>1980</v>
      </c>
      <c r="RWW72" s="145" t="s">
        <v>1920</v>
      </c>
      <c r="RWX72" s="145" t="s">
        <v>1921</v>
      </c>
      <c r="RWY72" s="144" t="s">
        <v>1922</v>
      </c>
      <c r="RWZ72" s="144" t="s">
        <v>2632</v>
      </c>
      <c r="RXA72" s="146" t="s">
        <v>1932</v>
      </c>
      <c r="RXI72" s="145" t="s">
        <v>41</v>
      </c>
      <c r="RXJ72" s="144" t="s">
        <v>2</v>
      </c>
      <c r="RXK72" s="144" t="s">
        <v>1979</v>
      </c>
      <c r="RXL72" s="144" t="s">
        <v>1980</v>
      </c>
      <c r="RXM72" s="145" t="s">
        <v>1920</v>
      </c>
      <c r="RXN72" s="145" t="s">
        <v>1921</v>
      </c>
      <c r="RXO72" s="144" t="s">
        <v>1922</v>
      </c>
      <c r="RXP72" s="144" t="s">
        <v>2632</v>
      </c>
      <c r="RXQ72" s="146" t="s">
        <v>1932</v>
      </c>
      <c r="RXY72" s="145" t="s">
        <v>41</v>
      </c>
      <c r="RXZ72" s="144" t="s">
        <v>2</v>
      </c>
      <c r="RYA72" s="144" t="s">
        <v>1979</v>
      </c>
      <c r="RYB72" s="144" t="s">
        <v>1980</v>
      </c>
      <c r="RYC72" s="145" t="s">
        <v>1920</v>
      </c>
      <c r="RYD72" s="145" t="s">
        <v>1921</v>
      </c>
      <c r="RYE72" s="144" t="s">
        <v>1922</v>
      </c>
      <c r="RYF72" s="144" t="s">
        <v>2632</v>
      </c>
      <c r="RYG72" s="146" t="s">
        <v>1932</v>
      </c>
      <c r="RYO72" s="145" t="s">
        <v>41</v>
      </c>
      <c r="RYP72" s="144" t="s">
        <v>2</v>
      </c>
      <c r="RYQ72" s="144" t="s">
        <v>1979</v>
      </c>
      <c r="RYR72" s="144" t="s">
        <v>1980</v>
      </c>
      <c r="RYS72" s="145" t="s">
        <v>1920</v>
      </c>
      <c r="RYT72" s="145" t="s">
        <v>1921</v>
      </c>
      <c r="RYU72" s="144" t="s">
        <v>1922</v>
      </c>
      <c r="RYV72" s="144" t="s">
        <v>2632</v>
      </c>
      <c r="RYW72" s="146" t="s">
        <v>1932</v>
      </c>
      <c r="RZE72" s="145" t="s">
        <v>41</v>
      </c>
      <c r="RZF72" s="144" t="s">
        <v>2</v>
      </c>
      <c r="RZG72" s="144" t="s">
        <v>1979</v>
      </c>
      <c r="RZH72" s="144" t="s">
        <v>1980</v>
      </c>
      <c r="RZI72" s="145" t="s">
        <v>1920</v>
      </c>
      <c r="RZJ72" s="145" t="s">
        <v>1921</v>
      </c>
      <c r="RZK72" s="144" t="s">
        <v>1922</v>
      </c>
      <c r="RZL72" s="144" t="s">
        <v>2632</v>
      </c>
      <c r="RZM72" s="146" t="s">
        <v>1932</v>
      </c>
      <c r="RZU72" s="145" t="s">
        <v>41</v>
      </c>
      <c r="RZV72" s="144" t="s">
        <v>2</v>
      </c>
      <c r="RZW72" s="144" t="s">
        <v>1979</v>
      </c>
      <c r="RZX72" s="144" t="s">
        <v>1980</v>
      </c>
      <c r="RZY72" s="145" t="s">
        <v>1920</v>
      </c>
      <c r="RZZ72" s="145" t="s">
        <v>1921</v>
      </c>
      <c r="SAA72" s="144" t="s">
        <v>1922</v>
      </c>
      <c r="SAB72" s="144" t="s">
        <v>2632</v>
      </c>
      <c r="SAC72" s="146" t="s">
        <v>1932</v>
      </c>
      <c r="SAK72" s="145" t="s">
        <v>41</v>
      </c>
      <c r="SAL72" s="144" t="s">
        <v>2</v>
      </c>
      <c r="SAM72" s="144" t="s">
        <v>1979</v>
      </c>
      <c r="SAN72" s="144" t="s">
        <v>1980</v>
      </c>
      <c r="SAO72" s="145" t="s">
        <v>1920</v>
      </c>
      <c r="SAP72" s="145" t="s">
        <v>1921</v>
      </c>
      <c r="SAQ72" s="144" t="s">
        <v>1922</v>
      </c>
      <c r="SAR72" s="144" t="s">
        <v>2632</v>
      </c>
      <c r="SAS72" s="146" t="s">
        <v>1932</v>
      </c>
      <c r="SBA72" s="145" t="s">
        <v>41</v>
      </c>
      <c r="SBB72" s="144" t="s">
        <v>2</v>
      </c>
      <c r="SBC72" s="144" t="s">
        <v>1979</v>
      </c>
      <c r="SBD72" s="144" t="s">
        <v>1980</v>
      </c>
      <c r="SBE72" s="145" t="s">
        <v>1920</v>
      </c>
      <c r="SBF72" s="145" t="s">
        <v>1921</v>
      </c>
      <c r="SBG72" s="144" t="s">
        <v>1922</v>
      </c>
      <c r="SBH72" s="144" t="s">
        <v>2632</v>
      </c>
      <c r="SBI72" s="146" t="s">
        <v>1932</v>
      </c>
      <c r="SBQ72" s="145" t="s">
        <v>41</v>
      </c>
      <c r="SBR72" s="144" t="s">
        <v>2</v>
      </c>
      <c r="SBS72" s="144" t="s">
        <v>1979</v>
      </c>
      <c r="SBT72" s="144" t="s">
        <v>1980</v>
      </c>
      <c r="SBU72" s="145" t="s">
        <v>1920</v>
      </c>
      <c r="SBV72" s="145" t="s">
        <v>1921</v>
      </c>
      <c r="SBW72" s="144" t="s">
        <v>1922</v>
      </c>
      <c r="SBX72" s="144" t="s">
        <v>2632</v>
      </c>
      <c r="SBY72" s="146" t="s">
        <v>1932</v>
      </c>
      <c r="SCG72" s="145" t="s">
        <v>41</v>
      </c>
      <c r="SCH72" s="144" t="s">
        <v>2</v>
      </c>
      <c r="SCI72" s="144" t="s">
        <v>1979</v>
      </c>
      <c r="SCJ72" s="144" t="s">
        <v>1980</v>
      </c>
      <c r="SCK72" s="145" t="s">
        <v>1920</v>
      </c>
      <c r="SCL72" s="145" t="s">
        <v>1921</v>
      </c>
      <c r="SCM72" s="144" t="s">
        <v>1922</v>
      </c>
      <c r="SCN72" s="144" t="s">
        <v>2632</v>
      </c>
      <c r="SCO72" s="146" t="s">
        <v>1932</v>
      </c>
      <c r="SCW72" s="145" t="s">
        <v>41</v>
      </c>
      <c r="SCX72" s="144" t="s">
        <v>2</v>
      </c>
      <c r="SCY72" s="144" t="s">
        <v>1979</v>
      </c>
      <c r="SCZ72" s="144" t="s">
        <v>1980</v>
      </c>
      <c r="SDA72" s="145" t="s">
        <v>1920</v>
      </c>
      <c r="SDB72" s="145" t="s">
        <v>1921</v>
      </c>
      <c r="SDC72" s="144" t="s">
        <v>1922</v>
      </c>
      <c r="SDD72" s="144" t="s">
        <v>2632</v>
      </c>
      <c r="SDE72" s="146" t="s">
        <v>1932</v>
      </c>
      <c r="SDM72" s="145" t="s">
        <v>41</v>
      </c>
      <c r="SDN72" s="144" t="s">
        <v>2</v>
      </c>
      <c r="SDO72" s="144" t="s">
        <v>1979</v>
      </c>
      <c r="SDP72" s="144" t="s">
        <v>1980</v>
      </c>
      <c r="SDQ72" s="145" t="s">
        <v>1920</v>
      </c>
      <c r="SDR72" s="145" t="s">
        <v>1921</v>
      </c>
      <c r="SDS72" s="144" t="s">
        <v>1922</v>
      </c>
      <c r="SDT72" s="144" t="s">
        <v>2632</v>
      </c>
      <c r="SDU72" s="146" t="s">
        <v>1932</v>
      </c>
      <c r="SEC72" s="145" t="s">
        <v>41</v>
      </c>
      <c r="SED72" s="144" t="s">
        <v>2</v>
      </c>
      <c r="SEE72" s="144" t="s">
        <v>1979</v>
      </c>
      <c r="SEF72" s="144" t="s">
        <v>1980</v>
      </c>
      <c r="SEG72" s="145" t="s">
        <v>1920</v>
      </c>
      <c r="SEH72" s="145" t="s">
        <v>1921</v>
      </c>
      <c r="SEI72" s="144" t="s">
        <v>1922</v>
      </c>
      <c r="SEJ72" s="144" t="s">
        <v>2632</v>
      </c>
      <c r="SEK72" s="146" t="s">
        <v>1932</v>
      </c>
      <c r="SES72" s="145" t="s">
        <v>41</v>
      </c>
      <c r="SET72" s="144" t="s">
        <v>2</v>
      </c>
      <c r="SEU72" s="144" t="s">
        <v>1979</v>
      </c>
      <c r="SEV72" s="144" t="s">
        <v>1980</v>
      </c>
      <c r="SEW72" s="145" t="s">
        <v>1920</v>
      </c>
      <c r="SEX72" s="145" t="s">
        <v>1921</v>
      </c>
      <c r="SEY72" s="144" t="s">
        <v>1922</v>
      </c>
      <c r="SEZ72" s="144" t="s">
        <v>2632</v>
      </c>
      <c r="SFA72" s="146" t="s">
        <v>1932</v>
      </c>
      <c r="SFI72" s="145" t="s">
        <v>41</v>
      </c>
      <c r="SFJ72" s="144" t="s">
        <v>2</v>
      </c>
      <c r="SFK72" s="144" t="s">
        <v>1979</v>
      </c>
      <c r="SFL72" s="144" t="s">
        <v>1980</v>
      </c>
      <c r="SFM72" s="145" t="s">
        <v>1920</v>
      </c>
      <c r="SFN72" s="145" t="s">
        <v>1921</v>
      </c>
      <c r="SFO72" s="144" t="s">
        <v>1922</v>
      </c>
      <c r="SFP72" s="144" t="s">
        <v>2632</v>
      </c>
      <c r="SFQ72" s="146" t="s">
        <v>1932</v>
      </c>
      <c r="SFY72" s="145" t="s">
        <v>41</v>
      </c>
      <c r="SFZ72" s="144" t="s">
        <v>2</v>
      </c>
      <c r="SGA72" s="144" t="s">
        <v>1979</v>
      </c>
      <c r="SGB72" s="144" t="s">
        <v>1980</v>
      </c>
      <c r="SGC72" s="145" t="s">
        <v>1920</v>
      </c>
      <c r="SGD72" s="145" t="s">
        <v>1921</v>
      </c>
      <c r="SGE72" s="144" t="s">
        <v>1922</v>
      </c>
      <c r="SGF72" s="144" t="s">
        <v>2632</v>
      </c>
      <c r="SGG72" s="146" t="s">
        <v>1932</v>
      </c>
      <c r="SGO72" s="145" t="s">
        <v>41</v>
      </c>
      <c r="SGP72" s="144" t="s">
        <v>2</v>
      </c>
      <c r="SGQ72" s="144" t="s">
        <v>1979</v>
      </c>
      <c r="SGR72" s="144" t="s">
        <v>1980</v>
      </c>
      <c r="SGS72" s="145" t="s">
        <v>1920</v>
      </c>
      <c r="SGT72" s="145" t="s">
        <v>1921</v>
      </c>
      <c r="SGU72" s="144" t="s">
        <v>1922</v>
      </c>
      <c r="SGV72" s="144" t="s">
        <v>2632</v>
      </c>
      <c r="SGW72" s="146" t="s">
        <v>1932</v>
      </c>
      <c r="SHE72" s="145" t="s">
        <v>41</v>
      </c>
      <c r="SHF72" s="144" t="s">
        <v>2</v>
      </c>
      <c r="SHG72" s="144" t="s">
        <v>1979</v>
      </c>
      <c r="SHH72" s="144" t="s">
        <v>1980</v>
      </c>
      <c r="SHI72" s="145" t="s">
        <v>1920</v>
      </c>
      <c r="SHJ72" s="145" t="s">
        <v>1921</v>
      </c>
      <c r="SHK72" s="144" t="s">
        <v>1922</v>
      </c>
      <c r="SHL72" s="144" t="s">
        <v>2632</v>
      </c>
      <c r="SHM72" s="146" t="s">
        <v>1932</v>
      </c>
      <c r="SHU72" s="145" t="s">
        <v>41</v>
      </c>
      <c r="SHV72" s="144" t="s">
        <v>2</v>
      </c>
      <c r="SHW72" s="144" t="s">
        <v>1979</v>
      </c>
      <c r="SHX72" s="144" t="s">
        <v>1980</v>
      </c>
      <c r="SHY72" s="145" t="s">
        <v>1920</v>
      </c>
      <c r="SHZ72" s="145" t="s">
        <v>1921</v>
      </c>
      <c r="SIA72" s="144" t="s">
        <v>1922</v>
      </c>
      <c r="SIB72" s="144" t="s">
        <v>2632</v>
      </c>
      <c r="SIC72" s="146" t="s">
        <v>1932</v>
      </c>
      <c r="SIK72" s="145" t="s">
        <v>41</v>
      </c>
      <c r="SIL72" s="144" t="s">
        <v>2</v>
      </c>
      <c r="SIM72" s="144" t="s">
        <v>1979</v>
      </c>
      <c r="SIN72" s="144" t="s">
        <v>1980</v>
      </c>
      <c r="SIO72" s="145" t="s">
        <v>1920</v>
      </c>
      <c r="SIP72" s="145" t="s">
        <v>1921</v>
      </c>
      <c r="SIQ72" s="144" t="s">
        <v>1922</v>
      </c>
      <c r="SIR72" s="144" t="s">
        <v>2632</v>
      </c>
      <c r="SIS72" s="146" t="s">
        <v>1932</v>
      </c>
      <c r="SJA72" s="145" t="s">
        <v>41</v>
      </c>
      <c r="SJB72" s="144" t="s">
        <v>2</v>
      </c>
      <c r="SJC72" s="144" t="s">
        <v>1979</v>
      </c>
      <c r="SJD72" s="144" t="s">
        <v>1980</v>
      </c>
      <c r="SJE72" s="145" t="s">
        <v>1920</v>
      </c>
      <c r="SJF72" s="145" t="s">
        <v>1921</v>
      </c>
      <c r="SJG72" s="144" t="s">
        <v>1922</v>
      </c>
      <c r="SJH72" s="144" t="s">
        <v>2632</v>
      </c>
      <c r="SJI72" s="146" t="s">
        <v>1932</v>
      </c>
      <c r="SJQ72" s="145" t="s">
        <v>41</v>
      </c>
      <c r="SJR72" s="144" t="s">
        <v>2</v>
      </c>
      <c r="SJS72" s="144" t="s">
        <v>1979</v>
      </c>
      <c r="SJT72" s="144" t="s">
        <v>1980</v>
      </c>
      <c r="SJU72" s="145" t="s">
        <v>1920</v>
      </c>
      <c r="SJV72" s="145" t="s">
        <v>1921</v>
      </c>
      <c r="SJW72" s="144" t="s">
        <v>1922</v>
      </c>
      <c r="SJX72" s="144" t="s">
        <v>2632</v>
      </c>
      <c r="SJY72" s="146" t="s">
        <v>1932</v>
      </c>
      <c r="SKG72" s="145" t="s">
        <v>41</v>
      </c>
      <c r="SKH72" s="144" t="s">
        <v>2</v>
      </c>
      <c r="SKI72" s="144" t="s">
        <v>1979</v>
      </c>
      <c r="SKJ72" s="144" t="s">
        <v>1980</v>
      </c>
      <c r="SKK72" s="145" t="s">
        <v>1920</v>
      </c>
      <c r="SKL72" s="145" t="s">
        <v>1921</v>
      </c>
      <c r="SKM72" s="144" t="s">
        <v>1922</v>
      </c>
      <c r="SKN72" s="144" t="s">
        <v>2632</v>
      </c>
      <c r="SKO72" s="146" t="s">
        <v>1932</v>
      </c>
      <c r="SKW72" s="145" t="s">
        <v>41</v>
      </c>
      <c r="SKX72" s="144" t="s">
        <v>2</v>
      </c>
      <c r="SKY72" s="144" t="s">
        <v>1979</v>
      </c>
      <c r="SKZ72" s="144" t="s">
        <v>1980</v>
      </c>
      <c r="SLA72" s="145" t="s">
        <v>1920</v>
      </c>
      <c r="SLB72" s="145" t="s">
        <v>1921</v>
      </c>
      <c r="SLC72" s="144" t="s">
        <v>1922</v>
      </c>
      <c r="SLD72" s="144" t="s">
        <v>2632</v>
      </c>
      <c r="SLE72" s="146" t="s">
        <v>1932</v>
      </c>
      <c r="SLM72" s="145" t="s">
        <v>41</v>
      </c>
      <c r="SLN72" s="144" t="s">
        <v>2</v>
      </c>
      <c r="SLO72" s="144" t="s">
        <v>1979</v>
      </c>
      <c r="SLP72" s="144" t="s">
        <v>1980</v>
      </c>
      <c r="SLQ72" s="145" t="s">
        <v>1920</v>
      </c>
      <c r="SLR72" s="145" t="s">
        <v>1921</v>
      </c>
      <c r="SLS72" s="144" t="s">
        <v>1922</v>
      </c>
      <c r="SLT72" s="144" t="s">
        <v>2632</v>
      </c>
      <c r="SLU72" s="146" t="s">
        <v>1932</v>
      </c>
      <c r="SMC72" s="145" t="s">
        <v>41</v>
      </c>
      <c r="SMD72" s="144" t="s">
        <v>2</v>
      </c>
      <c r="SME72" s="144" t="s">
        <v>1979</v>
      </c>
      <c r="SMF72" s="144" t="s">
        <v>1980</v>
      </c>
      <c r="SMG72" s="145" t="s">
        <v>1920</v>
      </c>
      <c r="SMH72" s="145" t="s">
        <v>1921</v>
      </c>
      <c r="SMI72" s="144" t="s">
        <v>1922</v>
      </c>
      <c r="SMJ72" s="144" t="s">
        <v>2632</v>
      </c>
      <c r="SMK72" s="146" t="s">
        <v>1932</v>
      </c>
      <c r="SMS72" s="145" t="s">
        <v>41</v>
      </c>
      <c r="SMT72" s="144" t="s">
        <v>2</v>
      </c>
      <c r="SMU72" s="144" t="s">
        <v>1979</v>
      </c>
      <c r="SMV72" s="144" t="s">
        <v>1980</v>
      </c>
      <c r="SMW72" s="145" t="s">
        <v>1920</v>
      </c>
      <c r="SMX72" s="145" t="s">
        <v>1921</v>
      </c>
      <c r="SMY72" s="144" t="s">
        <v>1922</v>
      </c>
      <c r="SMZ72" s="144" t="s">
        <v>2632</v>
      </c>
      <c r="SNA72" s="146" t="s">
        <v>1932</v>
      </c>
      <c r="SNI72" s="145" t="s">
        <v>41</v>
      </c>
      <c r="SNJ72" s="144" t="s">
        <v>2</v>
      </c>
      <c r="SNK72" s="144" t="s">
        <v>1979</v>
      </c>
      <c r="SNL72" s="144" t="s">
        <v>1980</v>
      </c>
      <c r="SNM72" s="145" t="s">
        <v>1920</v>
      </c>
      <c r="SNN72" s="145" t="s">
        <v>1921</v>
      </c>
      <c r="SNO72" s="144" t="s">
        <v>1922</v>
      </c>
      <c r="SNP72" s="144" t="s">
        <v>2632</v>
      </c>
      <c r="SNQ72" s="146" t="s">
        <v>1932</v>
      </c>
      <c r="SNY72" s="145" t="s">
        <v>41</v>
      </c>
      <c r="SNZ72" s="144" t="s">
        <v>2</v>
      </c>
      <c r="SOA72" s="144" t="s">
        <v>1979</v>
      </c>
      <c r="SOB72" s="144" t="s">
        <v>1980</v>
      </c>
      <c r="SOC72" s="145" t="s">
        <v>1920</v>
      </c>
      <c r="SOD72" s="145" t="s">
        <v>1921</v>
      </c>
      <c r="SOE72" s="144" t="s">
        <v>1922</v>
      </c>
      <c r="SOF72" s="144" t="s">
        <v>2632</v>
      </c>
      <c r="SOG72" s="146" t="s">
        <v>1932</v>
      </c>
      <c r="SOO72" s="145" t="s">
        <v>41</v>
      </c>
      <c r="SOP72" s="144" t="s">
        <v>2</v>
      </c>
      <c r="SOQ72" s="144" t="s">
        <v>1979</v>
      </c>
      <c r="SOR72" s="144" t="s">
        <v>1980</v>
      </c>
      <c r="SOS72" s="145" t="s">
        <v>1920</v>
      </c>
      <c r="SOT72" s="145" t="s">
        <v>1921</v>
      </c>
      <c r="SOU72" s="144" t="s">
        <v>1922</v>
      </c>
      <c r="SOV72" s="144" t="s">
        <v>2632</v>
      </c>
      <c r="SOW72" s="146" t="s">
        <v>1932</v>
      </c>
      <c r="SPE72" s="145" t="s">
        <v>41</v>
      </c>
      <c r="SPF72" s="144" t="s">
        <v>2</v>
      </c>
      <c r="SPG72" s="144" t="s">
        <v>1979</v>
      </c>
      <c r="SPH72" s="144" t="s">
        <v>1980</v>
      </c>
      <c r="SPI72" s="145" t="s">
        <v>1920</v>
      </c>
      <c r="SPJ72" s="145" t="s">
        <v>1921</v>
      </c>
      <c r="SPK72" s="144" t="s">
        <v>1922</v>
      </c>
      <c r="SPL72" s="144" t="s">
        <v>2632</v>
      </c>
      <c r="SPM72" s="146" t="s">
        <v>1932</v>
      </c>
      <c r="SPU72" s="145" t="s">
        <v>41</v>
      </c>
      <c r="SPV72" s="144" t="s">
        <v>2</v>
      </c>
      <c r="SPW72" s="144" t="s">
        <v>1979</v>
      </c>
      <c r="SPX72" s="144" t="s">
        <v>1980</v>
      </c>
      <c r="SPY72" s="145" t="s">
        <v>1920</v>
      </c>
      <c r="SPZ72" s="145" t="s">
        <v>1921</v>
      </c>
      <c r="SQA72" s="144" t="s">
        <v>1922</v>
      </c>
      <c r="SQB72" s="144" t="s">
        <v>2632</v>
      </c>
      <c r="SQC72" s="146" t="s">
        <v>1932</v>
      </c>
      <c r="SQK72" s="145" t="s">
        <v>41</v>
      </c>
      <c r="SQL72" s="144" t="s">
        <v>2</v>
      </c>
      <c r="SQM72" s="144" t="s">
        <v>1979</v>
      </c>
      <c r="SQN72" s="144" t="s">
        <v>1980</v>
      </c>
      <c r="SQO72" s="145" t="s">
        <v>1920</v>
      </c>
      <c r="SQP72" s="145" t="s">
        <v>1921</v>
      </c>
      <c r="SQQ72" s="144" t="s">
        <v>1922</v>
      </c>
      <c r="SQR72" s="144" t="s">
        <v>2632</v>
      </c>
      <c r="SQS72" s="146" t="s">
        <v>1932</v>
      </c>
      <c r="SRA72" s="145" t="s">
        <v>41</v>
      </c>
      <c r="SRB72" s="144" t="s">
        <v>2</v>
      </c>
      <c r="SRC72" s="144" t="s">
        <v>1979</v>
      </c>
      <c r="SRD72" s="144" t="s">
        <v>1980</v>
      </c>
      <c r="SRE72" s="145" t="s">
        <v>1920</v>
      </c>
      <c r="SRF72" s="145" t="s">
        <v>1921</v>
      </c>
      <c r="SRG72" s="144" t="s">
        <v>1922</v>
      </c>
      <c r="SRH72" s="144" t="s">
        <v>2632</v>
      </c>
      <c r="SRI72" s="146" t="s">
        <v>1932</v>
      </c>
      <c r="SRQ72" s="145" t="s">
        <v>41</v>
      </c>
      <c r="SRR72" s="144" t="s">
        <v>2</v>
      </c>
      <c r="SRS72" s="144" t="s">
        <v>1979</v>
      </c>
      <c r="SRT72" s="144" t="s">
        <v>1980</v>
      </c>
      <c r="SRU72" s="145" t="s">
        <v>1920</v>
      </c>
      <c r="SRV72" s="145" t="s">
        <v>1921</v>
      </c>
      <c r="SRW72" s="144" t="s">
        <v>1922</v>
      </c>
      <c r="SRX72" s="144" t="s">
        <v>2632</v>
      </c>
      <c r="SRY72" s="146" t="s">
        <v>1932</v>
      </c>
      <c r="SSG72" s="145" t="s">
        <v>41</v>
      </c>
      <c r="SSH72" s="144" t="s">
        <v>2</v>
      </c>
      <c r="SSI72" s="144" t="s">
        <v>1979</v>
      </c>
      <c r="SSJ72" s="144" t="s">
        <v>1980</v>
      </c>
      <c r="SSK72" s="145" t="s">
        <v>1920</v>
      </c>
      <c r="SSL72" s="145" t="s">
        <v>1921</v>
      </c>
      <c r="SSM72" s="144" t="s">
        <v>1922</v>
      </c>
      <c r="SSN72" s="144" t="s">
        <v>2632</v>
      </c>
      <c r="SSO72" s="146" t="s">
        <v>1932</v>
      </c>
      <c r="SSW72" s="145" t="s">
        <v>41</v>
      </c>
      <c r="SSX72" s="144" t="s">
        <v>2</v>
      </c>
      <c r="SSY72" s="144" t="s">
        <v>1979</v>
      </c>
      <c r="SSZ72" s="144" t="s">
        <v>1980</v>
      </c>
      <c r="STA72" s="145" t="s">
        <v>1920</v>
      </c>
      <c r="STB72" s="145" t="s">
        <v>1921</v>
      </c>
      <c r="STC72" s="144" t="s">
        <v>1922</v>
      </c>
      <c r="STD72" s="144" t="s">
        <v>2632</v>
      </c>
      <c r="STE72" s="146" t="s">
        <v>1932</v>
      </c>
      <c r="STM72" s="145" t="s">
        <v>41</v>
      </c>
      <c r="STN72" s="144" t="s">
        <v>2</v>
      </c>
      <c r="STO72" s="144" t="s">
        <v>1979</v>
      </c>
      <c r="STP72" s="144" t="s">
        <v>1980</v>
      </c>
      <c r="STQ72" s="145" t="s">
        <v>1920</v>
      </c>
      <c r="STR72" s="145" t="s">
        <v>1921</v>
      </c>
      <c r="STS72" s="144" t="s">
        <v>1922</v>
      </c>
      <c r="STT72" s="144" t="s">
        <v>2632</v>
      </c>
      <c r="STU72" s="146" t="s">
        <v>1932</v>
      </c>
      <c r="SUC72" s="145" t="s">
        <v>41</v>
      </c>
      <c r="SUD72" s="144" t="s">
        <v>2</v>
      </c>
      <c r="SUE72" s="144" t="s">
        <v>1979</v>
      </c>
      <c r="SUF72" s="144" t="s">
        <v>1980</v>
      </c>
      <c r="SUG72" s="145" t="s">
        <v>1920</v>
      </c>
      <c r="SUH72" s="145" t="s">
        <v>1921</v>
      </c>
      <c r="SUI72" s="144" t="s">
        <v>1922</v>
      </c>
      <c r="SUJ72" s="144" t="s">
        <v>2632</v>
      </c>
      <c r="SUK72" s="146" t="s">
        <v>1932</v>
      </c>
      <c r="SUS72" s="145" t="s">
        <v>41</v>
      </c>
      <c r="SUT72" s="144" t="s">
        <v>2</v>
      </c>
      <c r="SUU72" s="144" t="s">
        <v>1979</v>
      </c>
      <c r="SUV72" s="144" t="s">
        <v>1980</v>
      </c>
      <c r="SUW72" s="145" t="s">
        <v>1920</v>
      </c>
      <c r="SUX72" s="145" t="s">
        <v>1921</v>
      </c>
      <c r="SUY72" s="144" t="s">
        <v>1922</v>
      </c>
      <c r="SUZ72" s="144" t="s">
        <v>2632</v>
      </c>
      <c r="SVA72" s="146" t="s">
        <v>1932</v>
      </c>
      <c r="SVI72" s="145" t="s">
        <v>41</v>
      </c>
      <c r="SVJ72" s="144" t="s">
        <v>2</v>
      </c>
      <c r="SVK72" s="144" t="s">
        <v>1979</v>
      </c>
      <c r="SVL72" s="144" t="s">
        <v>1980</v>
      </c>
      <c r="SVM72" s="145" t="s">
        <v>1920</v>
      </c>
      <c r="SVN72" s="145" t="s">
        <v>1921</v>
      </c>
      <c r="SVO72" s="144" t="s">
        <v>1922</v>
      </c>
      <c r="SVP72" s="144" t="s">
        <v>2632</v>
      </c>
      <c r="SVQ72" s="146" t="s">
        <v>1932</v>
      </c>
      <c r="SVY72" s="145" t="s">
        <v>41</v>
      </c>
      <c r="SVZ72" s="144" t="s">
        <v>2</v>
      </c>
      <c r="SWA72" s="144" t="s">
        <v>1979</v>
      </c>
      <c r="SWB72" s="144" t="s">
        <v>1980</v>
      </c>
      <c r="SWC72" s="145" t="s">
        <v>1920</v>
      </c>
      <c r="SWD72" s="145" t="s">
        <v>1921</v>
      </c>
      <c r="SWE72" s="144" t="s">
        <v>1922</v>
      </c>
      <c r="SWF72" s="144" t="s">
        <v>2632</v>
      </c>
      <c r="SWG72" s="146" t="s">
        <v>1932</v>
      </c>
      <c r="SWO72" s="145" t="s">
        <v>41</v>
      </c>
      <c r="SWP72" s="144" t="s">
        <v>2</v>
      </c>
      <c r="SWQ72" s="144" t="s">
        <v>1979</v>
      </c>
      <c r="SWR72" s="144" t="s">
        <v>1980</v>
      </c>
      <c r="SWS72" s="145" t="s">
        <v>1920</v>
      </c>
      <c r="SWT72" s="145" t="s">
        <v>1921</v>
      </c>
      <c r="SWU72" s="144" t="s">
        <v>1922</v>
      </c>
      <c r="SWV72" s="144" t="s">
        <v>2632</v>
      </c>
      <c r="SWW72" s="146" t="s">
        <v>1932</v>
      </c>
      <c r="SXE72" s="145" t="s">
        <v>41</v>
      </c>
      <c r="SXF72" s="144" t="s">
        <v>2</v>
      </c>
      <c r="SXG72" s="144" t="s">
        <v>1979</v>
      </c>
      <c r="SXH72" s="144" t="s">
        <v>1980</v>
      </c>
      <c r="SXI72" s="145" t="s">
        <v>1920</v>
      </c>
      <c r="SXJ72" s="145" t="s">
        <v>1921</v>
      </c>
      <c r="SXK72" s="144" t="s">
        <v>1922</v>
      </c>
      <c r="SXL72" s="144" t="s">
        <v>2632</v>
      </c>
      <c r="SXM72" s="146" t="s">
        <v>1932</v>
      </c>
      <c r="SXU72" s="145" t="s">
        <v>41</v>
      </c>
      <c r="SXV72" s="144" t="s">
        <v>2</v>
      </c>
      <c r="SXW72" s="144" t="s">
        <v>1979</v>
      </c>
      <c r="SXX72" s="144" t="s">
        <v>1980</v>
      </c>
      <c r="SXY72" s="145" t="s">
        <v>1920</v>
      </c>
      <c r="SXZ72" s="145" t="s">
        <v>1921</v>
      </c>
      <c r="SYA72" s="144" t="s">
        <v>1922</v>
      </c>
      <c r="SYB72" s="144" t="s">
        <v>2632</v>
      </c>
      <c r="SYC72" s="146" t="s">
        <v>1932</v>
      </c>
      <c r="SYK72" s="145" t="s">
        <v>41</v>
      </c>
      <c r="SYL72" s="144" t="s">
        <v>2</v>
      </c>
      <c r="SYM72" s="144" t="s">
        <v>1979</v>
      </c>
      <c r="SYN72" s="144" t="s">
        <v>1980</v>
      </c>
      <c r="SYO72" s="145" t="s">
        <v>1920</v>
      </c>
      <c r="SYP72" s="145" t="s">
        <v>1921</v>
      </c>
      <c r="SYQ72" s="144" t="s">
        <v>1922</v>
      </c>
      <c r="SYR72" s="144" t="s">
        <v>2632</v>
      </c>
      <c r="SYS72" s="146" t="s">
        <v>1932</v>
      </c>
      <c r="SZA72" s="145" t="s">
        <v>41</v>
      </c>
      <c r="SZB72" s="144" t="s">
        <v>2</v>
      </c>
      <c r="SZC72" s="144" t="s">
        <v>1979</v>
      </c>
      <c r="SZD72" s="144" t="s">
        <v>1980</v>
      </c>
      <c r="SZE72" s="145" t="s">
        <v>1920</v>
      </c>
      <c r="SZF72" s="145" t="s">
        <v>1921</v>
      </c>
      <c r="SZG72" s="144" t="s">
        <v>1922</v>
      </c>
      <c r="SZH72" s="144" t="s">
        <v>2632</v>
      </c>
      <c r="SZI72" s="146" t="s">
        <v>1932</v>
      </c>
      <c r="SZQ72" s="145" t="s">
        <v>41</v>
      </c>
      <c r="SZR72" s="144" t="s">
        <v>2</v>
      </c>
      <c r="SZS72" s="144" t="s">
        <v>1979</v>
      </c>
      <c r="SZT72" s="144" t="s">
        <v>1980</v>
      </c>
      <c r="SZU72" s="145" t="s">
        <v>1920</v>
      </c>
      <c r="SZV72" s="145" t="s">
        <v>1921</v>
      </c>
      <c r="SZW72" s="144" t="s">
        <v>1922</v>
      </c>
      <c r="SZX72" s="144" t="s">
        <v>2632</v>
      </c>
      <c r="SZY72" s="146" t="s">
        <v>1932</v>
      </c>
      <c r="TAG72" s="145" t="s">
        <v>41</v>
      </c>
      <c r="TAH72" s="144" t="s">
        <v>2</v>
      </c>
      <c r="TAI72" s="144" t="s">
        <v>1979</v>
      </c>
      <c r="TAJ72" s="144" t="s">
        <v>1980</v>
      </c>
      <c r="TAK72" s="145" t="s">
        <v>1920</v>
      </c>
      <c r="TAL72" s="145" t="s">
        <v>1921</v>
      </c>
      <c r="TAM72" s="144" t="s">
        <v>1922</v>
      </c>
      <c r="TAN72" s="144" t="s">
        <v>2632</v>
      </c>
      <c r="TAO72" s="146" t="s">
        <v>1932</v>
      </c>
      <c r="TAW72" s="145" t="s">
        <v>41</v>
      </c>
      <c r="TAX72" s="144" t="s">
        <v>2</v>
      </c>
      <c r="TAY72" s="144" t="s">
        <v>1979</v>
      </c>
      <c r="TAZ72" s="144" t="s">
        <v>1980</v>
      </c>
      <c r="TBA72" s="145" t="s">
        <v>1920</v>
      </c>
      <c r="TBB72" s="145" t="s">
        <v>1921</v>
      </c>
      <c r="TBC72" s="144" t="s">
        <v>1922</v>
      </c>
      <c r="TBD72" s="144" t="s">
        <v>2632</v>
      </c>
      <c r="TBE72" s="146" t="s">
        <v>1932</v>
      </c>
      <c r="TBM72" s="145" t="s">
        <v>41</v>
      </c>
      <c r="TBN72" s="144" t="s">
        <v>2</v>
      </c>
      <c r="TBO72" s="144" t="s">
        <v>1979</v>
      </c>
      <c r="TBP72" s="144" t="s">
        <v>1980</v>
      </c>
      <c r="TBQ72" s="145" t="s">
        <v>1920</v>
      </c>
      <c r="TBR72" s="145" t="s">
        <v>1921</v>
      </c>
      <c r="TBS72" s="144" t="s">
        <v>1922</v>
      </c>
      <c r="TBT72" s="144" t="s">
        <v>2632</v>
      </c>
      <c r="TBU72" s="146" t="s">
        <v>1932</v>
      </c>
      <c r="TCC72" s="145" t="s">
        <v>41</v>
      </c>
      <c r="TCD72" s="144" t="s">
        <v>2</v>
      </c>
      <c r="TCE72" s="144" t="s">
        <v>1979</v>
      </c>
      <c r="TCF72" s="144" t="s">
        <v>1980</v>
      </c>
      <c r="TCG72" s="145" t="s">
        <v>1920</v>
      </c>
      <c r="TCH72" s="145" t="s">
        <v>1921</v>
      </c>
      <c r="TCI72" s="144" t="s">
        <v>1922</v>
      </c>
      <c r="TCJ72" s="144" t="s">
        <v>2632</v>
      </c>
      <c r="TCK72" s="146" t="s">
        <v>1932</v>
      </c>
      <c r="TCS72" s="145" t="s">
        <v>41</v>
      </c>
      <c r="TCT72" s="144" t="s">
        <v>2</v>
      </c>
      <c r="TCU72" s="144" t="s">
        <v>1979</v>
      </c>
      <c r="TCV72" s="144" t="s">
        <v>1980</v>
      </c>
      <c r="TCW72" s="145" t="s">
        <v>1920</v>
      </c>
      <c r="TCX72" s="145" t="s">
        <v>1921</v>
      </c>
      <c r="TCY72" s="144" t="s">
        <v>1922</v>
      </c>
      <c r="TCZ72" s="144" t="s">
        <v>2632</v>
      </c>
      <c r="TDA72" s="146" t="s">
        <v>1932</v>
      </c>
      <c r="TDI72" s="145" t="s">
        <v>41</v>
      </c>
      <c r="TDJ72" s="144" t="s">
        <v>2</v>
      </c>
      <c r="TDK72" s="144" t="s">
        <v>1979</v>
      </c>
      <c r="TDL72" s="144" t="s">
        <v>1980</v>
      </c>
      <c r="TDM72" s="145" t="s">
        <v>1920</v>
      </c>
      <c r="TDN72" s="145" t="s">
        <v>1921</v>
      </c>
      <c r="TDO72" s="144" t="s">
        <v>1922</v>
      </c>
      <c r="TDP72" s="144" t="s">
        <v>2632</v>
      </c>
      <c r="TDQ72" s="146" t="s">
        <v>1932</v>
      </c>
      <c r="TDY72" s="145" t="s">
        <v>41</v>
      </c>
      <c r="TDZ72" s="144" t="s">
        <v>2</v>
      </c>
      <c r="TEA72" s="144" t="s">
        <v>1979</v>
      </c>
      <c r="TEB72" s="144" t="s">
        <v>1980</v>
      </c>
      <c r="TEC72" s="145" t="s">
        <v>1920</v>
      </c>
      <c r="TED72" s="145" t="s">
        <v>1921</v>
      </c>
      <c r="TEE72" s="144" t="s">
        <v>1922</v>
      </c>
      <c r="TEF72" s="144" t="s">
        <v>2632</v>
      </c>
      <c r="TEG72" s="146" t="s">
        <v>1932</v>
      </c>
      <c r="TEO72" s="145" t="s">
        <v>41</v>
      </c>
      <c r="TEP72" s="144" t="s">
        <v>2</v>
      </c>
      <c r="TEQ72" s="144" t="s">
        <v>1979</v>
      </c>
      <c r="TER72" s="144" t="s">
        <v>1980</v>
      </c>
      <c r="TES72" s="145" t="s">
        <v>1920</v>
      </c>
      <c r="TET72" s="145" t="s">
        <v>1921</v>
      </c>
      <c r="TEU72" s="144" t="s">
        <v>1922</v>
      </c>
      <c r="TEV72" s="144" t="s">
        <v>2632</v>
      </c>
      <c r="TEW72" s="146" t="s">
        <v>1932</v>
      </c>
      <c r="TFE72" s="145" t="s">
        <v>41</v>
      </c>
      <c r="TFF72" s="144" t="s">
        <v>2</v>
      </c>
      <c r="TFG72" s="144" t="s">
        <v>1979</v>
      </c>
      <c r="TFH72" s="144" t="s">
        <v>1980</v>
      </c>
      <c r="TFI72" s="145" t="s">
        <v>1920</v>
      </c>
      <c r="TFJ72" s="145" t="s">
        <v>1921</v>
      </c>
      <c r="TFK72" s="144" t="s">
        <v>1922</v>
      </c>
      <c r="TFL72" s="144" t="s">
        <v>2632</v>
      </c>
      <c r="TFM72" s="146" t="s">
        <v>1932</v>
      </c>
      <c r="TFU72" s="145" t="s">
        <v>41</v>
      </c>
      <c r="TFV72" s="144" t="s">
        <v>2</v>
      </c>
      <c r="TFW72" s="144" t="s">
        <v>1979</v>
      </c>
      <c r="TFX72" s="144" t="s">
        <v>1980</v>
      </c>
      <c r="TFY72" s="145" t="s">
        <v>1920</v>
      </c>
      <c r="TFZ72" s="145" t="s">
        <v>1921</v>
      </c>
      <c r="TGA72" s="144" t="s">
        <v>1922</v>
      </c>
      <c r="TGB72" s="144" t="s">
        <v>2632</v>
      </c>
      <c r="TGC72" s="146" t="s">
        <v>1932</v>
      </c>
      <c r="TGK72" s="145" t="s">
        <v>41</v>
      </c>
      <c r="TGL72" s="144" t="s">
        <v>2</v>
      </c>
      <c r="TGM72" s="144" t="s">
        <v>1979</v>
      </c>
      <c r="TGN72" s="144" t="s">
        <v>1980</v>
      </c>
      <c r="TGO72" s="145" t="s">
        <v>1920</v>
      </c>
      <c r="TGP72" s="145" t="s">
        <v>1921</v>
      </c>
      <c r="TGQ72" s="144" t="s">
        <v>1922</v>
      </c>
      <c r="TGR72" s="144" t="s">
        <v>2632</v>
      </c>
      <c r="TGS72" s="146" t="s">
        <v>1932</v>
      </c>
      <c r="THA72" s="145" t="s">
        <v>41</v>
      </c>
      <c r="THB72" s="144" t="s">
        <v>2</v>
      </c>
      <c r="THC72" s="144" t="s">
        <v>1979</v>
      </c>
      <c r="THD72" s="144" t="s">
        <v>1980</v>
      </c>
      <c r="THE72" s="145" t="s">
        <v>1920</v>
      </c>
      <c r="THF72" s="145" t="s">
        <v>1921</v>
      </c>
      <c r="THG72" s="144" t="s">
        <v>1922</v>
      </c>
      <c r="THH72" s="144" t="s">
        <v>2632</v>
      </c>
      <c r="THI72" s="146" t="s">
        <v>1932</v>
      </c>
      <c r="THQ72" s="145" t="s">
        <v>41</v>
      </c>
      <c r="THR72" s="144" t="s">
        <v>2</v>
      </c>
      <c r="THS72" s="144" t="s">
        <v>1979</v>
      </c>
      <c r="THT72" s="144" t="s">
        <v>1980</v>
      </c>
      <c r="THU72" s="145" t="s">
        <v>1920</v>
      </c>
      <c r="THV72" s="145" t="s">
        <v>1921</v>
      </c>
      <c r="THW72" s="144" t="s">
        <v>1922</v>
      </c>
      <c r="THX72" s="144" t="s">
        <v>2632</v>
      </c>
      <c r="THY72" s="146" t="s">
        <v>1932</v>
      </c>
      <c r="TIG72" s="145" t="s">
        <v>41</v>
      </c>
      <c r="TIH72" s="144" t="s">
        <v>2</v>
      </c>
      <c r="TII72" s="144" t="s">
        <v>1979</v>
      </c>
      <c r="TIJ72" s="144" t="s">
        <v>1980</v>
      </c>
      <c r="TIK72" s="145" t="s">
        <v>1920</v>
      </c>
      <c r="TIL72" s="145" t="s">
        <v>1921</v>
      </c>
      <c r="TIM72" s="144" t="s">
        <v>1922</v>
      </c>
      <c r="TIN72" s="144" t="s">
        <v>2632</v>
      </c>
      <c r="TIO72" s="146" t="s">
        <v>1932</v>
      </c>
      <c r="TIW72" s="145" t="s">
        <v>41</v>
      </c>
      <c r="TIX72" s="144" t="s">
        <v>2</v>
      </c>
      <c r="TIY72" s="144" t="s">
        <v>1979</v>
      </c>
      <c r="TIZ72" s="144" t="s">
        <v>1980</v>
      </c>
      <c r="TJA72" s="145" t="s">
        <v>1920</v>
      </c>
      <c r="TJB72" s="145" t="s">
        <v>1921</v>
      </c>
      <c r="TJC72" s="144" t="s">
        <v>1922</v>
      </c>
      <c r="TJD72" s="144" t="s">
        <v>2632</v>
      </c>
      <c r="TJE72" s="146" t="s">
        <v>1932</v>
      </c>
      <c r="TJM72" s="145" t="s">
        <v>41</v>
      </c>
      <c r="TJN72" s="144" t="s">
        <v>2</v>
      </c>
      <c r="TJO72" s="144" t="s">
        <v>1979</v>
      </c>
      <c r="TJP72" s="144" t="s">
        <v>1980</v>
      </c>
      <c r="TJQ72" s="145" t="s">
        <v>1920</v>
      </c>
      <c r="TJR72" s="145" t="s">
        <v>1921</v>
      </c>
      <c r="TJS72" s="144" t="s">
        <v>1922</v>
      </c>
      <c r="TJT72" s="144" t="s">
        <v>2632</v>
      </c>
      <c r="TJU72" s="146" t="s">
        <v>1932</v>
      </c>
      <c r="TKC72" s="145" t="s">
        <v>41</v>
      </c>
      <c r="TKD72" s="144" t="s">
        <v>2</v>
      </c>
      <c r="TKE72" s="144" t="s">
        <v>1979</v>
      </c>
      <c r="TKF72" s="144" t="s">
        <v>1980</v>
      </c>
      <c r="TKG72" s="145" t="s">
        <v>1920</v>
      </c>
      <c r="TKH72" s="145" t="s">
        <v>1921</v>
      </c>
      <c r="TKI72" s="144" t="s">
        <v>1922</v>
      </c>
      <c r="TKJ72" s="144" t="s">
        <v>2632</v>
      </c>
      <c r="TKK72" s="146" t="s">
        <v>1932</v>
      </c>
      <c r="TKS72" s="145" t="s">
        <v>41</v>
      </c>
      <c r="TKT72" s="144" t="s">
        <v>2</v>
      </c>
      <c r="TKU72" s="144" t="s">
        <v>1979</v>
      </c>
      <c r="TKV72" s="144" t="s">
        <v>1980</v>
      </c>
      <c r="TKW72" s="145" t="s">
        <v>1920</v>
      </c>
      <c r="TKX72" s="145" t="s">
        <v>1921</v>
      </c>
      <c r="TKY72" s="144" t="s">
        <v>1922</v>
      </c>
      <c r="TKZ72" s="144" t="s">
        <v>2632</v>
      </c>
      <c r="TLA72" s="146" t="s">
        <v>1932</v>
      </c>
      <c r="TLI72" s="145" t="s">
        <v>41</v>
      </c>
      <c r="TLJ72" s="144" t="s">
        <v>2</v>
      </c>
      <c r="TLK72" s="144" t="s">
        <v>1979</v>
      </c>
      <c r="TLL72" s="144" t="s">
        <v>1980</v>
      </c>
      <c r="TLM72" s="145" t="s">
        <v>1920</v>
      </c>
      <c r="TLN72" s="145" t="s">
        <v>1921</v>
      </c>
      <c r="TLO72" s="144" t="s">
        <v>1922</v>
      </c>
      <c r="TLP72" s="144" t="s">
        <v>2632</v>
      </c>
      <c r="TLQ72" s="146" t="s">
        <v>1932</v>
      </c>
      <c r="TLY72" s="145" t="s">
        <v>41</v>
      </c>
      <c r="TLZ72" s="144" t="s">
        <v>2</v>
      </c>
      <c r="TMA72" s="144" t="s">
        <v>1979</v>
      </c>
      <c r="TMB72" s="144" t="s">
        <v>1980</v>
      </c>
      <c r="TMC72" s="145" t="s">
        <v>1920</v>
      </c>
      <c r="TMD72" s="145" t="s">
        <v>1921</v>
      </c>
      <c r="TME72" s="144" t="s">
        <v>1922</v>
      </c>
      <c r="TMF72" s="144" t="s">
        <v>2632</v>
      </c>
      <c r="TMG72" s="146" t="s">
        <v>1932</v>
      </c>
      <c r="TMO72" s="145" t="s">
        <v>41</v>
      </c>
      <c r="TMP72" s="144" t="s">
        <v>2</v>
      </c>
      <c r="TMQ72" s="144" t="s">
        <v>1979</v>
      </c>
      <c r="TMR72" s="144" t="s">
        <v>1980</v>
      </c>
      <c r="TMS72" s="145" t="s">
        <v>1920</v>
      </c>
      <c r="TMT72" s="145" t="s">
        <v>1921</v>
      </c>
      <c r="TMU72" s="144" t="s">
        <v>1922</v>
      </c>
      <c r="TMV72" s="144" t="s">
        <v>2632</v>
      </c>
      <c r="TMW72" s="146" t="s">
        <v>1932</v>
      </c>
      <c r="TNE72" s="145" t="s">
        <v>41</v>
      </c>
      <c r="TNF72" s="144" t="s">
        <v>2</v>
      </c>
      <c r="TNG72" s="144" t="s">
        <v>1979</v>
      </c>
      <c r="TNH72" s="144" t="s">
        <v>1980</v>
      </c>
      <c r="TNI72" s="145" t="s">
        <v>1920</v>
      </c>
      <c r="TNJ72" s="145" t="s">
        <v>1921</v>
      </c>
      <c r="TNK72" s="144" t="s">
        <v>1922</v>
      </c>
      <c r="TNL72" s="144" t="s">
        <v>2632</v>
      </c>
      <c r="TNM72" s="146" t="s">
        <v>1932</v>
      </c>
      <c r="TNU72" s="145" t="s">
        <v>41</v>
      </c>
      <c r="TNV72" s="144" t="s">
        <v>2</v>
      </c>
      <c r="TNW72" s="144" t="s">
        <v>1979</v>
      </c>
      <c r="TNX72" s="144" t="s">
        <v>1980</v>
      </c>
      <c r="TNY72" s="145" t="s">
        <v>1920</v>
      </c>
      <c r="TNZ72" s="145" t="s">
        <v>1921</v>
      </c>
      <c r="TOA72" s="144" t="s">
        <v>1922</v>
      </c>
      <c r="TOB72" s="144" t="s">
        <v>2632</v>
      </c>
      <c r="TOC72" s="146" t="s">
        <v>1932</v>
      </c>
      <c r="TOK72" s="145" t="s">
        <v>41</v>
      </c>
      <c r="TOL72" s="144" t="s">
        <v>2</v>
      </c>
      <c r="TOM72" s="144" t="s">
        <v>1979</v>
      </c>
      <c r="TON72" s="144" t="s">
        <v>1980</v>
      </c>
      <c r="TOO72" s="145" t="s">
        <v>1920</v>
      </c>
      <c r="TOP72" s="145" t="s">
        <v>1921</v>
      </c>
      <c r="TOQ72" s="144" t="s">
        <v>1922</v>
      </c>
      <c r="TOR72" s="144" t="s">
        <v>2632</v>
      </c>
      <c r="TOS72" s="146" t="s">
        <v>1932</v>
      </c>
      <c r="TPA72" s="145" t="s">
        <v>41</v>
      </c>
      <c r="TPB72" s="144" t="s">
        <v>2</v>
      </c>
      <c r="TPC72" s="144" t="s">
        <v>1979</v>
      </c>
      <c r="TPD72" s="144" t="s">
        <v>1980</v>
      </c>
      <c r="TPE72" s="145" t="s">
        <v>1920</v>
      </c>
      <c r="TPF72" s="145" t="s">
        <v>1921</v>
      </c>
      <c r="TPG72" s="144" t="s">
        <v>1922</v>
      </c>
      <c r="TPH72" s="144" t="s">
        <v>2632</v>
      </c>
      <c r="TPI72" s="146" t="s">
        <v>1932</v>
      </c>
      <c r="TPQ72" s="145" t="s">
        <v>41</v>
      </c>
      <c r="TPR72" s="144" t="s">
        <v>2</v>
      </c>
      <c r="TPS72" s="144" t="s">
        <v>1979</v>
      </c>
      <c r="TPT72" s="144" t="s">
        <v>1980</v>
      </c>
      <c r="TPU72" s="145" t="s">
        <v>1920</v>
      </c>
      <c r="TPV72" s="145" t="s">
        <v>1921</v>
      </c>
      <c r="TPW72" s="144" t="s">
        <v>1922</v>
      </c>
      <c r="TPX72" s="144" t="s">
        <v>2632</v>
      </c>
      <c r="TPY72" s="146" t="s">
        <v>1932</v>
      </c>
      <c r="TQG72" s="145" t="s">
        <v>41</v>
      </c>
      <c r="TQH72" s="144" t="s">
        <v>2</v>
      </c>
      <c r="TQI72" s="144" t="s">
        <v>1979</v>
      </c>
      <c r="TQJ72" s="144" t="s">
        <v>1980</v>
      </c>
      <c r="TQK72" s="145" t="s">
        <v>1920</v>
      </c>
      <c r="TQL72" s="145" t="s">
        <v>1921</v>
      </c>
      <c r="TQM72" s="144" t="s">
        <v>1922</v>
      </c>
      <c r="TQN72" s="144" t="s">
        <v>2632</v>
      </c>
      <c r="TQO72" s="146" t="s">
        <v>1932</v>
      </c>
      <c r="TQW72" s="145" t="s">
        <v>41</v>
      </c>
      <c r="TQX72" s="144" t="s">
        <v>2</v>
      </c>
      <c r="TQY72" s="144" t="s">
        <v>1979</v>
      </c>
      <c r="TQZ72" s="144" t="s">
        <v>1980</v>
      </c>
      <c r="TRA72" s="145" t="s">
        <v>1920</v>
      </c>
      <c r="TRB72" s="145" t="s">
        <v>1921</v>
      </c>
      <c r="TRC72" s="144" t="s">
        <v>1922</v>
      </c>
      <c r="TRD72" s="144" t="s">
        <v>2632</v>
      </c>
      <c r="TRE72" s="146" t="s">
        <v>1932</v>
      </c>
      <c r="TRM72" s="145" t="s">
        <v>41</v>
      </c>
      <c r="TRN72" s="144" t="s">
        <v>2</v>
      </c>
      <c r="TRO72" s="144" t="s">
        <v>1979</v>
      </c>
      <c r="TRP72" s="144" t="s">
        <v>1980</v>
      </c>
      <c r="TRQ72" s="145" t="s">
        <v>1920</v>
      </c>
      <c r="TRR72" s="145" t="s">
        <v>1921</v>
      </c>
      <c r="TRS72" s="144" t="s">
        <v>1922</v>
      </c>
      <c r="TRT72" s="144" t="s">
        <v>2632</v>
      </c>
      <c r="TRU72" s="146" t="s">
        <v>1932</v>
      </c>
      <c r="TSC72" s="145" t="s">
        <v>41</v>
      </c>
      <c r="TSD72" s="144" t="s">
        <v>2</v>
      </c>
      <c r="TSE72" s="144" t="s">
        <v>1979</v>
      </c>
      <c r="TSF72" s="144" t="s">
        <v>1980</v>
      </c>
      <c r="TSG72" s="145" t="s">
        <v>1920</v>
      </c>
      <c r="TSH72" s="145" t="s">
        <v>1921</v>
      </c>
      <c r="TSI72" s="144" t="s">
        <v>1922</v>
      </c>
      <c r="TSJ72" s="144" t="s">
        <v>2632</v>
      </c>
      <c r="TSK72" s="146" t="s">
        <v>1932</v>
      </c>
      <c r="TSS72" s="145" t="s">
        <v>41</v>
      </c>
      <c r="TST72" s="144" t="s">
        <v>2</v>
      </c>
      <c r="TSU72" s="144" t="s">
        <v>1979</v>
      </c>
      <c r="TSV72" s="144" t="s">
        <v>1980</v>
      </c>
      <c r="TSW72" s="145" t="s">
        <v>1920</v>
      </c>
      <c r="TSX72" s="145" t="s">
        <v>1921</v>
      </c>
      <c r="TSY72" s="144" t="s">
        <v>1922</v>
      </c>
      <c r="TSZ72" s="144" t="s">
        <v>2632</v>
      </c>
      <c r="TTA72" s="146" t="s">
        <v>1932</v>
      </c>
      <c r="TTI72" s="145" t="s">
        <v>41</v>
      </c>
      <c r="TTJ72" s="144" t="s">
        <v>2</v>
      </c>
      <c r="TTK72" s="144" t="s">
        <v>1979</v>
      </c>
      <c r="TTL72" s="144" t="s">
        <v>1980</v>
      </c>
      <c r="TTM72" s="145" t="s">
        <v>1920</v>
      </c>
      <c r="TTN72" s="145" t="s">
        <v>1921</v>
      </c>
      <c r="TTO72" s="144" t="s">
        <v>1922</v>
      </c>
      <c r="TTP72" s="144" t="s">
        <v>2632</v>
      </c>
      <c r="TTQ72" s="146" t="s">
        <v>1932</v>
      </c>
      <c r="TTY72" s="145" t="s">
        <v>41</v>
      </c>
      <c r="TTZ72" s="144" t="s">
        <v>2</v>
      </c>
      <c r="TUA72" s="144" t="s">
        <v>1979</v>
      </c>
      <c r="TUB72" s="144" t="s">
        <v>1980</v>
      </c>
      <c r="TUC72" s="145" t="s">
        <v>1920</v>
      </c>
      <c r="TUD72" s="145" t="s">
        <v>1921</v>
      </c>
      <c r="TUE72" s="144" t="s">
        <v>1922</v>
      </c>
      <c r="TUF72" s="144" t="s">
        <v>2632</v>
      </c>
      <c r="TUG72" s="146" t="s">
        <v>1932</v>
      </c>
      <c r="TUO72" s="145" t="s">
        <v>41</v>
      </c>
      <c r="TUP72" s="144" t="s">
        <v>2</v>
      </c>
      <c r="TUQ72" s="144" t="s">
        <v>1979</v>
      </c>
      <c r="TUR72" s="144" t="s">
        <v>1980</v>
      </c>
      <c r="TUS72" s="145" t="s">
        <v>1920</v>
      </c>
      <c r="TUT72" s="145" t="s">
        <v>1921</v>
      </c>
      <c r="TUU72" s="144" t="s">
        <v>1922</v>
      </c>
      <c r="TUV72" s="144" t="s">
        <v>2632</v>
      </c>
      <c r="TUW72" s="146" t="s">
        <v>1932</v>
      </c>
      <c r="TVE72" s="145" t="s">
        <v>41</v>
      </c>
      <c r="TVF72" s="144" t="s">
        <v>2</v>
      </c>
      <c r="TVG72" s="144" t="s">
        <v>1979</v>
      </c>
      <c r="TVH72" s="144" t="s">
        <v>1980</v>
      </c>
      <c r="TVI72" s="145" t="s">
        <v>1920</v>
      </c>
      <c r="TVJ72" s="145" t="s">
        <v>1921</v>
      </c>
      <c r="TVK72" s="144" t="s">
        <v>1922</v>
      </c>
      <c r="TVL72" s="144" t="s">
        <v>2632</v>
      </c>
      <c r="TVM72" s="146" t="s">
        <v>1932</v>
      </c>
      <c r="TVU72" s="145" t="s">
        <v>41</v>
      </c>
      <c r="TVV72" s="144" t="s">
        <v>2</v>
      </c>
      <c r="TVW72" s="144" t="s">
        <v>1979</v>
      </c>
      <c r="TVX72" s="144" t="s">
        <v>1980</v>
      </c>
      <c r="TVY72" s="145" t="s">
        <v>1920</v>
      </c>
      <c r="TVZ72" s="145" t="s">
        <v>1921</v>
      </c>
      <c r="TWA72" s="144" t="s">
        <v>1922</v>
      </c>
      <c r="TWB72" s="144" t="s">
        <v>2632</v>
      </c>
      <c r="TWC72" s="146" t="s">
        <v>1932</v>
      </c>
      <c r="TWK72" s="145" t="s">
        <v>41</v>
      </c>
      <c r="TWL72" s="144" t="s">
        <v>2</v>
      </c>
      <c r="TWM72" s="144" t="s">
        <v>1979</v>
      </c>
      <c r="TWN72" s="144" t="s">
        <v>1980</v>
      </c>
      <c r="TWO72" s="145" t="s">
        <v>1920</v>
      </c>
      <c r="TWP72" s="145" t="s">
        <v>1921</v>
      </c>
      <c r="TWQ72" s="144" t="s">
        <v>1922</v>
      </c>
      <c r="TWR72" s="144" t="s">
        <v>2632</v>
      </c>
      <c r="TWS72" s="146" t="s">
        <v>1932</v>
      </c>
      <c r="TXA72" s="145" t="s">
        <v>41</v>
      </c>
      <c r="TXB72" s="144" t="s">
        <v>2</v>
      </c>
      <c r="TXC72" s="144" t="s">
        <v>1979</v>
      </c>
      <c r="TXD72" s="144" t="s">
        <v>1980</v>
      </c>
      <c r="TXE72" s="145" t="s">
        <v>1920</v>
      </c>
      <c r="TXF72" s="145" t="s">
        <v>1921</v>
      </c>
      <c r="TXG72" s="144" t="s">
        <v>1922</v>
      </c>
      <c r="TXH72" s="144" t="s">
        <v>2632</v>
      </c>
      <c r="TXI72" s="146" t="s">
        <v>1932</v>
      </c>
      <c r="TXQ72" s="145" t="s">
        <v>41</v>
      </c>
      <c r="TXR72" s="144" t="s">
        <v>2</v>
      </c>
      <c r="TXS72" s="144" t="s">
        <v>1979</v>
      </c>
      <c r="TXT72" s="144" t="s">
        <v>1980</v>
      </c>
      <c r="TXU72" s="145" t="s">
        <v>1920</v>
      </c>
      <c r="TXV72" s="145" t="s">
        <v>1921</v>
      </c>
      <c r="TXW72" s="144" t="s">
        <v>1922</v>
      </c>
      <c r="TXX72" s="144" t="s">
        <v>2632</v>
      </c>
      <c r="TXY72" s="146" t="s">
        <v>1932</v>
      </c>
      <c r="TYG72" s="145" t="s">
        <v>41</v>
      </c>
      <c r="TYH72" s="144" t="s">
        <v>2</v>
      </c>
      <c r="TYI72" s="144" t="s">
        <v>1979</v>
      </c>
      <c r="TYJ72" s="144" t="s">
        <v>1980</v>
      </c>
      <c r="TYK72" s="145" t="s">
        <v>1920</v>
      </c>
      <c r="TYL72" s="145" t="s">
        <v>1921</v>
      </c>
      <c r="TYM72" s="144" t="s">
        <v>1922</v>
      </c>
      <c r="TYN72" s="144" t="s">
        <v>2632</v>
      </c>
      <c r="TYO72" s="146" t="s">
        <v>1932</v>
      </c>
      <c r="TYW72" s="145" t="s">
        <v>41</v>
      </c>
      <c r="TYX72" s="144" t="s">
        <v>2</v>
      </c>
      <c r="TYY72" s="144" t="s">
        <v>1979</v>
      </c>
      <c r="TYZ72" s="144" t="s">
        <v>1980</v>
      </c>
      <c r="TZA72" s="145" t="s">
        <v>1920</v>
      </c>
      <c r="TZB72" s="145" t="s">
        <v>1921</v>
      </c>
      <c r="TZC72" s="144" t="s">
        <v>1922</v>
      </c>
      <c r="TZD72" s="144" t="s">
        <v>2632</v>
      </c>
      <c r="TZE72" s="146" t="s">
        <v>1932</v>
      </c>
      <c r="TZM72" s="145" t="s">
        <v>41</v>
      </c>
      <c r="TZN72" s="144" t="s">
        <v>2</v>
      </c>
      <c r="TZO72" s="144" t="s">
        <v>1979</v>
      </c>
      <c r="TZP72" s="144" t="s">
        <v>1980</v>
      </c>
      <c r="TZQ72" s="145" t="s">
        <v>1920</v>
      </c>
      <c r="TZR72" s="145" t="s">
        <v>1921</v>
      </c>
      <c r="TZS72" s="144" t="s">
        <v>1922</v>
      </c>
      <c r="TZT72" s="144" t="s">
        <v>2632</v>
      </c>
      <c r="TZU72" s="146" t="s">
        <v>1932</v>
      </c>
      <c r="UAC72" s="145" t="s">
        <v>41</v>
      </c>
      <c r="UAD72" s="144" t="s">
        <v>2</v>
      </c>
      <c r="UAE72" s="144" t="s">
        <v>1979</v>
      </c>
      <c r="UAF72" s="144" t="s">
        <v>1980</v>
      </c>
      <c r="UAG72" s="145" t="s">
        <v>1920</v>
      </c>
      <c r="UAH72" s="145" t="s">
        <v>1921</v>
      </c>
      <c r="UAI72" s="144" t="s">
        <v>1922</v>
      </c>
      <c r="UAJ72" s="144" t="s">
        <v>2632</v>
      </c>
      <c r="UAK72" s="146" t="s">
        <v>1932</v>
      </c>
      <c r="UAS72" s="145" t="s">
        <v>41</v>
      </c>
      <c r="UAT72" s="144" t="s">
        <v>2</v>
      </c>
      <c r="UAU72" s="144" t="s">
        <v>1979</v>
      </c>
      <c r="UAV72" s="144" t="s">
        <v>1980</v>
      </c>
      <c r="UAW72" s="145" t="s">
        <v>1920</v>
      </c>
      <c r="UAX72" s="145" t="s">
        <v>1921</v>
      </c>
      <c r="UAY72" s="144" t="s">
        <v>1922</v>
      </c>
      <c r="UAZ72" s="144" t="s">
        <v>2632</v>
      </c>
      <c r="UBA72" s="146" t="s">
        <v>1932</v>
      </c>
      <c r="UBI72" s="145" t="s">
        <v>41</v>
      </c>
      <c r="UBJ72" s="144" t="s">
        <v>2</v>
      </c>
      <c r="UBK72" s="144" t="s">
        <v>1979</v>
      </c>
      <c r="UBL72" s="144" t="s">
        <v>1980</v>
      </c>
      <c r="UBM72" s="145" t="s">
        <v>1920</v>
      </c>
      <c r="UBN72" s="145" t="s">
        <v>1921</v>
      </c>
      <c r="UBO72" s="144" t="s">
        <v>1922</v>
      </c>
      <c r="UBP72" s="144" t="s">
        <v>2632</v>
      </c>
      <c r="UBQ72" s="146" t="s">
        <v>1932</v>
      </c>
      <c r="UBY72" s="145" t="s">
        <v>41</v>
      </c>
      <c r="UBZ72" s="144" t="s">
        <v>2</v>
      </c>
      <c r="UCA72" s="144" t="s">
        <v>1979</v>
      </c>
      <c r="UCB72" s="144" t="s">
        <v>1980</v>
      </c>
      <c r="UCC72" s="145" t="s">
        <v>1920</v>
      </c>
      <c r="UCD72" s="145" t="s">
        <v>1921</v>
      </c>
      <c r="UCE72" s="144" t="s">
        <v>1922</v>
      </c>
      <c r="UCF72" s="144" t="s">
        <v>2632</v>
      </c>
      <c r="UCG72" s="146" t="s">
        <v>1932</v>
      </c>
      <c r="UCO72" s="145" t="s">
        <v>41</v>
      </c>
      <c r="UCP72" s="144" t="s">
        <v>2</v>
      </c>
      <c r="UCQ72" s="144" t="s">
        <v>1979</v>
      </c>
      <c r="UCR72" s="144" t="s">
        <v>1980</v>
      </c>
      <c r="UCS72" s="145" t="s">
        <v>1920</v>
      </c>
      <c r="UCT72" s="145" t="s">
        <v>1921</v>
      </c>
      <c r="UCU72" s="144" t="s">
        <v>1922</v>
      </c>
      <c r="UCV72" s="144" t="s">
        <v>2632</v>
      </c>
      <c r="UCW72" s="146" t="s">
        <v>1932</v>
      </c>
      <c r="UDE72" s="145" t="s">
        <v>41</v>
      </c>
      <c r="UDF72" s="144" t="s">
        <v>2</v>
      </c>
      <c r="UDG72" s="144" t="s">
        <v>1979</v>
      </c>
      <c r="UDH72" s="144" t="s">
        <v>1980</v>
      </c>
      <c r="UDI72" s="145" t="s">
        <v>1920</v>
      </c>
      <c r="UDJ72" s="145" t="s">
        <v>1921</v>
      </c>
      <c r="UDK72" s="144" t="s">
        <v>1922</v>
      </c>
      <c r="UDL72" s="144" t="s">
        <v>2632</v>
      </c>
      <c r="UDM72" s="146" t="s">
        <v>1932</v>
      </c>
      <c r="UDU72" s="145" t="s">
        <v>41</v>
      </c>
      <c r="UDV72" s="144" t="s">
        <v>2</v>
      </c>
      <c r="UDW72" s="144" t="s">
        <v>1979</v>
      </c>
      <c r="UDX72" s="144" t="s">
        <v>1980</v>
      </c>
      <c r="UDY72" s="145" t="s">
        <v>1920</v>
      </c>
      <c r="UDZ72" s="145" t="s">
        <v>1921</v>
      </c>
      <c r="UEA72" s="144" t="s">
        <v>1922</v>
      </c>
      <c r="UEB72" s="144" t="s">
        <v>2632</v>
      </c>
      <c r="UEC72" s="146" t="s">
        <v>1932</v>
      </c>
      <c r="UEK72" s="145" t="s">
        <v>41</v>
      </c>
      <c r="UEL72" s="144" t="s">
        <v>2</v>
      </c>
      <c r="UEM72" s="144" t="s">
        <v>1979</v>
      </c>
      <c r="UEN72" s="144" t="s">
        <v>1980</v>
      </c>
      <c r="UEO72" s="145" t="s">
        <v>1920</v>
      </c>
      <c r="UEP72" s="145" t="s">
        <v>1921</v>
      </c>
      <c r="UEQ72" s="144" t="s">
        <v>1922</v>
      </c>
      <c r="UER72" s="144" t="s">
        <v>2632</v>
      </c>
      <c r="UES72" s="146" t="s">
        <v>1932</v>
      </c>
      <c r="UFA72" s="145" t="s">
        <v>41</v>
      </c>
      <c r="UFB72" s="144" t="s">
        <v>2</v>
      </c>
      <c r="UFC72" s="144" t="s">
        <v>1979</v>
      </c>
      <c r="UFD72" s="144" t="s">
        <v>1980</v>
      </c>
      <c r="UFE72" s="145" t="s">
        <v>1920</v>
      </c>
      <c r="UFF72" s="145" t="s">
        <v>1921</v>
      </c>
      <c r="UFG72" s="144" t="s">
        <v>1922</v>
      </c>
      <c r="UFH72" s="144" t="s">
        <v>2632</v>
      </c>
      <c r="UFI72" s="146" t="s">
        <v>1932</v>
      </c>
      <c r="UFQ72" s="145" t="s">
        <v>41</v>
      </c>
      <c r="UFR72" s="144" t="s">
        <v>2</v>
      </c>
      <c r="UFS72" s="144" t="s">
        <v>1979</v>
      </c>
      <c r="UFT72" s="144" t="s">
        <v>1980</v>
      </c>
      <c r="UFU72" s="145" t="s">
        <v>1920</v>
      </c>
      <c r="UFV72" s="145" t="s">
        <v>1921</v>
      </c>
      <c r="UFW72" s="144" t="s">
        <v>1922</v>
      </c>
      <c r="UFX72" s="144" t="s">
        <v>2632</v>
      </c>
      <c r="UFY72" s="146" t="s">
        <v>1932</v>
      </c>
      <c r="UGG72" s="145" t="s">
        <v>41</v>
      </c>
      <c r="UGH72" s="144" t="s">
        <v>2</v>
      </c>
      <c r="UGI72" s="144" t="s">
        <v>1979</v>
      </c>
      <c r="UGJ72" s="144" t="s">
        <v>1980</v>
      </c>
      <c r="UGK72" s="145" t="s">
        <v>1920</v>
      </c>
      <c r="UGL72" s="145" t="s">
        <v>1921</v>
      </c>
      <c r="UGM72" s="144" t="s">
        <v>1922</v>
      </c>
      <c r="UGN72" s="144" t="s">
        <v>2632</v>
      </c>
      <c r="UGO72" s="146" t="s">
        <v>1932</v>
      </c>
      <c r="UGW72" s="145" t="s">
        <v>41</v>
      </c>
      <c r="UGX72" s="144" t="s">
        <v>2</v>
      </c>
      <c r="UGY72" s="144" t="s">
        <v>1979</v>
      </c>
      <c r="UGZ72" s="144" t="s">
        <v>1980</v>
      </c>
      <c r="UHA72" s="145" t="s">
        <v>1920</v>
      </c>
      <c r="UHB72" s="145" t="s">
        <v>1921</v>
      </c>
      <c r="UHC72" s="144" t="s">
        <v>1922</v>
      </c>
      <c r="UHD72" s="144" t="s">
        <v>2632</v>
      </c>
      <c r="UHE72" s="146" t="s">
        <v>1932</v>
      </c>
      <c r="UHM72" s="145" t="s">
        <v>41</v>
      </c>
      <c r="UHN72" s="144" t="s">
        <v>2</v>
      </c>
      <c r="UHO72" s="144" t="s">
        <v>1979</v>
      </c>
      <c r="UHP72" s="144" t="s">
        <v>1980</v>
      </c>
      <c r="UHQ72" s="145" t="s">
        <v>1920</v>
      </c>
      <c r="UHR72" s="145" t="s">
        <v>1921</v>
      </c>
      <c r="UHS72" s="144" t="s">
        <v>1922</v>
      </c>
      <c r="UHT72" s="144" t="s">
        <v>2632</v>
      </c>
      <c r="UHU72" s="146" t="s">
        <v>1932</v>
      </c>
      <c r="UIC72" s="145" t="s">
        <v>41</v>
      </c>
      <c r="UID72" s="144" t="s">
        <v>2</v>
      </c>
      <c r="UIE72" s="144" t="s">
        <v>1979</v>
      </c>
      <c r="UIF72" s="144" t="s">
        <v>1980</v>
      </c>
      <c r="UIG72" s="145" t="s">
        <v>1920</v>
      </c>
      <c r="UIH72" s="145" t="s">
        <v>1921</v>
      </c>
      <c r="UII72" s="144" t="s">
        <v>1922</v>
      </c>
      <c r="UIJ72" s="144" t="s">
        <v>2632</v>
      </c>
      <c r="UIK72" s="146" t="s">
        <v>1932</v>
      </c>
      <c r="UIS72" s="145" t="s">
        <v>41</v>
      </c>
      <c r="UIT72" s="144" t="s">
        <v>2</v>
      </c>
      <c r="UIU72" s="144" t="s">
        <v>1979</v>
      </c>
      <c r="UIV72" s="144" t="s">
        <v>1980</v>
      </c>
      <c r="UIW72" s="145" t="s">
        <v>1920</v>
      </c>
      <c r="UIX72" s="145" t="s">
        <v>1921</v>
      </c>
      <c r="UIY72" s="144" t="s">
        <v>1922</v>
      </c>
      <c r="UIZ72" s="144" t="s">
        <v>2632</v>
      </c>
      <c r="UJA72" s="146" t="s">
        <v>1932</v>
      </c>
      <c r="UJI72" s="145" t="s">
        <v>41</v>
      </c>
      <c r="UJJ72" s="144" t="s">
        <v>2</v>
      </c>
      <c r="UJK72" s="144" t="s">
        <v>1979</v>
      </c>
      <c r="UJL72" s="144" t="s">
        <v>1980</v>
      </c>
      <c r="UJM72" s="145" t="s">
        <v>1920</v>
      </c>
      <c r="UJN72" s="145" t="s">
        <v>1921</v>
      </c>
      <c r="UJO72" s="144" t="s">
        <v>1922</v>
      </c>
      <c r="UJP72" s="144" t="s">
        <v>2632</v>
      </c>
      <c r="UJQ72" s="146" t="s">
        <v>1932</v>
      </c>
      <c r="UJY72" s="145" t="s">
        <v>41</v>
      </c>
      <c r="UJZ72" s="144" t="s">
        <v>2</v>
      </c>
      <c r="UKA72" s="144" t="s">
        <v>1979</v>
      </c>
      <c r="UKB72" s="144" t="s">
        <v>1980</v>
      </c>
      <c r="UKC72" s="145" t="s">
        <v>1920</v>
      </c>
      <c r="UKD72" s="145" t="s">
        <v>1921</v>
      </c>
      <c r="UKE72" s="144" t="s">
        <v>1922</v>
      </c>
      <c r="UKF72" s="144" t="s">
        <v>2632</v>
      </c>
      <c r="UKG72" s="146" t="s">
        <v>1932</v>
      </c>
      <c r="UKO72" s="145" t="s">
        <v>41</v>
      </c>
      <c r="UKP72" s="144" t="s">
        <v>2</v>
      </c>
      <c r="UKQ72" s="144" t="s">
        <v>1979</v>
      </c>
      <c r="UKR72" s="144" t="s">
        <v>1980</v>
      </c>
      <c r="UKS72" s="145" t="s">
        <v>1920</v>
      </c>
      <c r="UKT72" s="145" t="s">
        <v>1921</v>
      </c>
      <c r="UKU72" s="144" t="s">
        <v>1922</v>
      </c>
      <c r="UKV72" s="144" t="s">
        <v>2632</v>
      </c>
      <c r="UKW72" s="146" t="s">
        <v>1932</v>
      </c>
      <c r="ULE72" s="145" t="s">
        <v>41</v>
      </c>
      <c r="ULF72" s="144" t="s">
        <v>2</v>
      </c>
      <c r="ULG72" s="144" t="s">
        <v>1979</v>
      </c>
      <c r="ULH72" s="144" t="s">
        <v>1980</v>
      </c>
      <c r="ULI72" s="145" t="s">
        <v>1920</v>
      </c>
      <c r="ULJ72" s="145" t="s">
        <v>1921</v>
      </c>
      <c r="ULK72" s="144" t="s">
        <v>1922</v>
      </c>
      <c r="ULL72" s="144" t="s">
        <v>2632</v>
      </c>
      <c r="ULM72" s="146" t="s">
        <v>1932</v>
      </c>
      <c r="ULU72" s="145" t="s">
        <v>41</v>
      </c>
      <c r="ULV72" s="144" t="s">
        <v>2</v>
      </c>
      <c r="ULW72" s="144" t="s">
        <v>1979</v>
      </c>
      <c r="ULX72" s="144" t="s">
        <v>1980</v>
      </c>
      <c r="ULY72" s="145" t="s">
        <v>1920</v>
      </c>
      <c r="ULZ72" s="145" t="s">
        <v>1921</v>
      </c>
      <c r="UMA72" s="144" t="s">
        <v>1922</v>
      </c>
      <c r="UMB72" s="144" t="s">
        <v>2632</v>
      </c>
      <c r="UMC72" s="146" t="s">
        <v>1932</v>
      </c>
      <c r="UMK72" s="145" t="s">
        <v>41</v>
      </c>
      <c r="UML72" s="144" t="s">
        <v>2</v>
      </c>
      <c r="UMM72" s="144" t="s">
        <v>1979</v>
      </c>
      <c r="UMN72" s="144" t="s">
        <v>1980</v>
      </c>
      <c r="UMO72" s="145" t="s">
        <v>1920</v>
      </c>
      <c r="UMP72" s="145" t="s">
        <v>1921</v>
      </c>
      <c r="UMQ72" s="144" t="s">
        <v>1922</v>
      </c>
      <c r="UMR72" s="144" t="s">
        <v>2632</v>
      </c>
      <c r="UMS72" s="146" t="s">
        <v>1932</v>
      </c>
      <c r="UNA72" s="145" t="s">
        <v>41</v>
      </c>
      <c r="UNB72" s="144" t="s">
        <v>2</v>
      </c>
      <c r="UNC72" s="144" t="s">
        <v>1979</v>
      </c>
      <c r="UND72" s="144" t="s">
        <v>1980</v>
      </c>
      <c r="UNE72" s="145" t="s">
        <v>1920</v>
      </c>
      <c r="UNF72" s="145" t="s">
        <v>1921</v>
      </c>
      <c r="UNG72" s="144" t="s">
        <v>1922</v>
      </c>
      <c r="UNH72" s="144" t="s">
        <v>2632</v>
      </c>
      <c r="UNI72" s="146" t="s">
        <v>1932</v>
      </c>
      <c r="UNQ72" s="145" t="s">
        <v>41</v>
      </c>
      <c r="UNR72" s="144" t="s">
        <v>2</v>
      </c>
      <c r="UNS72" s="144" t="s">
        <v>1979</v>
      </c>
      <c r="UNT72" s="144" t="s">
        <v>1980</v>
      </c>
      <c r="UNU72" s="145" t="s">
        <v>1920</v>
      </c>
      <c r="UNV72" s="145" t="s">
        <v>1921</v>
      </c>
      <c r="UNW72" s="144" t="s">
        <v>1922</v>
      </c>
      <c r="UNX72" s="144" t="s">
        <v>2632</v>
      </c>
      <c r="UNY72" s="146" t="s">
        <v>1932</v>
      </c>
      <c r="UOG72" s="145" t="s">
        <v>41</v>
      </c>
      <c r="UOH72" s="144" t="s">
        <v>2</v>
      </c>
      <c r="UOI72" s="144" t="s">
        <v>1979</v>
      </c>
      <c r="UOJ72" s="144" t="s">
        <v>1980</v>
      </c>
      <c r="UOK72" s="145" t="s">
        <v>1920</v>
      </c>
      <c r="UOL72" s="145" t="s">
        <v>1921</v>
      </c>
      <c r="UOM72" s="144" t="s">
        <v>1922</v>
      </c>
      <c r="UON72" s="144" t="s">
        <v>2632</v>
      </c>
      <c r="UOO72" s="146" t="s">
        <v>1932</v>
      </c>
      <c r="UOW72" s="145" t="s">
        <v>41</v>
      </c>
      <c r="UOX72" s="144" t="s">
        <v>2</v>
      </c>
      <c r="UOY72" s="144" t="s">
        <v>1979</v>
      </c>
      <c r="UOZ72" s="144" t="s">
        <v>1980</v>
      </c>
      <c r="UPA72" s="145" t="s">
        <v>1920</v>
      </c>
      <c r="UPB72" s="145" t="s">
        <v>1921</v>
      </c>
      <c r="UPC72" s="144" t="s">
        <v>1922</v>
      </c>
      <c r="UPD72" s="144" t="s">
        <v>2632</v>
      </c>
      <c r="UPE72" s="146" t="s">
        <v>1932</v>
      </c>
      <c r="UPM72" s="145" t="s">
        <v>41</v>
      </c>
      <c r="UPN72" s="144" t="s">
        <v>2</v>
      </c>
      <c r="UPO72" s="144" t="s">
        <v>1979</v>
      </c>
      <c r="UPP72" s="144" t="s">
        <v>1980</v>
      </c>
      <c r="UPQ72" s="145" t="s">
        <v>1920</v>
      </c>
      <c r="UPR72" s="145" t="s">
        <v>1921</v>
      </c>
      <c r="UPS72" s="144" t="s">
        <v>1922</v>
      </c>
      <c r="UPT72" s="144" t="s">
        <v>2632</v>
      </c>
      <c r="UPU72" s="146" t="s">
        <v>1932</v>
      </c>
      <c r="UQC72" s="145" t="s">
        <v>41</v>
      </c>
      <c r="UQD72" s="144" t="s">
        <v>2</v>
      </c>
      <c r="UQE72" s="144" t="s">
        <v>1979</v>
      </c>
      <c r="UQF72" s="144" t="s">
        <v>1980</v>
      </c>
      <c r="UQG72" s="145" t="s">
        <v>1920</v>
      </c>
      <c r="UQH72" s="145" t="s">
        <v>1921</v>
      </c>
      <c r="UQI72" s="144" t="s">
        <v>1922</v>
      </c>
      <c r="UQJ72" s="144" t="s">
        <v>2632</v>
      </c>
      <c r="UQK72" s="146" t="s">
        <v>1932</v>
      </c>
      <c r="UQS72" s="145" t="s">
        <v>41</v>
      </c>
      <c r="UQT72" s="144" t="s">
        <v>2</v>
      </c>
      <c r="UQU72" s="144" t="s">
        <v>1979</v>
      </c>
      <c r="UQV72" s="144" t="s">
        <v>1980</v>
      </c>
      <c r="UQW72" s="145" t="s">
        <v>1920</v>
      </c>
      <c r="UQX72" s="145" t="s">
        <v>1921</v>
      </c>
      <c r="UQY72" s="144" t="s">
        <v>1922</v>
      </c>
      <c r="UQZ72" s="144" t="s">
        <v>2632</v>
      </c>
      <c r="URA72" s="146" t="s">
        <v>1932</v>
      </c>
      <c r="URI72" s="145" t="s">
        <v>41</v>
      </c>
      <c r="URJ72" s="144" t="s">
        <v>2</v>
      </c>
      <c r="URK72" s="144" t="s">
        <v>1979</v>
      </c>
      <c r="URL72" s="144" t="s">
        <v>1980</v>
      </c>
      <c r="URM72" s="145" t="s">
        <v>1920</v>
      </c>
      <c r="URN72" s="145" t="s">
        <v>1921</v>
      </c>
      <c r="URO72" s="144" t="s">
        <v>1922</v>
      </c>
      <c r="URP72" s="144" t="s">
        <v>2632</v>
      </c>
      <c r="URQ72" s="146" t="s">
        <v>1932</v>
      </c>
      <c r="URY72" s="145" t="s">
        <v>41</v>
      </c>
      <c r="URZ72" s="144" t="s">
        <v>2</v>
      </c>
      <c r="USA72" s="144" t="s">
        <v>1979</v>
      </c>
      <c r="USB72" s="144" t="s">
        <v>1980</v>
      </c>
      <c r="USC72" s="145" t="s">
        <v>1920</v>
      </c>
      <c r="USD72" s="145" t="s">
        <v>1921</v>
      </c>
      <c r="USE72" s="144" t="s">
        <v>1922</v>
      </c>
      <c r="USF72" s="144" t="s">
        <v>2632</v>
      </c>
      <c r="USG72" s="146" t="s">
        <v>1932</v>
      </c>
      <c r="USO72" s="145" t="s">
        <v>41</v>
      </c>
      <c r="USP72" s="144" t="s">
        <v>2</v>
      </c>
      <c r="USQ72" s="144" t="s">
        <v>1979</v>
      </c>
      <c r="USR72" s="144" t="s">
        <v>1980</v>
      </c>
      <c r="USS72" s="145" t="s">
        <v>1920</v>
      </c>
      <c r="UST72" s="145" t="s">
        <v>1921</v>
      </c>
      <c r="USU72" s="144" t="s">
        <v>1922</v>
      </c>
      <c r="USV72" s="144" t="s">
        <v>2632</v>
      </c>
      <c r="USW72" s="146" t="s">
        <v>1932</v>
      </c>
      <c r="UTE72" s="145" t="s">
        <v>41</v>
      </c>
      <c r="UTF72" s="144" t="s">
        <v>2</v>
      </c>
      <c r="UTG72" s="144" t="s">
        <v>1979</v>
      </c>
      <c r="UTH72" s="144" t="s">
        <v>1980</v>
      </c>
      <c r="UTI72" s="145" t="s">
        <v>1920</v>
      </c>
      <c r="UTJ72" s="145" t="s">
        <v>1921</v>
      </c>
      <c r="UTK72" s="144" t="s">
        <v>1922</v>
      </c>
      <c r="UTL72" s="144" t="s">
        <v>2632</v>
      </c>
      <c r="UTM72" s="146" t="s">
        <v>1932</v>
      </c>
      <c r="UTU72" s="145" t="s">
        <v>41</v>
      </c>
      <c r="UTV72" s="144" t="s">
        <v>2</v>
      </c>
      <c r="UTW72" s="144" t="s">
        <v>1979</v>
      </c>
      <c r="UTX72" s="144" t="s">
        <v>1980</v>
      </c>
      <c r="UTY72" s="145" t="s">
        <v>1920</v>
      </c>
      <c r="UTZ72" s="145" t="s">
        <v>1921</v>
      </c>
      <c r="UUA72" s="144" t="s">
        <v>1922</v>
      </c>
      <c r="UUB72" s="144" t="s">
        <v>2632</v>
      </c>
      <c r="UUC72" s="146" t="s">
        <v>1932</v>
      </c>
      <c r="UUK72" s="145" t="s">
        <v>41</v>
      </c>
      <c r="UUL72" s="144" t="s">
        <v>2</v>
      </c>
      <c r="UUM72" s="144" t="s">
        <v>1979</v>
      </c>
      <c r="UUN72" s="144" t="s">
        <v>1980</v>
      </c>
      <c r="UUO72" s="145" t="s">
        <v>1920</v>
      </c>
      <c r="UUP72" s="145" t="s">
        <v>1921</v>
      </c>
      <c r="UUQ72" s="144" t="s">
        <v>1922</v>
      </c>
      <c r="UUR72" s="144" t="s">
        <v>2632</v>
      </c>
      <c r="UUS72" s="146" t="s">
        <v>1932</v>
      </c>
      <c r="UVA72" s="145" t="s">
        <v>41</v>
      </c>
      <c r="UVB72" s="144" t="s">
        <v>2</v>
      </c>
      <c r="UVC72" s="144" t="s">
        <v>1979</v>
      </c>
      <c r="UVD72" s="144" t="s">
        <v>1980</v>
      </c>
      <c r="UVE72" s="145" t="s">
        <v>1920</v>
      </c>
      <c r="UVF72" s="145" t="s">
        <v>1921</v>
      </c>
      <c r="UVG72" s="144" t="s">
        <v>1922</v>
      </c>
      <c r="UVH72" s="144" t="s">
        <v>2632</v>
      </c>
      <c r="UVI72" s="146" t="s">
        <v>1932</v>
      </c>
      <c r="UVQ72" s="145" t="s">
        <v>41</v>
      </c>
      <c r="UVR72" s="144" t="s">
        <v>2</v>
      </c>
      <c r="UVS72" s="144" t="s">
        <v>1979</v>
      </c>
      <c r="UVT72" s="144" t="s">
        <v>1980</v>
      </c>
      <c r="UVU72" s="145" t="s">
        <v>1920</v>
      </c>
      <c r="UVV72" s="145" t="s">
        <v>1921</v>
      </c>
      <c r="UVW72" s="144" t="s">
        <v>1922</v>
      </c>
      <c r="UVX72" s="144" t="s">
        <v>2632</v>
      </c>
      <c r="UVY72" s="146" t="s">
        <v>1932</v>
      </c>
      <c r="UWG72" s="145" t="s">
        <v>41</v>
      </c>
      <c r="UWH72" s="144" t="s">
        <v>2</v>
      </c>
      <c r="UWI72" s="144" t="s">
        <v>1979</v>
      </c>
      <c r="UWJ72" s="144" t="s">
        <v>1980</v>
      </c>
      <c r="UWK72" s="145" t="s">
        <v>1920</v>
      </c>
      <c r="UWL72" s="145" t="s">
        <v>1921</v>
      </c>
      <c r="UWM72" s="144" t="s">
        <v>1922</v>
      </c>
      <c r="UWN72" s="144" t="s">
        <v>2632</v>
      </c>
      <c r="UWO72" s="146" t="s">
        <v>1932</v>
      </c>
      <c r="UWW72" s="145" t="s">
        <v>41</v>
      </c>
      <c r="UWX72" s="144" t="s">
        <v>2</v>
      </c>
      <c r="UWY72" s="144" t="s">
        <v>1979</v>
      </c>
      <c r="UWZ72" s="144" t="s">
        <v>1980</v>
      </c>
      <c r="UXA72" s="145" t="s">
        <v>1920</v>
      </c>
      <c r="UXB72" s="145" t="s">
        <v>1921</v>
      </c>
      <c r="UXC72" s="144" t="s">
        <v>1922</v>
      </c>
      <c r="UXD72" s="144" t="s">
        <v>2632</v>
      </c>
      <c r="UXE72" s="146" t="s">
        <v>1932</v>
      </c>
      <c r="UXM72" s="145" t="s">
        <v>41</v>
      </c>
      <c r="UXN72" s="144" t="s">
        <v>2</v>
      </c>
      <c r="UXO72" s="144" t="s">
        <v>1979</v>
      </c>
      <c r="UXP72" s="144" t="s">
        <v>1980</v>
      </c>
      <c r="UXQ72" s="145" t="s">
        <v>1920</v>
      </c>
      <c r="UXR72" s="145" t="s">
        <v>1921</v>
      </c>
      <c r="UXS72" s="144" t="s">
        <v>1922</v>
      </c>
      <c r="UXT72" s="144" t="s">
        <v>2632</v>
      </c>
      <c r="UXU72" s="146" t="s">
        <v>1932</v>
      </c>
      <c r="UYC72" s="145" t="s">
        <v>41</v>
      </c>
      <c r="UYD72" s="144" t="s">
        <v>2</v>
      </c>
      <c r="UYE72" s="144" t="s">
        <v>1979</v>
      </c>
      <c r="UYF72" s="144" t="s">
        <v>1980</v>
      </c>
      <c r="UYG72" s="145" t="s">
        <v>1920</v>
      </c>
      <c r="UYH72" s="145" t="s">
        <v>1921</v>
      </c>
      <c r="UYI72" s="144" t="s">
        <v>1922</v>
      </c>
      <c r="UYJ72" s="144" t="s">
        <v>2632</v>
      </c>
      <c r="UYK72" s="146" t="s">
        <v>1932</v>
      </c>
      <c r="UYS72" s="145" t="s">
        <v>41</v>
      </c>
      <c r="UYT72" s="144" t="s">
        <v>2</v>
      </c>
      <c r="UYU72" s="144" t="s">
        <v>1979</v>
      </c>
      <c r="UYV72" s="144" t="s">
        <v>1980</v>
      </c>
      <c r="UYW72" s="145" t="s">
        <v>1920</v>
      </c>
      <c r="UYX72" s="145" t="s">
        <v>1921</v>
      </c>
      <c r="UYY72" s="144" t="s">
        <v>1922</v>
      </c>
      <c r="UYZ72" s="144" t="s">
        <v>2632</v>
      </c>
      <c r="UZA72" s="146" t="s">
        <v>1932</v>
      </c>
      <c r="UZI72" s="145" t="s">
        <v>41</v>
      </c>
      <c r="UZJ72" s="144" t="s">
        <v>2</v>
      </c>
      <c r="UZK72" s="144" t="s">
        <v>1979</v>
      </c>
      <c r="UZL72" s="144" t="s">
        <v>1980</v>
      </c>
      <c r="UZM72" s="145" t="s">
        <v>1920</v>
      </c>
      <c r="UZN72" s="145" t="s">
        <v>1921</v>
      </c>
      <c r="UZO72" s="144" t="s">
        <v>1922</v>
      </c>
      <c r="UZP72" s="144" t="s">
        <v>2632</v>
      </c>
      <c r="UZQ72" s="146" t="s">
        <v>1932</v>
      </c>
      <c r="UZY72" s="145" t="s">
        <v>41</v>
      </c>
      <c r="UZZ72" s="144" t="s">
        <v>2</v>
      </c>
      <c r="VAA72" s="144" t="s">
        <v>1979</v>
      </c>
      <c r="VAB72" s="144" t="s">
        <v>1980</v>
      </c>
      <c r="VAC72" s="145" t="s">
        <v>1920</v>
      </c>
      <c r="VAD72" s="145" t="s">
        <v>1921</v>
      </c>
      <c r="VAE72" s="144" t="s">
        <v>1922</v>
      </c>
      <c r="VAF72" s="144" t="s">
        <v>2632</v>
      </c>
      <c r="VAG72" s="146" t="s">
        <v>1932</v>
      </c>
      <c r="VAO72" s="145" t="s">
        <v>41</v>
      </c>
      <c r="VAP72" s="144" t="s">
        <v>2</v>
      </c>
      <c r="VAQ72" s="144" t="s">
        <v>1979</v>
      </c>
      <c r="VAR72" s="144" t="s">
        <v>1980</v>
      </c>
      <c r="VAS72" s="145" t="s">
        <v>1920</v>
      </c>
      <c r="VAT72" s="145" t="s">
        <v>1921</v>
      </c>
      <c r="VAU72" s="144" t="s">
        <v>1922</v>
      </c>
      <c r="VAV72" s="144" t="s">
        <v>2632</v>
      </c>
      <c r="VAW72" s="146" t="s">
        <v>1932</v>
      </c>
      <c r="VBE72" s="145" t="s">
        <v>41</v>
      </c>
      <c r="VBF72" s="144" t="s">
        <v>2</v>
      </c>
      <c r="VBG72" s="144" t="s">
        <v>1979</v>
      </c>
      <c r="VBH72" s="144" t="s">
        <v>1980</v>
      </c>
      <c r="VBI72" s="145" t="s">
        <v>1920</v>
      </c>
      <c r="VBJ72" s="145" t="s">
        <v>1921</v>
      </c>
      <c r="VBK72" s="144" t="s">
        <v>1922</v>
      </c>
      <c r="VBL72" s="144" t="s">
        <v>2632</v>
      </c>
      <c r="VBM72" s="146" t="s">
        <v>1932</v>
      </c>
      <c r="VBU72" s="145" t="s">
        <v>41</v>
      </c>
      <c r="VBV72" s="144" t="s">
        <v>2</v>
      </c>
      <c r="VBW72" s="144" t="s">
        <v>1979</v>
      </c>
      <c r="VBX72" s="144" t="s">
        <v>1980</v>
      </c>
      <c r="VBY72" s="145" t="s">
        <v>1920</v>
      </c>
      <c r="VBZ72" s="145" t="s">
        <v>1921</v>
      </c>
      <c r="VCA72" s="144" t="s">
        <v>1922</v>
      </c>
      <c r="VCB72" s="144" t="s">
        <v>2632</v>
      </c>
      <c r="VCC72" s="146" t="s">
        <v>1932</v>
      </c>
      <c r="VCK72" s="145" t="s">
        <v>41</v>
      </c>
      <c r="VCL72" s="144" t="s">
        <v>2</v>
      </c>
      <c r="VCM72" s="144" t="s">
        <v>1979</v>
      </c>
      <c r="VCN72" s="144" t="s">
        <v>1980</v>
      </c>
      <c r="VCO72" s="145" t="s">
        <v>1920</v>
      </c>
      <c r="VCP72" s="145" t="s">
        <v>1921</v>
      </c>
      <c r="VCQ72" s="144" t="s">
        <v>1922</v>
      </c>
      <c r="VCR72" s="144" t="s">
        <v>2632</v>
      </c>
      <c r="VCS72" s="146" t="s">
        <v>1932</v>
      </c>
      <c r="VDA72" s="145" t="s">
        <v>41</v>
      </c>
      <c r="VDB72" s="144" t="s">
        <v>2</v>
      </c>
      <c r="VDC72" s="144" t="s">
        <v>1979</v>
      </c>
      <c r="VDD72" s="144" t="s">
        <v>1980</v>
      </c>
      <c r="VDE72" s="145" t="s">
        <v>1920</v>
      </c>
      <c r="VDF72" s="145" t="s">
        <v>1921</v>
      </c>
      <c r="VDG72" s="144" t="s">
        <v>1922</v>
      </c>
      <c r="VDH72" s="144" t="s">
        <v>2632</v>
      </c>
      <c r="VDI72" s="146" t="s">
        <v>1932</v>
      </c>
      <c r="VDQ72" s="145" t="s">
        <v>41</v>
      </c>
      <c r="VDR72" s="144" t="s">
        <v>2</v>
      </c>
      <c r="VDS72" s="144" t="s">
        <v>1979</v>
      </c>
      <c r="VDT72" s="144" t="s">
        <v>1980</v>
      </c>
      <c r="VDU72" s="145" t="s">
        <v>1920</v>
      </c>
      <c r="VDV72" s="145" t="s">
        <v>1921</v>
      </c>
      <c r="VDW72" s="144" t="s">
        <v>1922</v>
      </c>
      <c r="VDX72" s="144" t="s">
        <v>2632</v>
      </c>
      <c r="VDY72" s="146" t="s">
        <v>1932</v>
      </c>
      <c r="VEG72" s="145" t="s">
        <v>41</v>
      </c>
      <c r="VEH72" s="144" t="s">
        <v>2</v>
      </c>
      <c r="VEI72" s="144" t="s">
        <v>1979</v>
      </c>
      <c r="VEJ72" s="144" t="s">
        <v>1980</v>
      </c>
      <c r="VEK72" s="145" t="s">
        <v>1920</v>
      </c>
      <c r="VEL72" s="145" t="s">
        <v>1921</v>
      </c>
      <c r="VEM72" s="144" t="s">
        <v>1922</v>
      </c>
      <c r="VEN72" s="144" t="s">
        <v>2632</v>
      </c>
      <c r="VEO72" s="146" t="s">
        <v>1932</v>
      </c>
      <c r="VEW72" s="145" t="s">
        <v>41</v>
      </c>
      <c r="VEX72" s="144" t="s">
        <v>2</v>
      </c>
      <c r="VEY72" s="144" t="s">
        <v>1979</v>
      </c>
      <c r="VEZ72" s="144" t="s">
        <v>1980</v>
      </c>
      <c r="VFA72" s="145" t="s">
        <v>1920</v>
      </c>
      <c r="VFB72" s="145" t="s">
        <v>1921</v>
      </c>
      <c r="VFC72" s="144" t="s">
        <v>1922</v>
      </c>
      <c r="VFD72" s="144" t="s">
        <v>2632</v>
      </c>
      <c r="VFE72" s="146" t="s">
        <v>1932</v>
      </c>
      <c r="VFM72" s="145" t="s">
        <v>41</v>
      </c>
      <c r="VFN72" s="144" t="s">
        <v>2</v>
      </c>
      <c r="VFO72" s="144" t="s">
        <v>1979</v>
      </c>
      <c r="VFP72" s="144" t="s">
        <v>1980</v>
      </c>
      <c r="VFQ72" s="145" t="s">
        <v>1920</v>
      </c>
      <c r="VFR72" s="145" t="s">
        <v>1921</v>
      </c>
      <c r="VFS72" s="144" t="s">
        <v>1922</v>
      </c>
      <c r="VFT72" s="144" t="s">
        <v>2632</v>
      </c>
      <c r="VFU72" s="146" t="s">
        <v>1932</v>
      </c>
      <c r="VGC72" s="145" t="s">
        <v>41</v>
      </c>
      <c r="VGD72" s="144" t="s">
        <v>2</v>
      </c>
      <c r="VGE72" s="144" t="s">
        <v>1979</v>
      </c>
      <c r="VGF72" s="144" t="s">
        <v>1980</v>
      </c>
      <c r="VGG72" s="145" t="s">
        <v>1920</v>
      </c>
      <c r="VGH72" s="145" t="s">
        <v>1921</v>
      </c>
      <c r="VGI72" s="144" t="s">
        <v>1922</v>
      </c>
      <c r="VGJ72" s="144" t="s">
        <v>2632</v>
      </c>
      <c r="VGK72" s="146" t="s">
        <v>1932</v>
      </c>
      <c r="VGS72" s="145" t="s">
        <v>41</v>
      </c>
      <c r="VGT72" s="144" t="s">
        <v>2</v>
      </c>
      <c r="VGU72" s="144" t="s">
        <v>1979</v>
      </c>
      <c r="VGV72" s="144" t="s">
        <v>1980</v>
      </c>
      <c r="VGW72" s="145" t="s">
        <v>1920</v>
      </c>
      <c r="VGX72" s="145" t="s">
        <v>1921</v>
      </c>
      <c r="VGY72" s="144" t="s">
        <v>1922</v>
      </c>
      <c r="VGZ72" s="144" t="s">
        <v>2632</v>
      </c>
      <c r="VHA72" s="146" t="s">
        <v>1932</v>
      </c>
      <c r="VHI72" s="145" t="s">
        <v>41</v>
      </c>
      <c r="VHJ72" s="144" t="s">
        <v>2</v>
      </c>
      <c r="VHK72" s="144" t="s">
        <v>1979</v>
      </c>
      <c r="VHL72" s="144" t="s">
        <v>1980</v>
      </c>
      <c r="VHM72" s="145" t="s">
        <v>1920</v>
      </c>
      <c r="VHN72" s="145" t="s">
        <v>1921</v>
      </c>
      <c r="VHO72" s="144" t="s">
        <v>1922</v>
      </c>
      <c r="VHP72" s="144" t="s">
        <v>2632</v>
      </c>
      <c r="VHQ72" s="146" t="s">
        <v>1932</v>
      </c>
      <c r="VHY72" s="145" t="s">
        <v>41</v>
      </c>
      <c r="VHZ72" s="144" t="s">
        <v>2</v>
      </c>
      <c r="VIA72" s="144" t="s">
        <v>1979</v>
      </c>
      <c r="VIB72" s="144" t="s">
        <v>1980</v>
      </c>
      <c r="VIC72" s="145" t="s">
        <v>1920</v>
      </c>
      <c r="VID72" s="145" t="s">
        <v>1921</v>
      </c>
      <c r="VIE72" s="144" t="s">
        <v>1922</v>
      </c>
      <c r="VIF72" s="144" t="s">
        <v>2632</v>
      </c>
      <c r="VIG72" s="146" t="s">
        <v>1932</v>
      </c>
      <c r="VIO72" s="145" t="s">
        <v>41</v>
      </c>
      <c r="VIP72" s="144" t="s">
        <v>2</v>
      </c>
      <c r="VIQ72" s="144" t="s">
        <v>1979</v>
      </c>
      <c r="VIR72" s="144" t="s">
        <v>1980</v>
      </c>
      <c r="VIS72" s="145" t="s">
        <v>1920</v>
      </c>
      <c r="VIT72" s="145" t="s">
        <v>1921</v>
      </c>
      <c r="VIU72" s="144" t="s">
        <v>1922</v>
      </c>
      <c r="VIV72" s="144" t="s">
        <v>2632</v>
      </c>
      <c r="VIW72" s="146" t="s">
        <v>1932</v>
      </c>
      <c r="VJE72" s="145" t="s">
        <v>41</v>
      </c>
      <c r="VJF72" s="144" t="s">
        <v>2</v>
      </c>
      <c r="VJG72" s="144" t="s">
        <v>1979</v>
      </c>
      <c r="VJH72" s="144" t="s">
        <v>1980</v>
      </c>
      <c r="VJI72" s="145" t="s">
        <v>1920</v>
      </c>
      <c r="VJJ72" s="145" t="s">
        <v>1921</v>
      </c>
      <c r="VJK72" s="144" t="s">
        <v>1922</v>
      </c>
      <c r="VJL72" s="144" t="s">
        <v>2632</v>
      </c>
      <c r="VJM72" s="146" t="s">
        <v>1932</v>
      </c>
      <c r="VJU72" s="145" t="s">
        <v>41</v>
      </c>
      <c r="VJV72" s="144" t="s">
        <v>2</v>
      </c>
      <c r="VJW72" s="144" t="s">
        <v>1979</v>
      </c>
      <c r="VJX72" s="144" t="s">
        <v>1980</v>
      </c>
      <c r="VJY72" s="145" t="s">
        <v>1920</v>
      </c>
      <c r="VJZ72" s="145" t="s">
        <v>1921</v>
      </c>
      <c r="VKA72" s="144" t="s">
        <v>1922</v>
      </c>
      <c r="VKB72" s="144" t="s">
        <v>2632</v>
      </c>
      <c r="VKC72" s="146" t="s">
        <v>1932</v>
      </c>
      <c r="VKK72" s="145" t="s">
        <v>41</v>
      </c>
      <c r="VKL72" s="144" t="s">
        <v>2</v>
      </c>
      <c r="VKM72" s="144" t="s">
        <v>1979</v>
      </c>
      <c r="VKN72" s="144" t="s">
        <v>1980</v>
      </c>
      <c r="VKO72" s="145" t="s">
        <v>1920</v>
      </c>
      <c r="VKP72" s="145" t="s">
        <v>1921</v>
      </c>
      <c r="VKQ72" s="144" t="s">
        <v>1922</v>
      </c>
      <c r="VKR72" s="144" t="s">
        <v>2632</v>
      </c>
      <c r="VKS72" s="146" t="s">
        <v>1932</v>
      </c>
      <c r="VLA72" s="145" t="s">
        <v>41</v>
      </c>
      <c r="VLB72" s="144" t="s">
        <v>2</v>
      </c>
      <c r="VLC72" s="144" t="s">
        <v>1979</v>
      </c>
      <c r="VLD72" s="144" t="s">
        <v>1980</v>
      </c>
      <c r="VLE72" s="145" t="s">
        <v>1920</v>
      </c>
      <c r="VLF72" s="145" t="s">
        <v>1921</v>
      </c>
      <c r="VLG72" s="144" t="s">
        <v>1922</v>
      </c>
      <c r="VLH72" s="144" t="s">
        <v>2632</v>
      </c>
      <c r="VLI72" s="146" t="s">
        <v>1932</v>
      </c>
      <c r="VLQ72" s="145" t="s">
        <v>41</v>
      </c>
      <c r="VLR72" s="144" t="s">
        <v>2</v>
      </c>
      <c r="VLS72" s="144" t="s">
        <v>1979</v>
      </c>
      <c r="VLT72" s="144" t="s">
        <v>1980</v>
      </c>
      <c r="VLU72" s="145" t="s">
        <v>1920</v>
      </c>
      <c r="VLV72" s="145" t="s">
        <v>1921</v>
      </c>
      <c r="VLW72" s="144" t="s">
        <v>1922</v>
      </c>
      <c r="VLX72" s="144" t="s">
        <v>2632</v>
      </c>
      <c r="VLY72" s="146" t="s">
        <v>1932</v>
      </c>
      <c r="VMG72" s="145" t="s">
        <v>41</v>
      </c>
      <c r="VMH72" s="144" t="s">
        <v>2</v>
      </c>
      <c r="VMI72" s="144" t="s">
        <v>1979</v>
      </c>
      <c r="VMJ72" s="144" t="s">
        <v>1980</v>
      </c>
      <c r="VMK72" s="145" t="s">
        <v>1920</v>
      </c>
      <c r="VML72" s="145" t="s">
        <v>1921</v>
      </c>
      <c r="VMM72" s="144" t="s">
        <v>1922</v>
      </c>
      <c r="VMN72" s="144" t="s">
        <v>2632</v>
      </c>
      <c r="VMO72" s="146" t="s">
        <v>1932</v>
      </c>
      <c r="VMW72" s="145" t="s">
        <v>41</v>
      </c>
      <c r="VMX72" s="144" t="s">
        <v>2</v>
      </c>
      <c r="VMY72" s="144" t="s">
        <v>1979</v>
      </c>
      <c r="VMZ72" s="144" t="s">
        <v>1980</v>
      </c>
      <c r="VNA72" s="145" t="s">
        <v>1920</v>
      </c>
      <c r="VNB72" s="145" t="s">
        <v>1921</v>
      </c>
      <c r="VNC72" s="144" t="s">
        <v>1922</v>
      </c>
      <c r="VND72" s="144" t="s">
        <v>2632</v>
      </c>
      <c r="VNE72" s="146" t="s">
        <v>1932</v>
      </c>
      <c r="VNM72" s="145" t="s">
        <v>41</v>
      </c>
      <c r="VNN72" s="144" t="s">
        <v>2</v>
      </c>
      <c r="VNO72" s="144" t="s">
        <v>1979</v>
      </c>
      <c r="VNP72" s="144" t="s">
        <v>1980</v>
      </c>
      <c r="VNQ72" s="145" t="s">
        <v>1920</v>
      </c>
      <c r="VNR72" s="145" t="s">
        <v>1921</v>
      </c>
      <c r="VNS72" s="144" t="s">
        <v>1922</v>
      </c>
      <c r="VNT72" s="144" t="s">
        <v>2632</v>
      </c>
      <c r="VNU72" s="146" t="s">
        <v>1932</v>
      </c>
      <c r="VOC72" s="145" t="s">
        <v>41</v>
      </c>
      <c r="VOD72" s="144" t="s">
        <v>2</v>
      </c>
      <c r="VOE72" s="144" t="s">
        <v>1979</v>
      </c>
      <c r="VOF72" s="144" t="s">
        <v>1980</v>
      </c>
      <c r="VOG72" s="145" t="s">
        <v>1920</v>
      </c>
      <c r="VOH72" s="145" t="s">
        <v>1921</v>
      </c>
      <c r="VOI72" s="144" t="s">
        <v>1922</v>
      </c>
      <c r="VOJ72" s="144" t="s">
        <v>2632</v>
      </c>
      <c r="VOK72" s="146" t="s">
        <v>1932</v>
      </c>
      <c r="VOS72" s="145" t="s">
        <v>41</v>
      </c>
      <c r="VOT72" s="144" t="s">
        <v>2</v>
      </c>
      <c r="VOU72" s="144" t="s">
        <v>1979</v>
      </c>
      <c r="VOV72" s="144" t="s">
        <v>1980</v>
      </c>
      <c r="VOW72" s="145" t="s">
        <v>1920</v>
      </c>
      <c r="VOX72" s="145" t="s">
        <v>1921</v>
      </c>
      <c r="VOY72" s="144" t="s">
        <v>1922</v>
      </c>
      <c r="VOZ72" s="144" t="s">
        <v>2632</v>
      </c>
      <c r="VPA72" s="146" t="s">
        <v>1932</v>
      </c>
      <c r="VPI72" s="145" t="s">
        <v>41</v>
      </c>
      <c r="VPJ72" s="144" t="s">
        <v>2</v>
      </c>
      <c r="VPK72" s="144" t="s">
        <v>1979</v>
      </c>
      <c r="VPL72" s="144" t="s">
        <v>1980</v>
      </c>
      <c r="VPM72" s="145" t="s">
        <v>1920</v>
      </c>
      <c r="VPN72" s="145" t="s">
        <v>1921</v>
      </c>
      <c r="VPO72" s="144" t="s">
        <v>1922</v>
      </c>
      <c r="VPP72" s="144" t="s">
        <v>2632</v>
      </c>
      <c r="VPQ72" s="146" t="s">
        <v>1932</v>
      </c>
      <c r="VPY72" s="145" t="s">
        <v>41</v>
      </c>
      <c r="VPZ72" s="144" t="s">
        <v>2</v>
      </c>
      <c r="VQA72" s="144" t="s">
        <v>1979</v>
      </c>
      <c r="VQB72" s="144" t="s">
        <v>1980</v>
      </c>
      <c r="VQC72" s="145" t="s">
        <v>1920</v>
      </c>
      <c r="VQD72" s="145" t="s">
        <v>1921</v>
      </c>
      <c r="VQE72" s="144" t="s">
        <v>1922</v>
      </c>
      <c r="VQF72" s="144" t="s">
        <v>2632</v>
      </c>
      <c r="VQG72" s="146" t="s">
        <v>1932</v>
      </c>
      <c r="VQO72" s="145" t="s">
        <v>41</v>
      </c>
      <c r="VQP72" s="144" t="s">
        <v>2</v>
      </c>
      <c r="VQQ72" s="144" t="s">
        <v>1979</v>
      </c>
      <c r="VQR72" s="144" t="s">
        <v>1980</v>
      </c>
      <c r="VQS72" s="145" t="s">
        <v>1920</v>
      </c>
      <c r="VQT72" s="145" t="s">
        <v>1921</v>
      </c>
      <c r="VQU72" s="144" t="s">
        <v>1922</v>
      </c>
      <c r="VQV72" s="144" t="s">
        <v>2632</v>
      </c>
      <c r="VQW72" s="146" t="s">
        <v>1932</v>
      </c>
      <c r="VRE72" s="145" t="s">
        <v>41</v>
      </c>
      <c r="VRF72" s="144" t="s">
        <v>2</v>
      </c>
      <c r="VRG72" s="144" t="s">
        <v>1979</v>
      </c>
      <c r="VRH72" s="144" t="s">
        <v>1980</v>
      </c>
      <c r="VRI72" s="145" t="s">
        <v>1920</v>
      </c>
      <c r="VRJ72" s="145" t="s">
        <v>1921</v>
      </c>
      <c r="VRK72" s="144" t="s">
        <v>1922</v>
      </c>
      <c r="VRL72" s="144" t="s">
        <v>2632</v>
      </c>
      <c r="VRM72" s="146" t="s">
        <v>1932</v>
      </c>
      <c r="VRU72" s="145" t="s">
        <v>41</v>
      </c>
      <c r="VRV72" s="144" t="s">
        <v>2</v>
      </c>
      <c r="VRW72" s="144" t="s">
        <v>1979</v>
      </c>
      <c r="VRX72" s="144" t="s">
        <v>1980</v>
      </c>
      <c r="VRY72" s="145" t="s">
        <v>1920</v>
      </c>
      <c r="VRZ72" s="145" t="s">
        <v>1921</v>
      </c>
      <c r="VSA72" s="144" t="s">
        <v>1922</v>
      </c>
      <c r="VSB72" s="144" t="s">
        <v>2632</v>
      </c>
      <c r="VSC72" s="146" t="s">
        <v>1932</v>
      </c>
      <c r="VSK72" s="145" t="s">
        <v>41</v>
      </c>
      <c r="VSL72" s="144" t="s">
        <v>2</v>
      </c>
      <c r="VSM72" s="144" t="s">
        <v>1979</v>
      </c>
      <c r="VSN72" s="144" t="s">
        <v>1980</v>
      </c>
      <c r="VSO72" s="145" t="s">
        <v>1920</v>
      </c>
      <c r="VSP72" s="145" t="s">
        <v>1921</v>
      </c>
      <c r="VSQ72" s="144" t="s">
        <v>1922</v>
      </c>
      <c r="VSR72" s="144" t="s">
        <v>2632</v>
      </c>
      <c r="VSS72" s="146" t="s">
        <v>1932</v>
      </c>
      <c r="VTA72" s="145" t="s">
        <v>41</v>
      </c>
      <c r="VTB72" s="144" t="s">
        <v>2</v>
      </c>
      <c r="VTC72" s="144" t="s">
        <v>1979</v>
      </c>
      <c r="VTD72" s="144" t="s">
        <v>1980</v>
      </c>
      <c r="VTE72" s="145" t="s">
        <v>1920</v>
      </c>
      <c r="VTF72" s="145" t="s">
        <v>1921</v>
      </c>
      <c r="VTG72" s="144" t="s">
        <v>1922</v>
      </c>
      <c r="VTH72" s="144" t="s">
        <v>2632</v>
      </c>
      <c r="VTI72" s="146" t="s">
        <v>1932</v>
      </c>
      <c r="VTQ72" s="145" t="s">
        <v>41</v>
      </c>
      <c r="VTR72" s="144" t="s">
        <v>2</v>
      </c>
      <c r="VTS72" s="144" t="s">
        <v>1979</v>
      </c>
      <c r="VTT72" s="144" t="s">
        <v>1980</v>
      </c>
      <c r="VTU72" s="145" t="s">
        <v>1920</v>
      </c>
      <c r="VTV72" s="145" t="s">
        <v>1921</v>
      </c>
      <c r="VTW72" s="144" t="s">
        <v>1922</v>
      </c>
      <c r="VTX72" s="144" t="s">
        <v>2632</v>
      </c>
      <c r="VTY72" s="146" t="s">
        <v>1932</v>
      </c>
      <c r="VUG72" s="145" t="s">
        <v>41</v>
      </c>
      <c r="VUH72" s="144" t="s">
        <v>2</v>
      </c>
      <c r="VUI72" s="144" t="s">
        <v>1979</v>
      </c>
      <c r="VUJ72" s="144" t="s">
        <v>1980</v>
      </c>
      <c r="VUK72" s="145" t="s">
        <v>1920</v>
      </c>
      <c r="VUL72" s="145" t="s">
        <v>1921</v>
      </c>
      <c r="VUM72" s="144" t="s">
        <v>1922</v>
      </c>
      <c r="VUN72" s="144" t="s">
        <v>2632</v>
      </c>
      <c r="VUO72" s="146" t="s">
        <v>1932</v>
      </c>
      <c r="VUW72" s="145" t="s">
        <v>41</v>
      </c>
      <c r="VUX72" s="144" t="s">
        <v>2</v>
      </c>
      <c r="VUY72" s="144" t="s">
        <v>1979</v>
      </c>
      <c r="VUZ72" s="144" t="s">
        <v>1980</v>
      </c>
      <c r="VVA72" s="145" t="s">
        <v>1920</v>
      </c>
      <c r="VVB72" s="145" t="s">
        <v>1921</v>
      </c>
      <c r="VVC72" s="144" t="s">
        <v>1922</v>
      </c>
      <c r="VVD72" s="144" t="s">
        <v>2632</v>
      </c>
      <c r="VVE72" s="146" t="s">
        <v>1932</v>
      </c>
      <c r="VVM72" s="145" t="s">
        <v>41</v>
      </c>
      <c r="VVN72" s="144" t="s">
        <v>2</v>
      </c>
      <c r="VVO72" s="144" t="s">
        <v>1979</v>
      </c>
      <c r="VVP72" s="144" t="s">
        <v>1980</v>
      </c>
      <c r="VVQ72" s="145" t="s">
        <v>1920</v>
      </c>
      <c r="VVR72" s="145" t="s">
        <v>1921</v>
      </c>
      <c r="VVS72" s="144" t="s">
        <v>1922</v>
      </c>
      <c r="VVT72" s="144" t="s">
        <v>2632</v>
      </c>
      <c r="VVU72" s="146" t="s">
        <v>1932</v>
      </c>
      <c r="VWC72" s="145" t="s">
        <v>41</v>
      </c>
      <c r="VWD72" s="144" t="s">
        <v>2</v>
      </c>
      <c r="VWE72" s="144" t="s">
        <v>1979</v>
      </c>
      <c r="VWF72" s="144" t="s">
        <v>1980</v>
      </c>
      <c r="VWG72" s="145" t="s">
        <v>1920</v>
      </c>
      <c r="VWH72" s="145" t="s">
        <v>1921</v>
      </c>
      <c r="VWI72" s="144" t="s">
        <v>1922</v>
      </c>
      <c r="VWJ72" s="144" t="s">
        <v>2632</v>
      </c>
      <c r="VWK72" s="146" t="s">
        <v>1932</v>
      </c>
      <c r="VWS72" s="145" t="s">
        <v>41</v>
      </c>
      <c r="VWT72" s="144" t="s">
        <v>2</v>
      </c>
      <c r="VWU72" s="144" t="s">
        <v>1979</v>
      </c>
      <c r="VWV72" s="144" t="s">
        <v>1980</v>
      </c>
      <c r="VWW72" s="145" t="s">
        <v>1920</v>
      </c>
      <c r="VWX72" s="145" t="s">
        <v>1921</v>
      </c>
      <c r="VWY72" s="144" t="s">
        <v>1922</v>
      </c>
      <c r="VWZ72" s="144" t="s">
        <v>2632</v>
      </c>
      <c r="VXA72" s="146" t="s">
        <v>1932</v>
      </c>
      <c r="VXI72" s="145" t="s">
        <v>41</v>
      </c>
      <c r="VXJ72" s="144" t="s">
        <v>2</v>
      </c>
      <c r="VXK72" s="144" t="s">
        <v>1979</v>
      </c>
      <c r="VXL72" s="144" t="s">
        <v>1980</v>
      </c>
      <c r="VXM72" s="145" t="s">
        <v>1920</v>
      </c>
      <c r="VXN72" s="145" t="s">
        <v>1921</v>
      </c>
      <c r="VXO72" s="144" t="s">
        <v>1922</v>
      </c>
      <c r="VXP72" s="144" t="s">
        <v>2632</v>
      </c>
      <c r="VXQ72" s="146" t="s">
        <v>1932</v>
      </c>
      <c r="VXY72" s="145" t="s">
        <v>41</v>
      </c>
      <c r="VXZ72" s="144" t="s">
        <v>2</v>
      </c>
      <c r="VYA72" s="144" t="s">
        <v>1979</v>
      </c>
      <c r="VYB72" s="144" t="s">
        <v>1980</v>
      </c>
      <c r="VYC72" s="145" t="s">
        <v>1920</v>
      </c>
      <c r="VYD72" s="145" t="s">
        <v>1921</v>
      </c>
      <c r="VYE72" s="144" t="s">
        <v>1922</v>
      </c>
      <c r="VYF72" s="144" t="s">
        <v>2632</v>
      </c>
      <c r="VYG72" s="146" t="s">
        <v>1932</v>
      </c>
      <c r="VYO72" s="145" t="s">
        <v>41</v>
      </c>
      <c r="VYP72" s="144" t="s">
        <v>2</v>
      </c>
      <c r="VYQ72" s="144" t="s">
        <v>1979</v>
      </c>
      <c r="VYR72" s="144" t="s">
        <v>1980</v>
      </c>
      <c r="VYS72" s="145" t="s">
        <v>1920</v>
      </c>
      <c r="VYT72" s="145" t="s">
        <v>1921</v>
      </c>
      <c r="VYU72" s="144" t="s">
        <v>1922</v>
      </c>
      <c r="VYV72" s="144" t="s">
        <v>2632</v>
      </c>
      <c r="VYW72" s="146" t="s">
        <v>1932</v>
      </c>
      <c r="VZE72" s="145" t="s">
        <v>41</v>
      </c>
      <c r="VZF72" s="144" t="s">
        <v>2</v>
      </c>
      <c r="VZG72" s="144" t="s">
        <v>1979</v>
      </c>
      <c r="VZH72" s="144" t="s">
        <v>1980</v>
      </c>
      <c r="VZI72" s="145" t="s">
        <v>1920</v>
      </c>
      <c r="VZJ72" s="145" t="s">
        <v>1921</v>
      </c>
      <c r="VZK72" s="144" t="s">
        <v>1922</v>
      </c>
      <c r="VZL72" s="144" t="s">
        <v>2632</v>
      </c>
      <c r="VZM72" s="146" t="s">
        <v>1932</v>
      </c>
      <c r="VZU72" s="145" t="s">
        <v>41</v>
      </c>
      <c r="VZV72" s="144" t="s">
        <v>2</v>
      </c>
      <c r="VZW72" s="144" t="s">
        <v>1979</v>
      </c>
      <c r="VZX72" s="144" t="s">
        <v>1980</v>
      </c>
      <c r="VZY72" s="145" t="s">
        <v>1920</v>
      </c>
      <c r="VZZ72" s="145" t="s">
        <v>1921</v>
      </c>
      <c r="WAA72" s="144" t="s">
        <v>1922</v>
      </c>
      <c r="WAB72" s="144" t="s">
        <v>2632</v>
      </c>
      <c r="WAC72" s="146" t="s">
        <v>1932</v>
      </c>
      <c r="WAK72" s="145" t="s">
        <v>41</v>
      </c>
      <c r="WAL72" s="144" t="s">
        <v>2</v>
      </c>
      <c r="WAM72" s="144" t="s">
        <v>1979</v>
      </c>
      <c r="WAN72" s="144" t="s">
        <v>1980</v>
      </c>
      <c r="WAO72" s="145" t="s">
        <v>1920</v>
      </c>
      <c r="WAP72" s="145" t="s">
        <v>1921</v>
      </c>
      <c r="WAQ72" s="144" t="s">
        <v>1922</v>
      </c>
      <c r="WAR72" s="144" t="s">
        <v>2632</v>
      </c>
      <c r="WAS72" s="146" t="s">
        <v>1932</v>
      </c>
      <c r="WBA72" s="145" t="s">
        <v>41</v>
      </c>
      <c r="WBB72" s="144" t="s">
        <v>2</v>
      </c>
      <c r="WBC72" s="144" t="s">
        <v>1979</v>
      </c>
      <c r="WBD72" s="144" t="s">
        <v>1980</v>
      </c>
      <c r="WBE72" s="145" t="s">
        <v>1920</v>
      </c>
      <c r="WBF72" s="145" t="s">
        <v>1921</v>
      </c>
      <c r="WBG72" s="144" t="s">
        <v>1922</v>
      </c>
      <c r="WBH72" s="144" t="s">
        <v>2632</v>
      </c>
      <c r="WBI72" s="146" t="s">
        <v>1932</v>
      </c>
      <c r="WBQ72" s="145" t="s">
        <v>41</v>
      </c>
      <c r="WBR72" s="144" t="s">
        <v>2</v>
      </c>
      <c r="WBS72" s="144" t="s">
        <v>1979</v>
      </c>
      <c r="WBT72" s="144" t="s">
        <v>1980</v>
      </c>
      <c r="WBU72" s="145" t="s">
        <v>1920</v>
      </c>
      <c r="WBV72" s="145" t="s">
        <v>1921</v>
      </c>
      <c r="WBW72" s="144" t="s">
        <v>1922</v>
      </c>
      <c r="WBX72" s="144" t="s">
        <v>2632</v>
      </c>
      <c r="WBY72" s="146" t="s">
        <v>1932</v>
      </c>
      <c r="WCG72" s="145" t="s">
        <v>41</v>
      </c>
      <c r="WCH72" s="144" t="s">
        <v>2</v>
      </c>
      <c r="WCI72" s="144" t="s">
        <v>1979</v>
      </c>
      <c r="WCJ72" s="144" t="s">
        <v>1980</v>
      </c>
      <c r="WCK72" s="145" t="s">
        <v>1920</v>
      </c>
      <c r="WCL72" s="145" t="s">
        <v>1921</v>
      </c>
      <c r="WCM72" s="144" t="s">
        <v>1922</v>
      </c>
      <c r="WCN72" s="144" t="s">
        <v>2632</v>
      </c>
      <c r="WCO72" s="146" t="s">
        <v>1932</v>
      </c>
      <c r="WCW72" s="145" t="s">
        <v>41</v>
      </c>
      <c r="WCX72" s="144" t="s">
        <v>2</v>
      </c>
      <c r="WCY72" s="144" t="s">
        <v>1979</v>
      </c>
      <c r="WCZ72" s="144" t="s">
        <v>1980</v>
      </c>
      <c r="WDA72" s="145" t="s">
        <v>1920</v>
      </c>
      <c r="WDB72" s="145" t="s">
        <v>1921</v>
      </c>
      <c r="WDC72" s="144" t="s">
        <v>1922</v>
      </c>
      <c r="WDD72" s="144" t="s">
        <v>2632</v>
      </c>
      <c r="WDE72" s="146" t="s">
        <v>1932</v>
      </c>
      <c r="WDM72" s="145" t="s">
        <v>41</v>
      </c>
      <c r="WDN72" s="144" t="s">
        <v>2</v>
      </c>
      <c r="WDO72" s="144" t="s">
        <v>1979</v>
      </c>
      <c r="WDP72" s="144" t="s">
        <v>1980</v>
      </c>
      <c r="WDQ72" s="145" t="s">
        <v>1920</v>
      </c>
      <c r="WDR72" s="145" t="s">
        <v>1921</v>
      </c>
      <c r="WDS72" s="144" t="s">
        <v>1922</v>
      </c>
      <c r="WDT72" s="144" t="s">
        <v>2632</v>
      </c>
      <c r="WDU72" s="146" t="s">
        <v>1932</v>
      </c>
      <c r="WEC72" s="145" t="s">
        <v>41</v>
      </c>
      <c r="WED72" s="144" t="s">
        <v>2</v>
      </c>
      <c r="WEE72" s="144" t="s">
        <v>1979</v>
      </c>
      <c r="WEF72" s="144" t="s">
        <v>1980</v>
      </c>
      <c r="WEG72" s="145" t="s">
        <v>1920</v>
      </c>
      <c r="WEH72" s="145" t="s">
        <v>1921</v>
      </c>
      <c r="WEI72" s="144" t="s">
        <v>1922</v>
      </c>
      <c r="WEJ72" s="144" t="s">
        <v>2632</v>
      </c>
      <c r="WEK72" s="146" t="s">
        <v>1932</v>
      </c>
      <c r="WES72" s="145" t="s">
        <v>41</v>
      </c>
      <c r="WET72" s="144" t="s">
        <v>2</v>
      </c>
      <c r="WEU72" s="144" t="s">
        <v>1979</v>
      </c>
      <c r="WEV72" s="144" t="s">
        <v>1980</v>
      </c>
      <c r="WEW72" s="145" t="s">
        <v>1920</v>
      </c>
      <c r="WEX72" s="145" t="s">
        <v>1921</v>
      </c>
      <c r="WEY72" s="144" t="s">
        <v>1922</v>
      </c>
      <c r="WEZ72" s="144" t="s">
        <v>2632</v>
      </c>
      <c r="WFA72" s="146" t="s">
        <v>1932</v>
      </c>
      <c r="WFI72" s="145" t="s">
        <v>41</v>
      </c>
      <c r="WFJ72" s="144" t="s">
        <v>2</v>
      </c>
      <c r="WFK72" s="144" t="s">
        <v>1979</v>
      </c>
      <c r="WFL72" s="144" t="s">
        <v>1980</v>
      </c>
      <c r="WFM72" s="145" t="s">
        <v>1920</v>
      </c>
      <c r="WFN72" s="145" t="s">
        <v>1921</v>
      </c>
      <c r="WFO72" s="144" t="s">
        <v>1922</v>
      </c>
      <c r="WFP72" s="144" t="s">
        <v>2632</v>
      </c>
      <c r="WFQ72" s="146" t="s">
        <v>1932</v>
      </c>
      <c r="WFY72" s="145" t="s">
        <v>41</v>
      </c>
      <c r="WFZ72" s="144" t="s">
        <v>2</v>
      </c>
      <c r="WGA72" s="144" t="s">
        <v>1979</v>
      </c>
      <c r="WGB72" s="144" t="s">
        <v>1980</v>
      </c>
      <c r="WGC72" s="145" t="s">
        <v>1920</v>
      </c>
      <c r="WGD72" s="145" t="s">
        <v>1921</v>
      </c>
      <c r="WGE72" s="144" t="s">
        <v>1922</v>
      </c>
      <c r="WGF72" s="144" t="s">
        <v>2632</v>
      </c>
      <c r="WGG72" s="146" t="s">
        <v>1932</v>
      </c>
      <c r="WGO72" s="145" t="s">
        <v>41</v>
      </c>
      <c r="WGP72" s="144" t="s">
        <v>2</v>
      </c>
      <c r="WGQ72" s="144" t="s">
        <v>1979</v>
      </c>
      <c r="WGR72" s="144" t="s">
        <v>1980</v>
      </c>
      <c r="WGS72" s="145" t="s">
        <v>1920</v>
      </c>
      <c r="WGT72" s="145" t="s">
        <v>1921</v>
      </c>
      <c r="WGU72" s="144" t="s">
        <v>1922</v>
      </c>
      <c r="WGV72" s="144" t="s">
        <v>2632</v>
      </c>
      <c r="WGW72" s="146" t="s">
        <v>1932</v>
      </c>
      <c r="WHE72" s="145" t="s">
        <v>41</v>
      </c>
      <c r="WHF72" s="144" t="s">
        <v>2</v>
      </c>
      <c r="WHG72" s="144" t="s">
        <v>1979</v>
      </c>
      <c r="WHH72" s="144" t="s">
        <v>1980</v>
      </c>
      <c r="WHI72" s="145" t="s">
        <v>1920</v>
      </c>
      <c r="WHJ72" s="145" t="s">
        <v>1921</v>
      </c>
      <c r="WHK72" s="144" t="s">
        <v>1922</v>
      </c>
      <c r="WHL72" s="144" t="s">
        <v>2632</v>
      </c>
      <c r="WHM72" s="146" t="s">
        <v>1932</v>
      </c>
      <c r="WHU72" s="145" t="s">
        <v>41</v>
      </c>
      <c r="WHV72" s="144" t="s">
        <v>2</v>
      </c>
      <c r="WHW72" s="144" t="s">
        <v>1979</v>
      </c>
      <c r="WHX72" s="144" t="s">
        <v>1980</v>
      </c>
      <c r="WHY72" s="145" t="s">
        <v>1920</v>
      </c>
      <c r="WHZ72" s="145" t="s">
        <v>1921</v>
      </c>
      <c r="WIA72" s="144" t="s">
        <v>1922</v>
      </c>
      <c r="WIB72" s="144" t="s">
        <v>2632</v>
      </c>
      <c r="WIC72" s="146" t="s">
        <v>1932</v>
      </c>
      <c r="WIK72" s="145" t="s">
        <v>41</v>
      </c>
      <c r="WIL72" s="144" t="s">
        <v>2</v>
      </c>
      <c r="WIM72" s="144" t="s">
        <v>1979</v>
      </c>
      <c r="WIN72" s="144" t="s">
        <v>1980</v>
      </c>
      <c r="WIO72" s="145" t="s">
        <v>1920</v>
      </c>
      <c r="WIP72" s="145" t="s">
        <v>1921</v>
      </c>
      <c r="WIQ72" s="144" t="s">
        <v>1922</v>
      </c>
      <c r="WIR72" s="144" t="s">
        <v>2632</v>
      </c>
      <c r="WIS72" s="146" t="s">
        <v>1932</v>
      </c>
      <c r="WJA72" s="145" t="s">
        <v>41</v>
      </c>
      <c r="WJB72" s="144" t="s">
        <v>2</v>
      </c>
      <c r="WJC72" s="144" t="s">
        <v>1979</v>
      </c>
      <c r="WJD72" s="144" t="s">
        <v>1980</v>
      </c>
      <c r="WJE72" s="145" t="s">
        <v>1920</v>
      </c>
      <c r="WJF72" s="145" t="s">
        <v>1921</v>
      </c>
      <c r="WJG72" s="144" t="s">
        <v>1922</v>
      </c>
      <c r="WJH72" s="144" t="s">
        <v>2632</v>
      </c>
      <c r="WJI72" s="146" t="s">
        <v>1932</v>
      </c>
      <c r="WJQ72" s="145" t="s">
        <v>41</v>
      </c>
      <c r="WJR72" s="144" t="s">
        <v>2</v>
      </c>
      <c r="WJS72" s="144" t="s">
        <v>1979</v>
      </c>
      <c r="WJT72" s="144" t="s">
        <v>1980</v>
      </c>
      <c r="WJU72" s="145" t="s">
        <v>1920</v>
      </c>
      <c r="WJV72" s="145" t="s">
        <v>1921</v>
      </c>
      <c r="WJW72" s="144" t="s">
        <v>1922</v>
      </c>
      <c r="WJX72" s="144" t="s">
        <v>2632</v>
      </c>
      <c r="WJY72" s="146" t="s">
        <v>1932</v>
      </c>
      <c r="WKG72" s="145" t="s">
        <v>41</v>
      </c>
      <c r="WKH72" s="144" t="s">
        <v>2</v>
      </c>
      <c r="WKI72" s="144" t="s">
        <v>1979</v>
      </c>
      <c r="WKJ72" s="144" t="s">
        <v>1980</v>
      </c>
      <c r="WKK72" s="145" t="s">
        <v>1920</v>
      </c>
      <c r="WKL72" s="145" t="s">
        <v>1921</v>
      </c>
      <c r="WKM72" s="144" t="s">
        <v>1922</v>
      </c>
      <c r="WKN72" s="144" t="s">
        <v>2632</v>
      </c>
      <c r="WKO72" s="146" t="s">
        <v>1932</v>
      </c>
      <c r="WKW72" s="145" t="s">
        <v>41</v>
      </c>
      <c r="WKX72" s="144" t="s">
        <v>2</v>
      </c>
      <c r="WKY72" s="144" t="s">
        <v>1979</v>
      </c>
      <c r="WKZ72" s="144" t="s">
        <v>1980</v>
      </c>
      <c r="WLA72" s="145" t="s">
        <v>1920</v>
      </c>
      <c r="WLB72" s="145" t="s">
        <v>1921</v>
      </c>
      <c r="WLC72" s="144" t="s">
        <v>1922</v>
      </c>
      <c r="WLD72" s="144" t="s">
        <v>2632</v>
      </c>
      <c r="WLE72" s="146" t="s">
        <v>1932</v>
      </c>
      <c r="WLM72" s="145" t="s">
        <v>41</v>
      </c>
      <c r="WLN72" s="144" t="s">
        <v>2</v>
      </c>
      <c r="WLO72" s="144" t="s">
        <v>1979</v>
      </c>
      <c r="WLP72" s="144" t="s">
        <v>1980</v>
      </c>
      <c r="WLQ72" s="145" t="s">
        <v>1920</v>
      </c>
      <c r="WLR72" s="145" t="s">
        <v>1921</v>
      </c>
      <c r="WLS72" s="144" t="s">
        <v>1922</v>
      </c>
      <c r="WLT72" s="144" t="s">
        <v>2632</v>
      </c>
      <c r="WLU72" s="146" t="s">
        <v>1932</v>
      </c>
      <c r="WMC72" s="145" t="s">
        <v>41</v>
      </c>
      <c r="WMD72" s="144" t="s">
        <v>2</v>
      </c>
      <c r="WME72" s="144" t="s">
        <v>1979</v>
      </c>
      <c r="WMF72" s="144" t="s">
        <v>1980</v>
      </c>
      <c r="WMG72" s="145" t="s">
        <v>1920</v>
      </c>
      <c r="WMH72" s="145" t="s">
        <v>1921</v>
      </c>
      <c r="WMI72" s="144" t="s">
        <v>1922</v>
      </c>
      <c r="WMJ72" s="144" t="s">
        <v>2632</v>
      </c>
      <c r="WMK72" s="146" t="s">
        <v>1932</v>
      </c>
      <c r="WMS72" s="145" t="s">
        <v>41</v>
      </c>
      <c r="WMT72" s="144" t="s">
        <v>2</v>
      </c>
      <c r="WMU72" s="144" t="s">
        <v>1979</v>
      </c>
      <c r="WMV72" s="144" t="s">
        <v>1980</v>
      </c>
      <c r="WMW72" s="145" t="s">
        <v>1920</v>
      </c>
      <c r="WMX72" s="145" t="s">
        <v>1921</v>
      </c>
      <c r="WMY72" s="144" t="s">
        <v>1922</v>
      </c>
      <c r="WMZ72" s="144" t="s">
        <v>2632</v>
      </c>
      <c r="WNA72" s="146" t="s">
        <v>1932</v>
      </c>
      <c r="WNI72" s="145" t="s">
        <v>41</v>
      </c>
      <c r="WNJ72" s="144" t="s">
        <v>2</v>
      </c>
      <c r="WNK72" s="144" t="s">
        <v>1979</v>
      </c>
      <c r="WNL72" s="144" t="s">
        <v>1980</v>
      </c>
      <c r="WNM72" s="145" t="s">
        <v>1920</v>
      </c>
      <c r="WNN72" s="145" t="s">
        <v>1921</v>
      </c>
      <c r="WNO72" s="144" t="s">
        <v>1922</v>
      </c>
      <c r="WNP72" s="144" t="s">
        <v>2632</v>
      </c>
      <c r="WNQ72" s="146" t="s">
        <v>1932</v>
      </c>
      <c r="WNY72" s="145" t="s">
        <v>41</v>
      </c>
      <c r="WNZ72" s="144" t="s">
        <v>2</v>
      </c>
      <c r="WOA72" s="144" t="s">
        <v>1979</v>
      </c>
      <c r="WOB72" s="144" t="s">
        <v>1980</v>
      </c>
      <c r="WOC72" s="145" t="s">
        <v>1920</v>
      </c>
      <c r="WOD72" s="145" t="s">
        <v>1921</v>
      </c>
      <c r="WOE72" s="144" t="s">
        <v>1922</v>
      </c>
      <c r="WOF72" s="144" t="s">
        <v>2632</v>
      </c>
      <c r="WOG72" s="146" t="s">
        <v>1932</v>
      </c>
      <c r="WOO72" s="145" t="s">
        <v>41</v>
      </c>
      <c r="WOP72" s="144" t="s">
        <v>2</v>
      </c>
      <c r="WOQ72" s="144" t="s">
        <v>1979</v>
      </c>
      <c r="WOR72" s="144" t="s">
        <v>1980</v>
      </c>
      <c r="WOS72" s="145" t="s">
        <v>1920</v>
      </c>
      <c r="WOT72" s="145" t="s">
        <v>1921</v>
      </c>
      <c r="WOU72" s="144" t="s">
        <v>1922</v>
      </c>
      <c r="WOV72" s="144" t="s">
        <v>2632</v>
      </c>
      <c r="WOW72" s="146" t="s">
        <v>1932</v>
      </c>
      <c r="WPE72" s="145" t="s">
        <v>41</v>
      </c>
      <c r="WPF72" s="144" t="s">
        <v>2</v>
      </c>
      <c r="WPG72" s="144" t="s">
        <v>1979</v>
      </c>
      <c r="WPH72" s="144" t="s">
        <v>1980</v>
      </c>
      <c r="WPI72" s="145" t="s">
        <v>1920</v>
      </c>
      <c r="WPJ72" s="145" t="s">
        <v>1921</v>
      </c>
      <c r="WPK72" s="144" t="s">
        <v>1922</v>
      </c>
      <c r="WPL72" s="144" t="s">
        <v>2632</v>
      </c>
      <c r="WPM72" s="146" t="s">
        <v>1932</v>
      </c>
      <c r="WPU72" s="145" t="s">
        <v>41</v>
      </c>
      <c r="WPV72" s="144" t="s">
        <v>2</v>
      </c>
      <c r="WPW72" s="144" t="s">
        <v>1979</v>
      </c>
      <c r="WPX72" s="144" t="s">
        <v>1980</v>
      </c>
      <c r="WPY72" s="145" t="s">
        <v>1920</v>
      </c>
      <c r="WPZ72" s="145" t="s">
        <v>1921</v>
      </c>
      <c r="WQA72" s="144" t="s">
        <v>1922</v>
      </c>
      <c r="WQB72" s="144" t="s">
        <v>2632</v>
      </c>
      <c r="WQC72" s="146" t="s">
        <v>1932</v>
      </c>
      <c r="WQK72" s="145" t="s">
        <v>41</v>
      </c>
      <c r="WQL72" s="144" t="s">
        <v>2</v>
      </c>
      <c r="WQM72" s="144" t="s">
        <v>1979</v>
      </c>
      <c r="WQN72" s="144" t="s">
        <v>1980</v>
      </c>
      <c r="WQO72" s="145" t="s">
        <v>1920</v>
      </c>
      <c r="WQP72" s="145" t="s">
        <v>1921</v>
      </c>
      <c r="WQQ72" s="144" t="s">
        <v>1922</v>
      </c>
      <c r="WQR72" s="144" t="s">
        <v>2632</v>
      </c>
      <c r="WQS72" s="146" t="s">
        <v>1932</v>
      </c>
      <c r="WRA72" s="145" t="s">
        <v>41</v>
      </c>
      <c r="WRB72" s="144" t="s">
        <v>2</v>
      </c>
      <c r="WRC72" s="144" t="s">
        <v>1979</v>
      </c>
      <c r="WRD72" s="144" t="s">
        <v>1980</v>
      </c>
      <c r="WRE72" s="145" t="s">
        <v>1920</v>
      </c>
      <c r="WRF72" s="145" t="s">
        <v>1921</v>
      </c>
      <c r="WRG72" s="144" t="s">
        <v>1922</v>
      </c>
      <c r="WRH72" s="144" t="s">
        <v>2632</v>
      </c>
      <c r="WRI72" s="146" t="s">
        <v>1932</v>
      </c>
      <c r="WRQ72" s="145" t="s">
        <v>41</v>
      </c>
      <c r="WRR72" s="144" t="s">
        <v>2</v>
      </c>
      <c r="WRS72" s="144" t="s">
        <v>1979</v>
      </c>
      <c r="WRT72" s="144" t="s">
        <v>1980</v>
      </c>
      <c r="WRU72" s="145" t="s">
        <v>1920</v>
      </c>
      <c r="WRV72" s="145" t="s">
        <v>1921</v>
      </c>
      <c r="WRW72" s="144" t="s">
        <v>1922</v>
      </c>
      <c r="WRX72" s="144" t="s">
        <v>2632</v>
      </c>
      <c r="WRY72" s="146" t="s">
        <v>1932</v>
      </c>
      <c r="WSG72" s="145" t="s">
        <v>41</v>
      </c>
      <c r="WSH72" s="144" t="s">
        <v>2</v>
      </c>
      <c r="WSI72" s="144" t="s">
        <v>1979</v>
      </c>
      <c r="WSJ72" s="144" t="s">
        <v>1980</v>
      </c>
      <c r="WSK72" s="145" t="s">
        <v>1920</v>
      </c>
      <c r="WSL72" s="145" t="s">
        <v>1921</v>
      </c>
      <c r="WSM72" s="144" t="s">
        <v>1922</v>
      </c>
      <c r="WSN72" s="144" t="s">
        <v>2632</v>
      </c>
      <c r="WSO72" s="146" t="s">
        <v>1932</v>
      </c>
      <c r="WSW72" s="145" t="s">
        <v>41</v>
      </c>
      <c r="WSX72" s="144" t="s">
        <v>2</v>
      </c>
      <c r="WSY72" s="144" t="s">
        <v>1979</v>
      </c>
      <c r="WSZ72" s="144" t="s">
        <v>1980</v>
      </c>
      <c r="WTA72" s="145" t="s">
        <v>1920</v>
      </c>
      <c r="WTB72" s="145" t="s">
        <v>1921</v>
      </c>
      <c r="WTC72" s="144" t="s">
        <v>1922</v>
      </c>
      <c r="WTD72" s="144" t="s">
        <v>2632</v>
      </c>
      <c r="WTE72" s="146" t="s">
        <v>1932</v>
      </c>
      <c r="WTM72" s="145" t="s">
        <v>41</v>
      </c>
      <c r="WTN72" s="144" t="s">
        <v>2</v>
      </c>
      <c r="WTO72" s="144" t="s">
        <v>1979</v>
      </c>
      <c r="WTP72" s="144" t="s">
        <v>1980</v>
      </c>
      <c r="WTQ72" s="145" t="s">
        <v>1920</v>
      </c>
      <c r="WTR72" s="145" t="s">
        <v>1921</v>
      </c>
      <c r="WTS72" s="144" t="s">
        <v>1922</v>
      </c>
      <c r="WTT72" s="144" t="s">
        <v>2632</v>
      </c>
      <c r="WTU72" s="146" t="s">
        <v>1932</v>
      </c>
      <c r="WUC72" s="145" t="s">
        <v>41</v>
      </c>
      <c r="WUD72" s="144" t="s">
        <v>2</v>
      </c>
      <c r="WUE72" s="144" t="s">
        <v>1979</v>
      </c>
      <c r="WUF72" s="144" t="s">
        <v>1980</v>
      </c>
      <c r="WUG72" s="145" t="s">
        <v>1920</v>
      </c>
      <c r="WUH72" s="145" t="s">
        <v>1921</v>
      </c>
      <c r="WUI72" s="144" t="s">
        <v>1922</v>
      </c>
      <c r="WUJ72" s="144" t="s">
        <v>2632</v>
      </c>
      <c r="WUK72" s="146" t="s">
        <v>1932</v>
      </c>
      <c r="WUS72" s="145" t="s">
        <v>41</v>
      </c>
      <c r="WUT72" s="144" t="s">
        <v>2</v>
      </c>
      <c r="WUU72" s="144" t="s">
        <v>1979</v>
      </c>
      <c r="WUV72" s="144" t="s">
        <v>1980</v>
      </c>
      <c r="WUW72" s="145" t="s">
        <v>1920</v>
      </c>
      <c r="WUX72" s="145" t="s">
        <v>1921</v>
      </c>
      <c r="WUY72" s="144" t="s">
        <v>1922</v>
      </c>
      <c r="WUZ72" s="144" t="s">
        <v>2632</v>
      </c>
      <c r="WVA72" s="146" t="s">
        <v>1932</v>
      </c>
      <c r="WVI72" s="145" t="s">
        <v>41</v>
      </c>
      <c r="WVJ72" s="144" t="s">
        <v>2</v>
      </c>
      <c r="WVK72" s="144" t="s">
        <v>1979</v>
      </c>
      <c r="WVL72" s="144" t="s">
        <v>1980</v>
      </c>
      <c r="WVM72" s="145" t="s">
        <v>1920</v>
      </c>
      <c r="WVN72" s="145" t="s">
        <v>1921</v>
      </c>
      <c r="WVO72" s="144" t="s">
        <v>1922</v>
      </c>
      <c r="WVP72" s="144" t="s">
        <v>2632</v>
      </c>
      <c r="WVQ72" s="146" t="s">
        <v>1932</v>
      </c>
      <c r="WVY72" s="145" t="s">
        <v>41</v>
      </c>
      <c r="WVZ72" s="144" t="s">
        <v>2</v>
      </c>
      <c r="WWA72" s="144" t="s">
        <v>1979</v>
      </c>
      <c r="WWB72" s="144" t="s">
        <v>1980</v>
      </c>
      <c r="WWC72" s="145" t="s">
        <v>1920</v>
      </c>
      <c r="WWD72" s="145" t="s">
        <v>1921</v>
      </c>
      <c r="WWE72" s="144" t="s">
        <v>1922</v>
      </c>
      <c r="WWF72" s="144" t="s">
        <v>2632</v>
      </c>
      <c r="WWG72" s="146" t="s">
        <v>1932</v>
      </c>
      <c r="WWO72" s="145" t="s">
        <v>41</v>
      </c>
      <c r="WWP72" s="144" t="s">
        <v>2</v>
      </c>
      <c r="WWQ72" s="144" t="s">
        <v>1979</v>
      </c>
      <c r="WWR72" s="144" t="s">
        <v>1980</v>
      </c>
      <c r="WWS72" s="145" t="s">
        <v>1920</v>
      </c>
      <c r="WWT72" s="145" t="s">
        <v>1921</v>
      </c>
      <c r="WWU72" s="144" t="s">
        <v>1922</v>
      </c>
      <c r="WWV72" s="144" t="s">
        <v>2632</v>
      </c>
      <c r="WWW72" s="146" t="s">
        <v>1932</v>
      </c>
      <c r="WXE72" s="145" t="s">
        <v>41</v>
      </c>
      <c r="WXF72" s="144" t="s">
        <v>2</v>
      </c>
      <c r="WXG72" s="144" t="s">
        <v>1979</v>
      </c>
      <c r="WXH72" s="144" t="s">
        <v>1980</v>
      </c>
      <c r="WXI72" s="145" t="s">
        <v>1920</v>
      </c>
      <c r="WXJ72" s="145" t="s">
        <v>1921</v>
      </c>
      <c r="WXK72" s="144" t="s">
        <v>1922</v>
      </c>
      <c r="WXL72" s="144" t="s">
        <v>2632</v>
      </c>
      <c r="WXM72" s="146" t="s">
        <v>1932</v>
      </c>
      <c r="WXU72" s="145" t="s">
        <v>41</v>
      </c>
      <c r="WXV72" s="144" t="s">
        <v>2</v>
      </c>
      <c r="WXW72" s="144" t="s">
        <v>1979</v>
      </c>
      <c r="WXX72" s="144" t="s">
        <v>1980</v>
      </c>
      <c r="WXY72" s="145" t="s">
        <v>1920</v>
      </c>
      <c r="WXZ72" s="145" t="s">
        <v>1921</v>
      </c>
      <c r="WYA72" s="144" t="s">
        <v>1922</v>
      </c>
      <c r="WYB72" s="144" t="s">
        <v>2632</v>
      </c>
      <c r="WYC72" s="146" t="s">
        <v>1932</v>
      </c>
      <c r="WYK72" s="145" t="s">
        <v>41</v>
      </c>
      <c r="WYL72" s="144" t="s">
        <v>2</v>
      </c>
      <c r="WYM72" s="144" t="s">
        <v>1979</v>
      </c>
      <c r="WYN72" s="144" t="s">
        <v>1980</v>
      </c>
      <c r="WYO72" s="145" t="s">
        <v>1920</v>
      </c>
      <c r="WYP72" s="145" t="s">
        <v>1921</v>
      </c>
      <c r="WYQ72" s="144" t="s">
        <v>1922</v>
      </c>
      <c r="WYR72" s="144" t="s">
        <v>2632</v>
      </c>
      <c r="WYS72" s="146" t="s">
        <v>1932</v>
      </c>
      <c r="WZA72" s="145" t="s">
        <v>41</v>
      </c>
      <c r="WZB72" s="144" t="s">
        <v>2</v>
      </c>
      <c r="WZC72" s="144" t="s">
        <v>1979</v>
      </c>
      <c r="WZD72" s="144" t="s">
        <v>1980</v>
      </c>
      <c r="WZE72" s="145" t="s">
        <v>1920</v>
      </c>
      <c r="WZF72" s="145" t="s">
        <v>1921</v>
      </c>
      <c r="WZG72" s="144" t="s">
        <v>1922</v>
      </c>
      <c r="WZH72" s="144" t="s">
        <v>2632</v>
      </c>
      <c r="WZI72" s="146" t="s">
        <v>1932</v>
      </c>
      <c r="WZQ72" s="145" t="s">
        <v>41</v>
      </c>
      <c r="WZR72" s="144" t="s">
        <v>2</v>
      </c>
      <c r="WZS72" s="144" t="s">
        <v>1979</v>
      </c>
      <c r="WZT72" s="144" t="s">
        <v>1980</v>
      </c>
      <c r="WZU72" s="145" t="s">
        <v>1920</v>
      </c>
      <c r="WZV72" s="145" t="s">
        <v>1921</v>
      </c>
      <c r="WZW72" s="144" t="s">
        <v>1922</v>
      </c>
      <c r="WZX72" s="144" t="s">
        <v>2632</v>
      </c>
      <c r="WZY72" s="146" t="s">
        <v>1932</v>
      </c>
      <c r="XAG72" s="145" t="s">
        <v>41</v>
      </c>
      <c r="XAH72" s="144" t="s">
        <v>2</v>
      </c>
      <c r="XAI72" s="144" t="s">
        <v>1979</v>
      </c>
      <c r="XAJ72" s="144" t="s">
        <v>1980</v>
      </c>
      <c r="XAK72" s="145" t="s">
        <v>1920</v>
      </c>
      <c r="XAL72" s="145" t="s">
        <v>1921</v>
      </c>
      <c r="XAM72" s="144" t="s">
        <v>1922</v>
      </c>
      <c r="XAN72" s="144" t="s">
        <v>2632</v>
      </c>
      <c r="XAO72" s="146" t="s">
        <v>1932</v>
      </c>
      <c r="XAW72" s="145" t="s">
        <v>41</v>
      </c>
      <c r="XAX72" s="144" t="s">
        <v>2</v>
      </c>
      <c r="XAY72" s="144" t="s">
        <v>1979</v>
      </c>
      <c r="XAZ72" s="144" t="s">
        <v>1980</v>
      </c>
      <c r="XBA72" s="145" t="s">
        <v>1920</v>
      </c>
      <c r="XBB72" s="145" t="s">
        <v>1921</v>
      </c>
      <c r="XBC72" s="144" t="s">
        <v>1922</v>
      </c>
      <c r="XBD72" s="144" t="s">
        <v>2632</v>
      </c>
      <c r="XBE72" s="146" t="s">
        <v>1932</v>
      </c>
      <c r="XBM72" s="145" t="s">
        <v>41</v>
      </c>
      <c r="XBN72" s="144" t="s">
        <v>2</v>
      </c>
      <c r="XBO72" s="144" t="s">
        <v>1979</v>
      </c>
      <c r="XBP72" s="144" t="s">
        <v>1980</v>
      </c>
      <c r="XBQ72" s="145" t="s">
        <v>1920</v>
      </c>
      <c r="XBR72" s="145" t="s">
        <v>1921</v>
      </c>
      <c r="XBS72" s="144" t="s">
        <v>1922</v>
      </c>
      <c r="XBT72" s="144" t="s">
        <v>2632</v>
      </c>
      <c r="XBU72" s="146" t="s">
        <v>1932</v>
      </c>
      <c r="XCC72" s="145" t="s">
        <v>41</v>
      </c>
      <c r="XCD72" s="144" t="s">
        <v>2</v>
      </c>
      <c r="XCE72" s="144" t="s">
        <v>1979</v>
      </c>
      <c r="XCF72" s="144" t="s">
        <v>1980</v>
      </c>
      <c r="XCG72" s="145" t="s">
        <v>1920</v>
      </c>
      <c r="XCH72" s="145" t="s">
        <v>1921</v>
      </c>
      <c r="XCI72" s="144" t="s">
        <v>1922</v>
      </c>
      <c r="XCJ72" s="144" t="s">
        <v>2632</v>
      </c>
      <c r="XCK72" s="146" t="s">
        <v>1932</v>
      </c>
      <c r="XCS72" s="145" t="s">
        <v>41</v>
      </c>
      <c r="XCT72" s="144" t="s">
        <v>2</v>
      </c>
      <c r="XCU72" s="144" t="s">
        <v>1979</v>
      </c>
      <c r="XCV72" s="144" t="s">
        <v>1980</v>
      </c>
      <c r="XCW72" s="145" t="s">
        <v>1920</v>
      </c>
      <c r="XCX72" s="145" t="s">
        <v>1921</v>
      </c>
      <c r="XCY72" s="144" t="s">
        <v>1922</v>
      </c>
      <c r="XCZ72" s="144" t="s">
        <v>2632</v>
      </c>
      <c r="XDA72" s="146" t="s">
        <v>1932</v>
      </c>
      <c r="XDI72" s="145" t="s">
        <v>41</v>
      </c>
      <c r="XDJ72" s="144" t="s">
        <v>2</v>
      </c>
      <c r="XDK72" s="144" t="s">
        <v>1979</v>
      </c>
      <c r="XDL72" s="144" t="s">
        <v>1980</v>
      </c>
      <c r="XDM72" s="145" t="s">
        <v>1920</v>
      </c>
      <c r="XDN72" s="145" t="s">
        <v>1921</v>
      </c>
      <c r="XDO72" s="144" t="s">
        <v>1922</v>
      </c>
      <c r="XDP72" s="144" t="s">
        <v>2632</v>
      </c>
      <c r="XDQ72" s="146" t="s">
        <v>1932</v>
      </c>
      <c r="XDY72" s="145" t="s">
        <v>41</v>
      </c>
      <c r="XDZ72" s="144" t="s">
        <v>2</v>
      </c>
      <c r="XEA72" s="144" t="s">
        <v>1979</v>
      </c>
      <c r="XEB72" s="144" t="s">
        <v>1980</v>
      </c>
      <c r="XEC72" s="145" t="s">
        <v>1920</v>
      </c>
      <c r="XED72" s="145" t="s">
        <v>1921</v>
      </c>
      <c r="XEE72" s="144" t="s">
        <v>1922</v>
      </c>
      <c r="XEF72" s="144" t="s">
        <v>2632</v>
      </c>
      <c r="XEG72" s="146" t="s">
        <v>1932</v>
      </c>
      <c r="XEO72" s="145" t="s">
        <v>41</v>
      </c>
      <c r="XEP72" s="144" t="s">
        <v>2</v>
      </c>
      <c r="XEQ72" s="144" t="s">
        <v>1979</v>
      </c>
      <c r="XER72" s="144" t="s">
        <v>1980</v>
      </c>
      <c r="XES72" s="145" t="s">
        <v>1920</v>
      </c>
      <c r="XET72" s="145" t="s">
        <v>1921</v>
      </c>
      <c r="XEU72" s="144" t="s">
        <v>1922</v>
      </c>
      <c r="XEV72" s="144" t="s">
        <v>2632</v>
      </c>
      <c r="XEW72" s="146" t="s">
        <v>1932</v>
      </c>
    </row>
    <row r="73" spans="1:1017 1025:2041 2049:3065 3073:4089 4097:5113 5121:6137 6145:7161 7169:8185 8193:9209 9217:10233 10241:11257 11265:12281 12289:13305 13313:14329 14337:15353 15361:16377">
      <c r="A73" s="145" t="s">
        <v>41</v>
      </c>
      <c r="B73" s="144" t="s">
        <v>2</v>
      </c>
      <c r="C73" s="144" t="s">
        <v>1979</v>
      </c>
      <c r="D73" s="144" t="s">
        <v>1980</v>
      </c>
      <c r="E73" s="145" t="s">
        <v>1920</v>
      </c>
      <c r="F73" s="145" t="s">
        <v>1921</v>
      </c>
      <c r="G73" s="144" t="s">
        <v>1922</v>
      </c>
      <c r="H73" s="144" t="s">
        <v>2632</v>
      </c>
      <c r="I73" s="146" t="s">
        <v>1932</v>
      </c>
      <c r="Q73" s="193" t="s">
        <v>115</v>
      </c>
      <c r="R73" s="189">
        <v>2</v>
      </c>
      <c r="S73" s="193" t="s">
        <v>2671</v>
      </c>
      <c r="T73" s="193" t="s">
        <v>2671</v>
      </c>
      <c r="U73" s="192" t="e">
        <f t="shared" ref="U73:V73" si="4">VLOOKUP(S73,($L$59:$N$62),3,FALSE)</f>
        <v>#N/A</v>
      </c>
      <c r="V73" s="192" t="e">
        <f t="shared" si="4"/>
        <v>#N/A</v>
      </c>
      <c r="W73" s="203">
        <v>1</v>
      </c>
      <c r="X73" s="272">
        <f t="shared" ref="X73" si="5">W73^2</f>
        <v>1</v>
      </c>
      <c r="Y73" s="210" t="e">
        <f t="shared" ref="Y73" si="6">U73*V73*X73</f>
        <v>#N/A</v>
      </c>
      <c r="AG73" s="193" t="s">
        <v>115</v>
      </c>
      <c r="AH73" s="189">
        <v>2</v>
      </c>
      <c r="AI73" s="193" t="s">
        <v>2671</v>
      </c>
      <c r="AJ73" s="193" t="s">
        <v>2671</v>
      </c>
      <c r="AK73" s="192" t="e">
        <f t="shared" ref="AK73:AL73" si="7">VLOOKUP(AI73,($L$59:$N$62),3,FALSE)</f>
        <v>#N/A</v>
      </c>
      <c r="AL73" s="192" t="e">
        <f t="shared" si="7"/>
        <v>#N/A</v>
      </c>
      <c r="AM73" s="203">
        <v>1</v>
      </c>
      <c r="AN73" s="272">
        <f t="shared" ref="AN73" si="8">AM73^2</f>
        <v>1</v>
      </c>
      <c r="AO73" s="210" t="e">
        <f t="shared" ref="AO73" si="9">AK73*AL73*AN73</f>
        <v>#N/A</v>
      </c>
      <c r="AW73" s="193" t="s">
        <v>115</v>
      </c>
      <c r="AX73" s="189">
        <v>2</v>
      </c>
      <c r="AY73" s="193" t="s">
        <v>2671</v>
      </c>
      <c r="AZ73" s="193" t="s">
        <v>2671</v>
      </c>
      <c r="BA73" s="192" t="e">
        <f t="shared" ref="BA73:BB73" si="10">VLOOKUP(AY73,($L$59:$N$62),3,FALSE)</f>
        <v>#N/A</v>
      </c>
      <c r="BB73" s="192" t="e">
        <f t="shared" si="10"/>
        <v>#N/A</v>
      </c>
      <c r="BC73" s="203">
        <v>1</v>
      </c>
      <c r="BD73" s="272">
        <f t="shared" ref="BD73" si="11">BC73^2</f>
        <v>1</v>
      </c>
      <c r="BE73" s="210" t="e">
        <f t="shared" ref="BE73" si="12">BA73*BB73*BD73</f>
        <v>#N/A</v>
      </c>
      <c r="BM73" s="193" t="s">
        <v>115</v>
      </c>
      <c r="BN73" s="189">
        <v>2</v>
      </c>
      <c r="BO73" s="193" t="s">
        <v>2671</v>
      </c>
      <c r="BP73" s="193" t="s">
        <v>2671</v>
      </c>
      <c r="BQ73" s="192" t="e">
        <f t="shared" ref="BQ73:BR73" si="13">VLOOKUP(BO73,($L$59:$N$62),3,FALSE)</f>
        <v>#N/A</v>
      </c>
      <c r="BR73" s="192" t="e">
        <f t="shared" si="13"/>
        <v>#N/A</v>
      </c>
      <c r="BS73" s="203">
        <v>1</v>
      </c>
      <c r="BT73" s="272">
        <f t="shared" ref="BT73" si="14">BS73^2</f>
        <v>1</v>
      </c>
      <c r="BU73" s="210" t="e">
        <f t="shared" ref="BU73" si="15">BQ73*BR73*BT73</f>
        <v>#N/A</v>
      </c>
      <c r="CC73" s="193" t="s">
        <v>115</v>
      </c>
      <c r="CD73" s="189">
        <v>2</v>
      </c>
      <c r="CE73" s="193" t="s">
        <v>2671</v>
      </c>
      <c r="CF73" s="193" t="s">
        <v>2671</v>
      </c>
      <c r="CG73" s="192" t="e">
        <f t="shared" ref="CG73:CH73" si="16">VLOOKUP(CE73,($L$59:$N$62),3,FALSE)</f>
        <v>#N/A</v>
      </c>
      <c r="CH73" s="192" t="e">
        <f t="shared" si="16"/>
        <v>#N/A</v>
      </c>
      <c r="CI73" s="203">
        <v>1</v>
      </c>
      <c r="CJ73" s="272">
        <f t="shared" ref="CJ73" si="17">CI73^2</f>
        <v>1</v>
      </c>
      <c r="CK73" s="210" t="e">
        <f t="shared" ref="CK73" si="18">CG73*CH73*CJ73</f>
        <v>#N/A</v>
      </c>
      <c r="CS73" s="193" t="s">
        <v>115</v>
      </c>
      <c r="CT73" s="189">
        <v>2</v>
      </c>
      <c r="CU73" s="193" t="s">
        <v>2671</v>
      </c>
      <c r="CV73" s="193" t="s">
        <v>2671</v>
      </c>
      <c r="CW73" s="192" t="e">
        <f t="shared" ref="CW73:CX73" si="19">VLOOKUP(CU73,($L$59:$N$62),3,FALSE)</f>
        <v>#N/A</v>
      </c>
      <c r="CX73" s="192" t="e">
        <f t="shared" si="19"/>
        <v>#N/A</v>
      </c>
      <c r="CY73" s="203">
        <v>1</v>
      </c>
      <c r="CZ73" s="272">
        <f t="shared" ref="CZ73" si="20">CY73^2</f>
        <v>1</v>
      </c>
      <c r="DA73" s="210" t="e">
        <f t="shared" ref="DA73" si="21">CW73*CX73*CZ73</f>
        <v>#N/A</v>
      </c>
      <c r="DI73" s="193" t="s">
        <v>115</v>
      </c>
      <c r="DJ73" s="189">
        <v>2</v>
      </c>
      <c r="DK73" s="193" t="s">
        <v>2671</v>
      </c>
      <c r="DL73" s="193" t="s">
        <v>2671</v>
      </c>
      <c r="DM73" s="192" t="e">
        <f t="shared" ref="DM73:DN73" si="22">VLOOKUP(DK73,($L$59:$N$62),3,FALSE)</f>
        <v>#N/A</v>
      </c>
      <c r="DN73" s="192" t="e">
        <f t="shared" si="22"/>
        <v>#N/A</v>
      </c>
      <c r="DO73" s="203">
        <v>1</v>
      </c>
      <c r="DP73" s="272">
        <f t="shared" ref="DP73" si="23">DO73^2</f>
        <v>1</v>
      </c>
      <c r="DQ73" s="210" t="e">
        <f t="shared" ref="DQ73" si="24">DM73*DN73*DP73</f>
        <v>#N/A</v>
      </c>
      <c r="DY73" s="193" t="s">
        <v>115</v>
      </c>
      <c r="DZ73" s="189">
        <v>2</v>
      </c>
      <c r="EA73" s="193" t="s">
        <v>2671</v>
      </c>
      <c r="EB73" s="193" t="s">
        <v>2671</v>
      </c>
      <c r="EC73" s="192" t="e">
        <f t="shared" ref="EC73:ED73" si="25">VLOOKUP(EA73,($L$59:$N$62),3,FALSE)</f>
        <v>#N/A</v>
      </c>
      <c r="ED73" s="192" t="e">
        <f t="shared" si="25"/>
        <v>#N/A</v>
      </c>
      <c r="EE73" s="203">
        <v>1</v>
      </c>
      <c r="EF73" s="272">
        <f t="shared" ref="EF73" si="26">EE73^2</f>
        <v>1</v>
      </c>
      <c r="EG73" s="210" t="e">
        <f t="shared" ref="EG73" si="27">EC73*ED73*EF73</f>
        <v>#N/A</v>
      </c>
      <c r="EO73" s="193" t="s">
        <v>115</v>
      </c>
      <c r="EP73" s="189">
        <v>2</v>
      </c>
      <c r="EQ73" s="193" t="s">
        <v>2671</v>
      </c>
      <c r="ER73" s="193" t="s">
        <v>2671</v>
      </c>
      <c r="ES73" s="192" t="e">
        <f t="shared" ref="ES73:ET73" si="28">VLOOKUP(EQ73,($L$59:$N$62),3,FALSE)</f>
        <v>#N/A</v>
      </c>
      <c r="ET73" s="192" t="e">
        <f t="shared" si="28"/>
        <v>#N/A</v>
      </c>
      <c r="EU73" s="203">
        <v>1</v>
      </c>
      <c r="EV73" s="272">
        <f t="shared" ref="EV73" si="29">EU73^2</f>
        <v>1</v>
      </c>
      <c r="EW73" s="210" t="e">
        <f t="shared" ref="EW73" si="30">ES73*ET73*EV73</f>
        <v>#N/A</v>
      </c>
      <c r="FE73" s="193" t="s">
        <v>115</v>
      </c>
      <c r="FF73" s="189">
        <v>2</v>
      </c>
      <c r="FG73" s="193" t="s">
        <v>2671</v>
      </c>
      <c r="FH73" s="193" t="s">
        <v>2671</v>
      </c>
      <c r="FI73" s="192" t="e">
        <f t="shared" ref="FI73:FJ73" si="31">VLOOKUP(FG73,($L$59:$N$62),3,FALSE)</f>
        <v>#N/A</v>
      </c>
      <c r="FJ73" s="192" t="e">
        <f t="shared" si="31"/>
        <v>#N/A</v>
      </c>
      <c r="FK73" s="203">
        <v>1</v>
      </c>
      <c r="FL73" s="272">
        <f t="shared" ref="FL73" si="32">FK73^2</f>
        <v>1</v>
      </c>
      <c r="FM73" s="210" t="e">
        <f t="shared" ref="FM73" si="33">FI73*FJ73*FL73</f>
        <v>#N/A</v>
      </c>
      <c r="FU73" s="193" t="s">
        <v>115</v>
      </c>
      <c r="FV73" s="189">
        <v>2</v>
      </c>
      <c r="FW73" s="193" t="s">
        <v>2671</v>
      </c>
      <c r="FX73" s="193" t="s">
        <v>2671</v>
      </c>
      <c r="FY73" s="192" t="e">
        <f t="shared" ref="FY73:FZ73" si="34">VLOOKUP(FW73,($L$59:$N$62),3,FALSE)</f>
        <v>#N/A</v>
      </c>
      <c r="FZ73" s="192" t="e">
        <f t="shared" si="34"/>
        <v>#N/A</v>
      </c>
      <c r="GA73" s="203">
        <v>1</v>
      </c>
      <c r="GB73" s="272">
        <f t="shared" ref="GB73" si="35">GA73^2</f>
        <v>1</v>
      </c>
      <c r="GC73" s="210" t="e">
        <f t="shared" ref="GC73" si="36">FY73*FZ73*GB73</f>
        <v>#N/A</v>
      </c>
      <c r="GK73" s="193" t="s">
        <v>115</v>
      </c>
      <c r="GL73" s="189">
        <v>2</v>
      </c>
      <c r="GM73" s="193" t="s">
        <v>2671</v>
      </c>
      <c r="GN73" s="193" t="s">
        <v>2671</v>
      </c>
      <c r="GO73" s="192" t="e">
        <f t="shared" ref="GO73:GP73" si="37">VLOOKUP(GM73,($L$59:$N$62),3,FALSE)</f>
        <v>#N/A</v>
      </c>
      <c r="GP73" s="192" t="e">
        <f t="shared" si="37"/>
        <v>#N/A</v>
      </c>
      <c r="GQ73" s="203">
        <v>1</v>
      </c>
      <c r="GR73" s="272">
        <f t="shared" ref="GR73" si="38">GQ73^2</f>
        <v>1</v>
      </c>
      <c r="GS73" s="210" t="e">
        <f t="shared" ref="GS73" si="39">GO73*GP73*GR73</f>
        <v>#N/A</v>
      </c>
      <c r="HA73" s="193" t="s">
        <v>115</v>
      </c>
      <c r="HB73" s="189">
        <v>2</v>
      </c>
      <c r="HC73" s="193" t="s">
        <v>2671</v>
      </c>
      <c r="HD73" s="193" t="s">
        <v>2671</v>
      </c>
      <c r="HE73" s="192" t="e">
        <f t="shared" ref="HE73:HF73" si="40">VLOOKUP(HC73,($L$59:$N$62),3,FALSE)</f>
        <v>#N/A</v>
      </c>
      <c r="HF73" s="192" t="e">
        <f t="shared" si="40"/>
        <v>#N/A</v>
      </c>
      <c r="HG73" s="203">
        <v>1</v>
      </c>
      <c r="HH73" s="272">
        <f t="shared" ref="HH73" si="41">HG73^2</f>
        <v>1</v>
      </c>
      <c r="HI73" s="210" t="e">
        <f t="shared" ref="HI73" si="42">HE73*HF73*HH73</f>
        <v>#N/A</v>
      </c>
      <c r="HQ73" s="193" t="s">
        <v>115</v>
      </c>
      <c r="HR73" s="189">
        <v>2</v>
      </c>
      <c r="HS73" s="193" t="s">
        <v>2671</v>
      </c>
      <c r="HT73" s="193" t="s">
        <v>2671</v>
      </c>
      <c r="HU73" s="192" t="e">
        <f t="shared" ref="HU73:HV73" si="43">VLOOKUP(HS73,($L$59:$N$62),3,FALSE)</f>
        <v>#N/A</v>
      </c>
      <c r="HV73" s="192" t="e">
        <f t="shared" si="43"/>
        <v>#N/A</v>
      </c>
      <c r="HW73" s="203">
        <v>1</v>
      </c>
      <c r="HX73" s="272">
        <f t="shared" ref="HX73" si="44">HW73^2</f>
        <v>1</v>
      </c>
      <c r="HY73" s="210" t="e">
        <f t="shared" ref="HY73" si="45">HU73*HV73*HX73</f>
        <v>#N/A</v>
      </c>
      <c r="IG73" s="193" t="s">
        <v>115</v>
      </c>
      <c r="IH73" s="189">
        <v>2</v>
      </c>
      <c r="II73" s="193" t="s">
        <v>2671</v>
      </c>
      <c r="IJ73" s="193" t="s">
        <v>2671</v>
      </c>
      <c r="IK73" s="192" t="e">
        <f t="shared" ref="IK73:IL73" si="46">VLOOKUP(II73,($L$59:$N$62),3,FALSE)</f>
        <v>#N/A</v>
      </c>
      <c r="IL73" s="192" t="e">
        <f t="shared" si="46"/>
        <v>#N/A</v>
      </c>
      <c r="IM73" s="203">
        <v>1</v>
      </c>
      <c r="IN73" s="272">
        <f t="shared" ref="IN73" si="47">IM73^2</f>
        <v>1</v>
      </c>
      <c r="IO73" s="210" t="e">
        <f t="shared" ref="IO73" si="48">IK73*IL73*IN73</f>
        <v>#N/A</v>
      </c>
      <c r="IW73" s="193" t="s">
        <v>115</v>
      </c>
      <c r="IX73" s="189">
        <v>2</v>
      </c>
      <c r="IY73" s="193" t="s">
        <v>2671</v>
      </c>
      <c r="IZ73" s="193" t="s">
        <v>2671</v>
      </c>
      <c r="JA73" s="192" t="e">
        <f t="shared" ref="JA73:JB73" si="49">VLOOKUP(IY73,($L$59:$N$62),3,FALSE)</f>
        <v>#N/A</v>
      </c>
      <c r="JB73" s="192" t="e">
        <f t="shared" si="49"/>
        <v>#N/A</v>
      </c>
      <c r="JC73" s="203">
        <v>1</v>
      </c>
      <c r="JD73" s="272">
        <f t="shared" ref="JD73" si="50">JC73^2</f>
        <v>1</v>
      </c>
      <c r="JE73" s="210" t="e">
        <f t="shared" ref="JE73" si="51">JA73*JB73*JD73</f>
        <v>#N/A</v>
      </c>
      <c r="JM73" s="193" t="s">
        <v>115</v>
      </c>
      <c r="JN73" s="189">
        <v>2</v>
      </c>
      <c r="JO73" s="193" t="s">
        <v>2671</v>
      </c>
      <c r="JP73" s="193" t="s">
        <v>2671</v>
      </c>
      <c r="JQ73" s="192" t="e">
        <f t="shared" ref="JQ73:JR73" si="52">VLOOKUP(JO73,($L$59:$N$62),3,FALSE)</f>
        <v>#N/A</v>
      </c>
      <c r="JR73" s="192" t="e">
        <f t="shared" si="52"/>
        <v>#N/A</v>
      </c>
      <c r="JS73" s="203">
        <v>1</v>
      </c>
      <c r="JT73" s="272">
        <f t="shared" ref="JT73" si="53">JS73^2</f>
        <v>1</v>
      </c>
      <c r="JU73" s="210" t="e">
        <f t="shared" ref="JU73" si="54">JQ73*JR73*JT73</f>
        <v>#N/A</v>
      </c>
      <c r="KC73" s="193" t="s">
        <v>115</v>
      </c>
      <c r="KD73" s="189">
        <v>2</v>
      </c>
      <c r="KE73" s="193" t="s">
        <v>2671</v>
      </c>
      <c r="KF73" s="193" t="s">
        <v>2671</v>
      </c>
      <c r="KG73" s="192" t="e">
        <f t="shared" ref="KG73:KH73" si="55">VLOOKUP(KE73,($L$59:$N$62),3,FALSE)</f>
        <v>#N/A</v>
      </c>
      <c r="KH73" s="192" t="e">
        <f t="shared" si="55"/>
        <v>#N/A</v>
      </c>
      <c r="KI73" s="203">
        <v>1</v>
      </c>
      <c r="KJ73" s="272">
        <f t="shared" ref="KJ73" si="56">KI73^2</f>
        <v>1</v>
      </c>
      <c r="KK73" s="210" t="e">
        <f t="shared" ref="KK73" si="57">KG73*KH73*KJ73</f>
        <v>#N/A</v>
      </c>
      <c r="KS73" s="193" t="s">
        <v>115</v>
      </c>
      <c r="KT73" s="189">
        <v>2</v>
      </c>
      <c r="KU73" s="193" t="s">
        <v>2671</v>
      </c>
      <c r="KV73" s="193" t="s">
        <v>2671</v>
      </c>
      <c r="KW73" s="192" t="e">
        <f t="shared" ref="KW73:KX73" si="58">VLOOKUP(KU73,($L$59:$N$62),3,FALSE)</f>
        <v>#N/A</v>
      </c>
      <c r="KX73" s="192" t="e">
        <f t="shared" si="58"/>
        <v>#N/A</v>
      </c>
      <c r="KY73" s="203">
        <v>1</v>
      </c>
      <c r="KZ73" s="272">
        <f t="shared" ref="KZ73" si="59">KY73^2</f>
        <v>1</v>
      </c>
      <c r="LA73" s="210" t="e">
        <f t="shared" ref="LA73" si="60">KW73*KX73*KZ73</f>
        <v>#N/A</v>
      </c>
      <c r="LI73" s="193" t="s">
        <v>115</v>
      </c>
      <c r="LJ73" s="189">
        <v>2</v>
      </c>
      <c r="LK73" s="193" t="s">
        <v>2671</v>
      </c>
      <c r="LL73" s="193" t="s">
        <v>2671</v>
      </c>
      <c r="LM73" s="192" t="e">
        <f t="shared" ref="LM73:LN73" si="61">VLOOKUP(LK73,($L$59:$N$62),3,FALSE)</f>
        <v>#N/A</v>
      </c>
      <c r="LN73" s="192" t="e">
        <f t="shared" si="61"/>
        <v>#N/A</v>
      </c>
      <c r="LO73" s="203">
        <v>1</v>
      </c>
      <c r="LP73" s="272">
        <f t="shared" ref="LP73" si="62">LO73^2</f>
        <v>1</v>
      </c>
      <c r="LQ73" s="210" t="e">
        <f t="shared" ref="LQ73" si="63">LM73*LN73*LP73</f>
        <v>#N/A</v>
      </c>
      <c r="LY73" s="193" t="s">
        <v>115</v>
      </c>
      <c r="LZ73" s="189">
        <v>2</v>
      </c>
      <c r="MA73" s="193" t="s">
        <v>2671</v>
      </c>
      <c r="MB73" s="193" t="s">
        <v>2671</v>
      </c>
      <c r="MC73" s="192" t="e">
        <f t="shared" ref="MC73:MD73" si="64">VLOOKUP(MA73,($L$59:$N$62),3,FALSE)</f>
        <v>#N/A</v>
      </c>
      <c r="MD73" s="192" t="e">
        <f t="shared" si="64"/>
        <v>#N/A</v>
      </c>
      <c r="ME73" s="203">
        <v>1</v>
      </c>
      <c r="MF73" s="272">
        <f t="shared" ref="MF73" si="65">ME73^2</f>
        <v>1</v>
      </c>
      <c r="MG73" s="210" t="e">
        <f t="shared" ref="MG73" si="66">MC73*MD73*MF73</f>
        <v>#N/A</v>
      </c>
      <c r="MO73" s="193" t="s">
        <v>115</v>
      </c>
      <c r="MP73" s="189">
        <v>2</v>
      </c>
      <c r="MQ73" s="193" t="s">
        <v>2671</v>
      </c>
      <c r="MR73" s="193" t="s">
        <v>2671</v>
      </c>
      <c r="MS73" s="192" t="e">
        <f t="shared" ref="MS73:MT73" si="67">VLOOKUP(MQ73,($L$59:$N$62),3,FALSE)</f>
        <v>#N/A</v>
      </c>
      <c r="MT73" s="192" t="e">
        <f t="shared" si="67"/>
        <v>#N/A</v>
      </c>
      <c r="MU73" s="203">
        <v>1</v>
      </c>
      <c r="MV73" s="272">
        <f t="shared" ref="MV73" si="68">MU73^2</f>
        <v>1</v>
      </c>
      <c r="MW73" s="210" t="e">
        <f t="shared" ref="MW73" si="69">MS73*MT73*MV73</f>
        <v>#N/A</v>
      </c>
      <c r="NE73" s="193" t="s">
        <v>115</v>
      </c>
      <c r="NF73" s="189">
        <v>2</v>
      </c>
      <c r="NG73" s="193" t="s">
        <v>2671</v>
      </c>
      <c r="NH73" s="193" t="s">
        <v>2671</v>
      </c>
      <c r="NI73" s="192" t="e">
        <f t="shared" ref="NI73:NJ73" si="70">VLOOKUP(NG73,($L$59:$N$62),3,FALSE)</f>
        <v>#N/A</v>
      </c>
      <c r="NJ73" s="192" t="e">
        <f t="shared" si="70"/>
        <v>#N/A</v>
      </c>
      <c r="NK73" s="203">
        <v>1</v>
      </c>
      <c r="NL73" s="272">
        <f t="shared" ref="NL73" si="71">NK73^2</f>
        <v>1</v>
      </c>
      <c r="NM73" s="210" t="e">
        <f t="shared" ref="NM73" si="72">NI73*NJ73*NL73</f>
        <v>#N/A</v>
      </c>
      <c r="NU73" s="193" t="s">
        <v>115</v>
      </c>
      <c r="NV73" s="189">
        <v>2</v>
      </c>
      <c r="NW73" s="193" t="s">
        <v>2671</v>
      </c>
      <c r="NX73" s="193" t="s">
        <v>2671</v>
      </c>
      <c r="NY73" s="192" t="e">
        <f t="shared" ref="NY73:NZ73" si="73">VLOOKUP(NW73,($L$59:$N$62),3,FALSE)</f>
        <v>#N/A</v>
      </c>
      <c r="NZ73" s="192" t="e">
        <f t="shared" si="73"/>
        <v>#N/A</v>
      </c>
      <c r="OA73" s="203">
        <v>1</v>
      </c>
      <c r="OB73" s="272">
        <f t="shared" ref="OB73" si="74">OA73^2</f>
        <v>1</v>
      </c>
      <c r="OC73" s="210" t="e">
        <f t="shared" ref="OC73" si="75">NY73*NZ73*OB73</f>
        <v>#N/A</v>
      </c>
      <c r="OK73" s="193" t="s">
        <v>115</v>
      </c>
      <c r="OL73" s="189">
        <v>2</v>
      </c>
      <c r="OM73" s="193" t="s">
        <v>2671</v>
      </c>
      <c r="ON73" s="193" t="s">
        <v>2671</v>
      </c>
      <c r="OO73" s="192" t="e">
        <f t="shared" ref="OO73:OP73" si="76">VLOOKUP(OM73,($L$59:$N$62),3,FALSE)</f>
        <v>#N/A</v>
      </c>
      <c r="OP73" s="192" t="e">
        <f t="shared" si="76"/>
        <v>#N/A</v>
      </c>
      <c r="OQ73" s="203">
        <v>1</v>
      </c>
      <c r="OR73" s="272">
        <f t="shared" ref="OR73" si="77">OQ73^2</f>
        <v>1</v>
      </c>
      <c r="OS73" s="210" t="e">
        <f t="shared" ref="OS73" si="78">OO73*OP73*OR73</f>
        <v>#N/A</v>
      </c>
      <c r="PA73" s="193" t="s">
        <v>115</v>
      </c>
      <c r="PB73" s="189">
        <v>2</v>
      </c>
      <c r="PC73" s="193" t="s">
        <v>2671</v>
      </c>
      <c r="PD73" s="193" t="s">
        <v>2671</v>
      </c>
      <c r="PE73" s="192" t="e">
        <f t="shared" ref="PE73:PF73" si="79">VLOOKUP(PC73,($L$59:$N$62),3,FALSE)</f>
        <v>#N/A</v>
      </c>
      <c r="PF73" s="192" t="e">
        <f t="shared" si="79"/>
        <v>#N/A</v>
      </c>
      <c r="PG73" s="203">
        <v>1</v>
      </c>
      <c r="PH73" s="272">
        <f t="shared" ref="PH73" si="80">PG73^2</f>
        <v>1</v>
      </c>
      <c r="PI73" s="210" t="e">
        <f t="shared" ref="PI73" si="81">PE73*PF73*PH73</f>
        <v>#N/A</v>
      </c>
      <c r="PQ73" s="193" t="s">
        <v>115</v>
      </c>
      <c r="PR73" s="189">
        <v>2</v>
      </c>
      <c r="PS73" s="193" t="s">
        <v>2671</v>
      </c>
      <c r="PT73" s="193" t="s">
        <v>2671</v>
      </c>
      <c r="PU73" s="192" t="e">
        <f t="shared" ref="PU73:PV73" si="82">VLOOKUP(PS73,($L$59:$N$62),3,FALSE)</f>
        <v>#N/A</v>
      </c>
      <c r="PV73" s="192" t="e">
        <f t="shared" si="82"/>
        <v>#N/A</v>
      </c>
      <c r="PW73" s="203">
        <v>1</v>
      </c>
      <c r="PX73" s="272">
        <f t="shared" ref="PX73" si="83">PW73^2</f>
        <v>1</v>
      </c>
      <c r="PY73" s="210" t="e">
        <f t="shared" ref="PY73" si="84">PU73*PV73*PX73</f>
        <v>#N/A</v>
      </c>
      <c r="QG73" s="193" t="s">
        <v>115</v>
      </c>
      <c r="QH73" s="189">
        <v>2</v>
      </c>
      <c r="QI73" s="193" t="s">
        <v>2671</v>
      </c>
      <c r="QJ73" s="193" t="s">
        <v>2671</v>
      </c>
      <c r="QK73" s="192" t="e">
        <f t="shared" ref="QK73:QL73" si="85">VLOOKUP(QI73,($L$59:$N$62),3,FALSE)</f>
        <v>#N/A</v>
      </c>
      <c r="QL73" s="192" t="e">
        <f t="shared" si="85"/>
        <v>#N/A</v>
      </c>
      <c r="QM73" s="203">
        <v>1</v>
      </c>
      <c r="QN73" s="272">
        <f t="shared" ref="QN73" si="86">QM73^2</f>
        <v>1</v>
      </c>
      <c r="QO73" s="210" t="e">
        <f t="shared" ref="QO73" si="87">QK73*QL73*QN73</f>
        <v>#N/A</v>
      </c>
      <c r="QW73" s="193" t="s">
        <v>115</v>
      </c>
      <c r="QX73" s="189">
        <v>2</v>
      </c>
      <c r="QY73" s="193" t="s">
        <v>2671</v>
      </c>
      <c r="QZ73" s="193" t="s">
        <v>2671</v>
      </c>
      <c r="RA73" s="192" t="e">
        <f t="shared" ref="RA73:RB73" si="88">VLOOKUP(QY73,($L$59:$N$62),3,FALSE)</f>
        <v>#N/A</v>
      </c>
      <c r="RB73" s="192" t="e">
        <f t="shared" si="88"/>
        <v>#N/A</v>
      </c>
      <c r="RC73" s="203">
        <v>1</v>
      </c>
      <c r="RD73" s="272">
        <f t="shared" ref="RD73" si="89">RC73^2</f>
        <v>1</v>
      </c>
      <c r="RE73" s="210" t="e">
        <f t="shared" ref="RE73" si="90">RA73*RB73*RD73</f>
        <v>#N/A</v>
      </c>
      <c r="RM73" s="193" t="s">
        <v>115</v>
      </c>
      <c r="RN73" s="189">
        <v>2</v>
      </c>
      <c r="RO73" s="193" t="s">
        <v>2671</v>
      </c>
      <c r="RP73" s="193" t="s">
        <v>2671</v>
      </c>
      <c r="RQ73" s="192" t="e">
        <f t="shared" ref="RQ73:RR73" si="91">VLOOKUP(RO73,($L$59:$N$62),3,FALSE)</f>
        <v>#N/A</v>
      </c>
      <c r="RR73" s="192" t="e">
        <f t="shared" si="91"/>
        <v>#N/A</v>
      </c>
      <c r="RS73" s="203">
        <v>1</v>
      </c>
      <c r="RT73" s="272">
        <f t="shared" ref="RT73" si="92">RS73^2</f>
        <v>1</v>
      </c>
      <c r="RU73" s="210" t="e">
        <f t="shared" ref="RU73" si="93">RQ73*RR73*RT73</f>
        <v>#N/A</v>
      </c>
      <c r="SC73" s="193" t="s">
        <v>115</v>
      </c>
      <c r="SD73" s="189">
        <v>2</v>
      </c>
      <c r="SE73" s="193" t="s">
        <v>2671</v>
      </c>
      <c r="SF73" s="193" t="s">
        <v>2671</v>
      </c>
      <c r="SG73" s="192" t="e">
        <f t="shared" ref="SG73:SH73" si="94">VLOOKUP(SE73,($L$59:$N$62),3,FALSE)</f>
        <v>#N/A</v>
      </c>
      <c r="SH73" s="192" t="e">
        <f t="shared" si="94"/>
        <v>#N/A</v>
      </c>
      <c r="SI73" s="203">
        <v>1</v>
      </c>
      <c r="SJ73" s="272">
        <f t="shared" ref="SJ73" si="95">SI73^2</f>
        <v>1</v>
      </c>
      <c r="SK73" s="210" t="e">
        <f t="shared" ref="SK73" si="96">SG73*SH73*SJ73</f>
        <v>#N/A</v>
      </c>
      <c r="SS73" s="193" t="s">
        <v>115</v>
      </c>
      <c r="ST73" s="189">
        <v>2</v>
      </c>
      <c r="SU73" s="193" t="s">
        <v>2671</v>
      </c>
      <c r="SV73" s="193" t="s">
        <v>2671</v>
      </c>
      <c r="SW73" s="192" t="e">
        <f t="shared" ref="SW73:SX73" si="97">VLOOKUP(SU73,($L$59:$N$62),3,FALSE)</f>
        <v>#N/A</v>
      </c>
      <c r="SX73" s="192" t="e">
        <f t="shared" si="97"/>
        <v>#N/A</v>
      </c>
      <c r="SY73" s="203">
        <v>1</v>
      </c>
      <c r="SZ73" s="272">
        <f t="shared" ref="SZ73" si="98">SY73^2</f>
        <v>1</v>
      </c>
      <c r="TA73" s="210" t="e">
        <f t="shared" ref="TA73" si="99">SW73*SX73*SZ73</f>
        <v>#N/A</v>
      </c>
      <c r="TI73" s="193" t="s">
        <v>115</v>
      </c>
      <c r="TJ73" s="189">
        <v>2</v>
      </c>
      <c r="TK73" s="193" t="s">
        <v>2671</v>
      </c>
      <c r="TL73" s="193" t="s">
        <v>2671</v>
      </c>
      <c r="TM73" s="192" t="e">
        <f t="shared" ref="TM73:TN73" si="100">VLOOKUP(TK73,($L$59:$N$62),3,FALSE)</f>
        <v>#N/A</v>
      </c>
      <c r="TN73" s="192" t="e">
        <f t="shared" si="100"/>
        <v>#N/A</v>
      </c>
      <c r="TO73" s="203">
        <v>1</v>
      </c>
      <c r="TP73" s="272">
        <f t="shared" ref="TP73" si="101">TO73^2</f>
        <v>1</v>
      </c>
      <c r="TQ73" s="210" t="e">
        <f t="shared" ref="TQ73" si="102">TM73*TN73*TP73</f>
        <v>#N/A</v>
      </c>
      <c r="TY73" s="193" t="s">
        <v>115</v>
      </c>
      <c r="TZ73" s="189">
        <v>2</v>
      </c>
      <c r="UA73" s="193" t="s">
        <v>2671</v>
      </c>
      <c r="UB73" s="193" t="s">
        <v>2671</v>
      </c>
      <c r="UC73" s="192" t="e">
        <f t="shared" ref="UC73:UD73" si="103">VLOOKUP(UA73,($L$59:$N$62),3,FALSE)</f>
        <v>#N/A</v>
      </c>
      <c r="UD73" s="192" t="e">
        <f t="shared" si="103"/>
        <v>#N/A</v>
      </c>
      <c r="UE73" s="203">
        <v>1</v>
      </c>
      <c r="UF73" s="272">
        <f t="shared" ref="UF73" si="104">UE73^2</f>
        <v>1</v>
      </c>
      <c r="UG73" s="210" t="e">
        <f t="shared" ref="UG73" si="105">UC73*UD73*UF73</f>
        <v>#N/A</v>
      </c>
      <c r="UO73" s="193" t="s">
        <v>115</v>
      </c>
      <c r="UP73" s="189">
        <v>2</v>
      </c>
      <c r="UQ73" s="193" t="s">
        <v>2671</v>
      </c>
      <c r="UR73" s="193" t="s">
        <v>2671</v>
      </c>
      <c r="US73" s="192" t="e">
        <f t="shared" ref="US73:UT73" si="106">VLOOKUP(UQ73,($L$59:$N$62),3,FALSE)</f>
        <v>#N/A</v>
      </c>
      <c r="UT73" s="192" t="e">
        <f t="shared" si="106"/>
        <v>#N/A</v>
      </c>
      <c r="UU73" s="203">
        <v>1</v>
      </c>
      <c r="UV73" s="272">
        <f t="shared" ref="UV73" si="107">UU73^2</f>
        <v>1</v>
      </c>
      <c r="UW73" s="210" t="e">
        <f t="shared" ref="UW73" si="108">US73*UT73*UV73</f>
        <v>#N/A</v>
      </c>
      <c r="VE73" s="193" t="s">
        <v>115</v>
      </c>
      <c r="VF73" s="189">
        <v>2</v>
      </c>
      <c r="VG73" s="193" t="s">
        <v>2671</v>
      </c>
      <c r="VH73" s="193" t="s">
        <v>2671</v>
      </c>
      <c r="VI73" s="192" t="e">
        <f t="shared" ref="VI73:VJ73" si="109">VLOOKUP(VG73,($L$59:$N$62),3,FALSE)</f>
        <v>#N/A</v>
      </c>
      <c r="VJ73" s="192" t="e">
        <f t="shared" si="109"/>
        <v>#N/A</v>
      </c>
      <c r="VK73" s="203">
        <v>1</v>
      </c>
      <c r="VL73" s="272">
        <f t="shared" ref="VL73" si="110">VK73^2</f>
        <v>1</v>
      </c>
      <c r="VM73" s="210" t="e">
        <f t="shared" ref="VM73" si="111">VI73*VJ73*VL73</f>
        <v>#N/A</v>
      </c>
      <c r="VU73" s="193" t="s">
        <v>115</v>
      </c>
      <c r="VV73" s="189">
        <v>2</v>
      </c>
      <c r="VW73" s="193" t="s">
        <v>2671</v>
      </c>
      <c r="VX73" s="193" t="s">
        <v>2671</v>
      </c>
      <c r="VY73" s="192" t="e">
        <f t="shared" ref="VY73:VZ73" si="112">VLOOKUP(VW73,($L$59:$N$62),3,FALSE)</f>
        <v>#N/A</v>
      </c>
      <c r="VZ73" s="192" t="e">
        <f t="shared" si="112"/>
        <v>#N/A</v>
      </c>
      <c r="WA73" s="203">
        <v>1</v>
      </c>
      <c r="WB73" s="272">
        <f t="shared" ref="WB73" si="113">WA73^2</f>
        <v>1</v>
      </c>
      <c r="WC73" s="210" t="e">
        <f t="shared" ref="WC73" si="114">VY73*VZ73*WB73</f>
        <v>#N/A</v>
      </c>
      <c r="WK73" s="193" t="s">
        <v>115</v>
      </c>
      <c r="WL73" s="189">
        <v>2</v>
      </c>
      <c r="WM73" s="193" t="s">
        <v>2671</v>
      </c>
      <c r="WN73" s="193" t="s">
        <v>2671</v>
      </c>
      <c r="WO73" s="192" t="e">
        <f t="shared" ref="WO73:WP73" si="115">VLOOKUP(WM73,($L$59:$N$62),3,FALSE)</f>
        <v>#N/A</v>
      </c>
      <c r="WP73" s="192" t="e">
        <f t="shared" si="115"/>
        <v>#N/A</v>
      </c>
      <c r="WQ73" s="203">
        <v>1</v>
      </c>
      <c r="WR73" s="272">
        <f t="shared" ref="WR73" si="116">WQ73^2</f>
        <v>1</v>
      </c>
      <c r="WS73" s="210" t="e">
        <f t="shared" ref="WS73" si="117">WO73*WP73*WR73</f>
        <v>#N/A</v>
      </c>
      <c r="XA73" s="193" t="s">
        <v>115</v>
      </c>
      <c r="XB73" s="189">
        <v>2</v>
      </c>
      <c r="XC73" s="193" t="s">
        <v>2671</v>
      </c>
      <c r="XD73" s="193" t="s">
        <v>2671</v>
      </c>
      <c r="XE73" s="192" t="e">
        <f t="shared" ref="XE73:XF73" si="118">VLOOKUP(XC73,($L$59:$N$62),3,FALSE)</f>
        <v>#N/A</v>
      </c>
      <c r="XF73" s="192" t="e">
        <f t="shared" si="118"/>
        <v>#N/A</v>
      </c>
      <c r="XG73" s="203">
        <v>1</v>
      </c>
      <c r="XH73" s="272">
        <f t="shared" ref="XH73" si="119">XG73^2</f>
        <v>1</v>
      </c>
      <c r="XI73" s="210" t="e">
        <f t="shared" ref="XI73" si="120">XE73*XF73*XH73</f>
        <v>#N/A</v>
      </c>
      <c r="XQ73" s="193" t="s">
        <v>115</v>
      </c>
      <c r="XR73" s="189">
        <v>2</v>
      </c>
      <c r="XS73" s="193" t="s">
        <v>2671</v>
      </c>
      <c r="XT73" s="193" t="s">
        <v>2671</v>
      </c>
      <c r="XU73" s="192" t="e">
        <f t="shared" ref="XU73:XV73" si="121">VLOOKUP(XS73,($L$59:$N$62),3,FALSE)</f>
        <v>#N/A</v>
      </c>
      <c r="XV73" s="192" t="e">
        <f t="shared" si="121"/>
        <v>#N/A</v>
      </c>
      <c r="XW73" s="203">
        <v>1</v>
      </c>
      <c r="XX73" s="272">
        <f t="shared" ref="XX73" si="122">XW73^2</f>
        <v>1</v>
      </c>
      <c r="XY73" s="210" t="e">
        <f t="shared" ref="XY73" si="123">XU73*XV73*XX73</f>
        <v>#N/A</v>
      </c>
      <c r="YG73" s="193" t="s">
        <v>115</v>
      </c>
      <c r="YH73" s="189">
        <v>2</v>
      </c>
      <c r="YI73" s="193" t="s">
        <v>2671</v>
      </c>
      <c r="YJ73" s="193" t="s">
        <v>2671</v>
      </c>
      <c r="YK73" s="192" t="e">
        <f t="shared" ref="YK73:YL73" si="124">VLOOKUP(YI73,($L$59:$N$62),3,FALSE)</f>
        <v>#N/A</v>
      </c>
      <c r="YL73" s="192" t="e">
        <f t="shared" si="124"/>
        <v>#N/A</v>
      </c>
      <c r="YM73" s="203">
        <v>1</v>
      </c>
      <c r="YN73" s="272">
        <f t="shared" ref="YN73" si="125">YM73^2</f>
        <v>1</v>
      </c>
      <c r="YO73" s="210" t="e">
        <f t="shared" ref="YO73" si="126">YK73*YL73*YN73</f>
        <v>#N/A</v>
      </c>
      <c r="YW73" s="193" t="s">
        <v>115</v>
      </c>
      <c r="YX73" s="189">
        <v>2</v>
      </c>
      <c r="YY73" s="193" t="s">
        <v>2671</v>
      </c>
      <c r="YZ73" s="193" t="s">
        <v>2671</v>
      </c>
      <c r="ZA73" s="192" t="e">
        <f t="shared" ref="ZA73:ZB73" si="127">VLOOKUP(YY73,($L$59:$N$62),3,FALSE)</f>
        <v>#N/A</v>
      </c>
      <c r="ZB73" s="192" t="e">
        <f t="shared" si="127"/>
        <v>#N/A</v>
      </c>
      <c r="ZC73" s="203">
        <v>1</v>
      </c>
      <c r="ZD73" s="272">
        <f t="shared" ref="ZD73" si="128">ZC73^2</f>
        <v>1</v>
      </c>
      <c r="ZE73" s="210" t="e">
        <f t="shared" ref="ZE73" si="129">ZA73*ZB73*ZD73</f>
        <v>#N/A</v>
      </c>
      <c r="ZM73" s="193" t="s">
        <v>115</v>
      </c>
      <c r="ZN73" s="189">
        <v>2</v>
      </c>
      <c r="ZO73" s="193" t="s">
        <v>2671</v>
      </c>
      <c r="ZP73" s="193" t="s">
        <v>2671</v>
      </c>
      <c r="ZQ73" s="192" t="e">
        <f t="shared" ref="ZQ73:ZR73" si="130">VLOOKUP(ZO73,($L$59:$N$62),3,FALSE)</f>
        <v>#N/A</v>
      </c>
      <c r="ZR73" s="192" t="e">
        <f t="shared" si="130"/>
        <v>#N/A</v>
      </c>
      <c r="ZS73" s="203">
        <v>1</v>
      </c>
      <c r="ZT73" s="272">
        <f t="shared" ref="ZT73" si="131">ZS73^2</f>
        <v>1</v>
      </c>
      <c r="ZU73" s="210" t="e">
        <f t="shared" ref="ZU73" si="132">ZQ73*ZR73*ZT73</f>
        <v>#N/A</v>
      </c>
      <c r="AAC73" s="193" t="s">
        <v>115</v>
      </c>
      <c r="AAD73" s="189">
        <v>2</v>
      </c>
      <c r="AAE73" s="193" t="s">
        <v>2671</v>
      </c>
      <c r="AAF73" s="193" t="s">
        <v>2671</v>
      </c>
      <c r="AAG73" s="192" t="e">
        <f t="shared" ref="AAG73:AAH73" si="133">VLOOKUP(AAE73,($L$59:$N$62),3,FALSE)</f>
        <v>#N/A</v>
      </c>
      <c r="AAH73" s="192" t="e">
        <f t="shared" si="133"/>
        <v>#N/A</v>
      </c>
      <c r="AAI73" s="203">
        <v>1</v>
      </c>
      <c r="AAJ73" s="272">
        <f t="shared" ref="AAJ73" si="134">AAI73^2</f>
        <v>1</v>
      </c>
      <c r="AAK73" s="210" t="e">
        <f t="shared" ref="AAK73" si="135">AAG73*AAH73*AAJ73</f>
        <v>#N/A</v>
      </c>
      <c r="AAS73" s="193" t="s">
        <v>115</v>
      </c>
      <c r="AAT73" s="189">
        <v>2</v>
      </c>
      <c r="AAU73" s="193" t="s">
        <v>2671</v>
      </c>
      <c r="AAV73" s="193" t="s">
        <v>2671</v>
      </c>
      <c r="AAW73" s="192" t="e">
        <f t="shared" ref="AAW73:AAX73" si="136">VLOOKUP(AAU73,($L$59:$N$62),3,FALSE)</f>
        <v>#N/A</v>
      </c>
      <c r="AAX73" s="192" t="e">
        <f t="shared" si="136"/>
        <v>#N/A</v>
      </c>
      <c r="AAY73" s="203">
        <v>1</v>
      </c>
      <c r="AAZ73" s="272">
        <f t="shared" ref="AAZ73" si="137">AAY73^2</f>
        <v>1</v>
      </c>
      <c r="ABA73" s="210" t="e">
        <f t="shared" ref="ABA73" si="138">AAW73*AAX73*AAZ73</f>
        <v>#N/A</v>
      </c>
      <c r="ABI73" s="193" t="s">
        <v>115</v>
      </c>
      <c r="ABJ73" s="189">
        <v>2</v>
      </c>
      <c r="ABK73" s="193" t="s">
        <v>2671</v>
      </c>
      <c r="ABL73" s="193" t="s">
        <v>2671</v>
      </c>
      <c r="ABM73" s="192" t="e">
        <f t="shared" ref="ABM73:ABN73" si="139">VLOOKUP(ABK73,($L$59:$N$62),3,FALSE)</f>
        <v>#N/A</v>
      </c>
      <c r="ABN73" s="192" t="e">
        <f t="shared" si="139"/>
        <v>#N/A</v>
      </c>
      <c r="ABO73" s="203">
        <v>1</v>
      </c>
      <c r="ABP73" s="272">
        <f t="shared" ref="ABP73" si="140">ABO73^2</f>
        <v>1</v>
      </c>
      <c r="ABQ73" s="210" t="e">
        <f t="shared" ref="ABQ73" si="141">ABM73*ABN73*ABP73</f>
        <v>#N/A</v>
      </c>
      <c r="ABY73" s="193" t="s">
        <v>115</v>
      </c>
      <c r="ABZ73" s="189">
        <v>2</v>
      </c>
      <c r="ACA73" s="193" t="s">
        <v>2671</v>
      </c>
      <c r="ACB73" s="193" t="s">
        <v>2671</v>
      </c>
      <c r="ACC73" s="192" t="e">
        <f t="shared" ref="ACC73:ACD73" si="142">VLOOKUP(ACA73,($L$59:$N$62),3,FALSE)</f>
        <v>#N/A</v>
      </c>
      <c r="ACD73" s="192" t="e">
        <f t="shared" si="142"/>
        <v>#N/A</v>
      </c>
      <c r="ACE73" s="203">
        <v>1</v>
      </c>
      <c r="ACF73" s="272">
        <f t="shared" ref="ACF73" si="143">ACE73^2</f>
        <v>1</v>
      </c>
      <c r="ACG73" s="210" t="e">
        <f t="shared" ref="ACG73" si="144">ACC73*ACD73*ACF73</f>
        <v>#N/A</v>
      </c>
      <c r="ACO73" s="193" t="s">
        <v>115</v>
      </c>
      <c r="ACP73" s="189">
        <v>2</v>
      </c>
      <c r="ACQ73" s="193" t="s">
        <v>2671</v>
      </c>
      <c r="ACR73" s="193" t="s">
        <v>2671</v>
      </c>
      <c r="ACS73" s="192" t="e">
        <f t="shared" ref="ACS73:ACT73" si="145">VLOOKUP(ACQ73,($L$59:$N$62),3,FALSE)</f>
        <v>#N/A</v>
      </c>
      <c r="ACT73" s="192" t="e">
        <f t="shared" si="145"/>
        <v>#N/A</v>
      </c>
      <c r="ACU73" s="203">
        <v>1</v>
      </c>
      <c r="ACV73" s="272">
        <f t="shared" ref="ACV73" si="146">ACU73^2</f>
        <v>1</v>
      </c>
      <c r="ACW73" s="210" t="e">
        <f t="shared" ref="ACW73" si="147">ACS73*ACT73*ACV73</f>
        <v>#N/A</v>
      </c>
      <c r="ADE73" s="193" t="s">
        <v>115</v>
      </c>
      <c r="ADF73" s="189">
        <v>2</v>
      </c>
      <c r="ADG73" s="193" t="s">
        <v>2671</v>
      </c>
      <c r="ADH73" s="193" t="s">
        <v>2671</v>
      </c>
      <c r="ADI73" s="192" t="e">
        <f t="shared" ref="ADI73:ADJ73" si="148">VLOOKUP(ADG73,($L$59:$N$62),3,FALSE)</f>
        <v>#N/A</v>
      </c>
      <c r="ADJ73" s="192" t="e">
        <f t="shared" si="148"/>
        <v>#N/A</v>
      </c>
      <c r="ADK73" s="203">
        <v>1</v>
      </c>
      <c r="ADL73" s="272">
        <f t="shared" ref="ADL73" si="149">ADK73^2</f>
        <v>1</v>
      </c>
      <c r="ADM73" s="210" t="e">
        <f t="shared" ref="ADM73" si="150">ADI73*ADJ73*ADL73</f>
        <v>#N/A</v>
      </c>
      <c r="ADU73" s="193" t="s">
        <v>115</v>
      </c>
      <c r="ADV73" s="189">
        <v>2</v>
      </c>
      <c r="ADW73" s="193" t="s">
        <v>2671</v>
      </c>
      <c r="ADX73" s="193" t="s">
        <v>2671</v>
      </c>
      <c r="ADY73" s="192" t="e">
        <f t="shared" ref="ADY73:ADZ73" si="151">VLOOKUP(ADW73,($L$59:$N$62),3,FALSE)</f>
        <v>#N/A</v>
      </c>
      <c r="ADZ73" s="192" t="e">
        <f t="shared" si="151"/>
        <v>#N/A</v>
      </c>
      <c r="AEA73" s="203">
        <v>1</v>
      </c>
      <c r="AEB73" s="272">
        <f t="shared" ref="AEB73" si="152">AEA73^2</f>
        <v>1</v>
      </c>
      <c r="AEC73" s="210" t="e">
        <f t="shared" ref="AEC73" si="153">ADY73*ADZ73*AEB73</f>
        <v>#N/A</v>
      </c>
      <c r="AEK73" s="193" t="s">
        <v>115</v>
      </c>
      <c r="AEL73" s="189">
        <v>2</v>
      </c>
      <c r="AEM73" s="193" t="s">
        <v>2671</v>
      </c>
      <c r="AEN73" s="193" t="s">
        <v>2671</v>
      </c>
      <c r="AEO73" s="192" t="e">
        <f t="shared" ref="AEO73:AEP73" si="154">VLOOKUP(AEM73,($L$59:$N$62),3,FALSE)</f>
        <v>#N/A</v>
      </c>
      <c r="AEP73" s="192" t="e">
        <f t="shared" si="154"/>
        <v>#N/A</v>
      </c>
      <c r="AEQ73" s="203">
        <v>1</v>
      </c>
      <c r="AER73" s="272">
        <f t="shared" ref="AER73" si="155">AEQ73^2</f>
        <v>1</v>
      </c>
      <c r="AES73" s="210" t="e">
        <f t="shared" ref="AES73" si="156">AEO73*AEP73*AER73</f>
        <v>#N/A</v>
      </c>
      <c r="AFA73" s="193" t="s">
        <v>115</v>
      </c>
      <c r="AFB73" s="189">
        <v>2</v>
      </c>
      <c r="AFC73" s="193" t="s">
        <v>2671</v>
      </c>
      <c r="AFD73" s="193" t="s">
        <v>2671</v>
      </c>
      <c r="AFE73" s="192" t="e">
        <f t="shared" ref="AFE73:AFF73" si="157">VLOOKUP(AFC73,($L$59:$N$62),3,FALSE)</f>
        <v>#N/A</v>
      </c>
      <c r="AFF73" s="192" t="e">
        <f t="shared" si="157"/>
        <v>#N/A</v>
      </c>
      <c r="AFG73" s="203">
        <v>1</v>
      </c>
      <c r="AFH73" s="272">
        <f t="shared" ref="AFH73" si="158">AFG73^2</f>
        <v>1</v>
      </c>
      <c r="AFI73" s="210" t="e">
        <f t="shared" ref="AFI73" si="159">AFE73*AFF73*AFH73</f>
        <v>#N/A</v>
      </c>
      <c r="AFQ73" s="193" t="s">
        <v>115</v>
      </c>
      <c r="AFR73" s="189">
        <v>2</v>
      </c>
      <c r="AFS73" s="193" t="s">
        <v>2671</v>
      </c>
      <c r="AFT73" s="193" t="s">
        <v>2671</v>
      </c>
      <c r="AFU73" s="192" t="e">
        <f t="shared" ref="AFU73:AFV73" si="160">VLOOKUP(AFS73,($L$59:$N$62),3,FALSE)</f>
        <v>#N/A</v>
      </c>
      <c r="AFV73" s="192" t="e">
        <f t="shared" si="160"/>
        <v>#N/A</v>
      </c>
      <c r="AFW73" s="203">
        <v>1</v>
      </c>
      <c r="AFX73" s="272">
        <f t="shared" ref="AFX73" si="161">AFW73^2</f>
        <v>1</v>
      </c>
      <c r="AFY73" s="210" t="e">
        <f t="shared" ref="AFY73" si="162">AFU73*AFV73*AFX73</f>
        <v>#N/A</v>
      </c>
      <c r="AGG73" s="193" t="s">
        <v>115</v>
      </c>
      <c r="AGH73" s="189">
        <v>2</v>
      </c>
      <c r="AGI73" s="193" t="s">
        <v>2671</v>
      </c>
      <c r="AGJ73" s="193" t="s">
        <v>2671</v>
      </c>
      <c r="AGK73" s="192" t="e">
        <f t="shared" ref="AGK73:AGL73" si="163">VLOOKUP(AGI73,($L$59:$N$62),3,FALSE)</f>
        <v>#N/A</v>
      </c>
      <c r="AGL73" s="192" t="e">
        <f t="shared" si="163"/>
        <v>#N/A</v>
      </c>
      <c r="AGM73" s="203">
        <v>1</v>
      </c>
      <c r="AGN73" s="272">
        <f t="shared" ref="AGN73" si="164">AGM73^2</f>
        <v>1</v>
      </c>
      <c r="AGO73" s="210" t="e">
        <f t="shared" ref="AGO73" si="165">AGK73*AGL73*AGN73</f>
        <v>#N/A</v>
      </c>
      <c r="AGW73" s="193" t="s">
        <v>115</v>
      </c>
      <c r="AGX73" s="189">
        <v>2</v>
      </c>
      <c r="AGY73" s="193" t="s">
        <v>2671</v>
      </c>
      <c r="AGZ73" s="193" t="s">
        <v>2671</v>
      </c>
      <c r="AHA73" s="192" t="e">
        <f t="shared" ref="AHA73:AHB73" si="166">VLOOKUP(AGY73,($L$59:$N$62),3,FALSE)</f>
        <v>#N/A</v>
      </c>
      <c r="AHB73" s="192" t="e">
        <f t="shared" si="166"/>
        <v>#N/A</v>
      </c>
      <c r="AHC73" s="203">
        <v>1</v>
      </c>
      <c r="AHD73" s="272">
        <f t="shared" ref="AHD73" si="167">AHC73^2</f>
        <v>1</v>
      </c>
      <c r="AHE73" s="210" t="e">
        <f t="shared" ref="AHE73" si="168">AHA73*AHB73*AHD73</f>
        <v>#N/A</v>
      </c>
      <c r="AHM73" s="193" t="s">
        <v>115</v>
      </c>
      <c r="AHN73" s="189">
        <v>2</v>
      </c>
      <c r="AHO73" s="193" t="s">
        <v>2671</v>
      </c>
      <c r="AHP73" s="193" t="s">
        <v>2671</v>
      </c>
      <c r="AHQ73" s="192" t="e">
        <f t="shared" ref="AHQ73:AHR73" si="169">VLOOKUP(AHO73,($L$59:$N$62),3,FALSE)</f>
        <v>#N/A</v>
      </c>
      <c r="AHR73" s="192" t="e">
        <f t="shared" si="169"/>
        <v>#N/A</v>
      </c>
      <c r="AHS73" s="203">
        <v>1</v>
      </c>
      <c r="AHT73" s="272">
        <f t="shared" ref="AHT73" si="170">AHS73^2</f>
        <v>1</v>
      </c>
      <c r="AHU73" s="210" t="e">
        <f t="shared" ref="AHU73" si="171">AHQ73*AHR73*AHT73</f>
        <v>#N/A</v>
      </c>
      <c r="AIC73" s="193" t="s">
        <v>115</v>
      </c>
      <c r="AID73" s="189">
        <v>2</v>
      </c>
      <c r="AIE73" s="193" t="s">
        <v>2671</v>
      </c>
      <c r="AIF73" s="193" t="s">
        <v>2671</v>
      </c>
      <c r="AIG73" s="192" t="e">
        <f t="shared" ref="AIG73:AIH73" si="172">VLOOKUP(AIE73,($L$59:$N$62),3,FALSE)</f>
        <v>#N/A</v>
      </c>
      <c r="AIH73" s="192" t="e">
        <f t="shared" si="172"/>
        <v>#N/A</v>
      </c>
      <c r="AII73" s="203">
        <v>1</v>
      </c>
      <c r="AIJ73" s="272">
        <f t="shared" ref="AIJ73" si="173">AII73^2</f>
        <v>1</v>
      </c>
      <c r="AIK73" s="210" t="e">
        <f t="shared" ref="AIK73" si="174">AIG73*AIH73*AIJ73</f>
        <v>#N/A</v>
      </c>
      <c r="AIS73" s="193" t="s">
        <v>115</v>
      </c>
      <c r="AIT73" s="189">
        <v>2</v>
      </c>
      <c r="AIU73" s="193" t="s">
        <v>2671</v>
      </c>
      <c r="AIV73" s="193" t="s">
        <v>2671</v>
      </c>
      <c r="AIW73" s="192" t="e">
        <f t="shared" ref="AIW73:AIX73" si="175">VLOOKUP(AIU73,($L$59:$N$62),3,FALSE)</f>
        <v>#N/A</v>
      </c>
      <c r="AIX73" s="192" t="e">
        <f t="shared" si="175"/>
        <v>#N/A</v>
      </c>
      <c r="AIY73" s="203">
        <v>1</v>
      </c>
      <c r="AIZ73" s="272">
        <f t="shared" ref="AIZ73" si="176">AIY73^2</f>
        <v>1</v>
      </c>
      <c r="AJA73" s="210" t="e">
        <f t="shared" ref="AJA73" si="177">AIW73*AIX73*AIZ73</f>
        <v>#N/A</v>
      </c>
      <c r="AJI73" s="193" t="s">
        <v>115</v>
      </c>
      <c r="AJJ73" s="189">
        <v>2</v>
      </c>
      <c r="AJK73" s="193" t="s">
        <v>2671</v>
      </c>
      <c r="AJL73" s="193" t="s">
        <v>2671</v>
      </c>
      <c r="AJM73" s="192" t="e">
        <f t="shared" ref="AJM73:AJN73" si="178">VLOOKUP(AJK73,($L$59:$N$62),3,FALSE)</f>
        <v>#N/A</v>
      </c>
      <c r="AJN73" s="192" t="e">
        <f t="shared" si="178"/>
        <v>#N/A</v>
      </c>
      <c r="AJO73" s="203">
        <v>1</v>
      </c>
      <c r="AJP73" s="272">
        <f t="shared" ref="AJP73" si="179">AJO73^2</f>
        <v>1</v>
      </c>
      <c r="AJQ73" s="210" t="e">
        <f t="shared" ref="AJQ73" si="180">AJM73*AJN73*AJP73</f>
        <v>#N/A</v>
      </c>
      <c r="AJY73" s="193" t="s">
        <v>115</v>
      </c>
      <c r="AJZ73" s="189">
        <v>2</v>
      </c>
      <c r="AKA73" s="193" t="s">
        <v>2671</v>
      </c>
      <c r="AKB73" s="193" t="s">
        <v>2671</v>
      </c>
      <c r="AKC73" s="192" t="e">
        <f t="shared" ref="AKC73:AKD73" si="181">VLOOKUP(AKA73,($L$59:$N$62),3,FALSE)</f>
        <v>#N/A</v>
      </c>
      <c r="AKD73" s="192" t="e">
        <f t="shared" si="181"/>
        <v>#N/A</v>
      </c>
      <c r="AKE73" s="203">
        <v>1</v>
      </c>
      <c r="AKF73" s="272">
        <f t="shared" ref="AKF73" si="182">AKE73^2</f>
        <v>1</v>
      </c>
      <c r="AKG73" s="210" t="e">
        <f t="shared" ref="AKG73" si="183">AKC73*AKD73*AKF73</f>
        <v>#N/A</v>
      </c>
      <c r="AKO73" s="193" t="s">
        <v>115</v>
      </c>
      <c r="AKP73" s="189">
        <v>2</v>
      </c>
      <c r="AKQ73" s="193" t="s">
        <v>2671</v>
      </c>
      <c r="AKR73" s="193" t="s">
        <v>2671</v>
      </c>
      <c r="AKS73" s="192" t="e">
        <f t="shared" ref="AKS73:AKT73" si="184">VLOOKUP(AKQ73,($L$59:$N$62),3,FALSE)</f>
        <v>#N/A</v>
      </c>
      <c r="AKT73" s="192" t="e">
        <f t="shared" si="184"/>
        <v>#N/A</v>
      </c>
      <c r="AKU73" s="203">
        <v>1</v>
      </c>
      <c r="AKV73" s="272">
        <f t="shared" ref="AKV73" si="185">AKU73^2</f>
        <v>1</v>
      </c>
      <c r="AKW73" s="210" t="e">
        <f t="shared" ref="AKW73" si="186">AKS73*AKT73*AKV73</f>
        <v>#N/A</v>
      </c>
      <c r="ALE73" s="193" t="s">
        <v>115</v>
      </c>
      <c r="ALF73" s="189">
        <v>2</v>
      </c>
      <c r="ALG73" s="193" t="s">
        <v>2671</v>
      </c>
      <c r="ALH73" s="193" t="s">
        <v>2671</v>
      </c>
      <c r="ALI73" s="192" t="e">
        <f t="shared" ref="ALI73:ALJ73" si="187">VLOOKUP(ALG73,($L$59:$N$62),3,FALSE)</f>
        <v>#N/A</v>
      </c>
      <c r="ALJ73" s="192" t="e">
        <f t="shared" si="187"/>
        <v>#N/A</v>
      </c>
      <c r="ALK73" s="203">
        <v>1</v>
      </c>
      <c r="ALL73" s="272">
        <f t="shared" ref="ALL73" si="188">ALK73^2</f>
        <v>1</v>
      </c>
      <c r="ALM73" s="210" t="e">
        <f t="shared" ref="ALM73" si="189">ALI73*ALJ73*ALL73</f>
        <v>#N/A</v>
      </c>
      <c r="ALU73" s="193" t="s">
        <v>115</v>
      </c>
      <c r="ALV73" s="189">
        <v>2</v>
      </c>
      <c r="ALW73" s="193" t="s">
        <v>2671</v>
      </c>
      <c r="ALX73" s="193" t="s">
        <v>2671</v>
      </c>
      <c r="ALY73" s="192" t="e">
        <f t="shared" ref="ALY73:ALZ73" si="190">VLOOKUP(ALW73,($L$59:$N$62),3,FALSE)</f>
        <v>#N/A</v>
      </c>
      <c r="ALZ73" s="192" t="e">
        <f t="shared" si="190"/>
        <v>#N/A</v>
      </c>
      <c r="AMA73" s="203">
        <v>1</v>
      </c>
      <c r="AMB73" s="272">
        <f t="shared" ref="AMB73" si="191">AMA73^2</f>
        <v>1</v>
      </c>
      <c r="AMC73" s="210" t="e">
        <f t="shared" ref="AMC73" si="192">ALY73*ALZ73*AMB73</f>
        <v>#N/A</v>
      </c>
      <c r="AMK73" s="193" t="s">
        <v>115</v>
      </c>
      <c r="AML73" s="189">
        <v>2</v>
      </c>
      <c r="AMM73" s="193" t="s">
        <v>2671</v>
      </c>
      <c r="AMN73" s="193" t="s">
        <v>2671</v>
      </c>
      <c r="AMO73" s="192" t="e">
        <f t="shared" ref="AMO73:AMP73" si="193">VLOOKUP(AMM73,($L$59:$N$62),3,FALSE)</f>
        <v>#N/A</v>
      </c>
      <c r="AMP73" s="192" t="e">
        <f t="shared" si="193"/>
        <v>#N/A</v>
      </c>
      <c r="AMQ73" s="203">
        <v>1</v>
      </c>
      <c r="AMR73" s="272">
        <f t="shared" ref="AMR73" si="194">AMQ73^2</f>
        <v>1</v>
      </c>
      <c r="AMS73" s="210" t="e">
        <f t="shared" ref="AMS73" si="195">AMO73*AMP73*AMR73</f>
        <v>#N/A</v>
      </c>
      <c r="ANA73" s="193" t="s">
        <v>115</v>
      </c>
      <c r="ANB73" s="189">
        <v>2</v>
      </c>
      <c r="ANC73" s="193" t="s">
        <v>2671</v>
      </c>
      <c r="AND73" s="193" t="s">
        <v>2671</v>
      </c>
      <c r="ANE73" s="192" t="e">
        <f t="shared" ref="ANE73:ANF73" si="196">VLOOKUP(ANC73,($L$59:$N$62),3,FALSE)</f>
        <v>#N/A</v>
      </c>
      <c r="ANF73" s="192" t="e">
        <f t="shared" si="196"/>
        <v>#N/A</v>
      </c>
      <c r="ANG73" s="203">
        <v>1</v>
      </c>
      <c r="ANH73" s="272">
        <f t="shared" ref="ANH73" si="197">ANG73^2</f>
        <v>1</v>
      </c>
      <c r="ANI73" s="210" t="e">
        <f t="shared" ref="ANI73" si="198">ANE73*ANF73*ANH73</f>
        <v>#N/A</v>
      </c>
      <c r="ANQ73" s="193" t="s">
        <v>115</v>
      </c>
      <c r="ANR73" s="189">
        <v>2</v>
      </c>
      <c r="ANS73" s="193" t="s">
        <v>2671</v>
      </c>
      <c r="ANT73" s="193" t="s">
        <v>2671</v>
      </c>
      <c r="ANU73" s="192" t="e">
        <f t="shared" ref="ANU73:ANV73" si="199">VLOOKUP(ANS73,($L$59:$N$62),3,FALSE)</f>
        <v>#N/A</v>
      </c>
      <c r="ANV73" s="192" t="e">
        <f t="shared" si="199"/>
        <v>#N/A</v>
      </c>
      <c r="ANW73" s="203">
        <v>1</v>
      </c>
      <c r="ANX73" s="272">
        <f t="shared" ref="ANX73" si="200">ANW73^2</f>
        <v>1</v>
      </c>
      <c r="ANY73" s="210" t="e">
        <f t="shared" ref="ANY73" si="201">ANU73*ANV73*ANX73</f>
        <v>#N/A</v>
      </c>
      <c r="AOG73" s="193" t="s">
        <v>115</v>
      </c>
      <c r="AOH73" s="189">
        <v>2</v>
      </c>
      <c r="AOI73" s="193" t="s">
        <v>2671</v>
      </c>
      <c r="AOJ73" s="193" t="s">
        <v>2671</v>
      </c>
      <c r="AOK73" s="192" t="e">
        <f t="shared" ref="AOK73:AOL73" si="202">VLOOKUP(AOI73,($L$59:$N$62),3,FALSE)</f>
        <v>#N/A</v>
      </c>
      <c r="AOL73" s="192" t="e">
        <f t="shared" si="202"/>
        <v>#N/A</v>
      </c>
      <c r="AOM73" s="203">
        <v>1</v>
      </c>
      <c r="AON73" s="272">
        <f t="shared" ref="AON73" si="203">AOM73^2</f>
        <v>1</v>
      </c>
      <c r="AOO73" s="210" t="e">
        <f t="shared" ref="AOO73" si="204">AOK73*AOL73*AON73</f>
        <v>#N/A</v>
      </c>
      <c r="AOW73" s="193" t="s">
        <v>115</v>
      </c>
      <c r="AOX73" s="189">
        <v>2</v>
      </c>
      <c r="AOY73" s="193" t="s">
        <v>2671</v>
      </c>
      <c r="AOZ73" s="193" t="s">
        <v>2671</v>
      </c>
      <c r="APA73" s="192" t="e">
        <f t="shared" ref="APA73:APB73" si="205">VLOOKUP(AOY73,($L$59:$N$62),3,FALSE)</f>
        <v>#N/A</v>
      </c>
      <c r="APB73" s="192" t="e">
        <f t="shared" si="205"/>
        <v>#N/A</v>
      </c>
      <c r="APC73" s="203">
        <v>1</v>
      </c>
      <c r="APD73" s="272">
        <f t="shared" ref="APD73" si="206">APC73^2</f>
        <v>1</v>
      </c>
      <c r="APE73" s="210" t="e">
        <f t="shared" ref="APE73" si="207">APA73*APB73*APD73</f>
        <v>#N/A</v>
      </c>
      <c r="APM73" s="193" t="s">
        <v>115</v>
      </c>
      <c r="APN73" s="189">
        <v>2</v>
      </c>
      <c r="APO73" s="193" t="s">
        <v>2671</v>
      </c>
      <c r="APP73" s="193" t="s">
        <v>2671</v>
      </c>
      <c r="APQ73" s="192" t="e">
        <f t="shared" ref="APQ73:APR73" si="208">VLOOKUP(APO73,($L$59:$N$62),3,FALSE)</f>
        <v>#N/A</v>
      </c>
      <c r="APR73" s="192" t="e">
        <f t="shared" si="208"/>
        <v>#N/A</v>
      </c>
      <c r="APS73" s="203">
        <v>1</v>
      </c>
      <c r="APT73" s="272">
        <f t="shared" ref="APT73" si="209">APS73^2</f>
        <v>1</v>
      </c>
      <c r="APU73" s="210" t="e">
        <f t="shared" ref="APU73" si="210">APQ73*APR73*APT73</f>
        <v>#N/A</v>
      </c>
      <c r="AQC73" s="193" t="s">
        <v>115</v>
      </c>
      <c r="AQD73" s="189">
        <v>2</v>
      </c>
      <c r="AQE73" s="193" t="s">
        <v>2671</v>
      </c>
      <c r="AQF73" s="193" t="s">
        <v>2671</v>
      </c>
      <c r="AQG73" s="192" t="e">
        <f t="shared" ref="AQG73:AQH73" si="211">VLOOKUP(AQE73,($L$59:$N$62),3,FALSE)</f>
        <v>#N/A</v>
      </c>
      <c r="AQH73" s="192" t="e">
        <f t="shared" si="211"/>
        <v>#N/A</v>
      </c>
      <c r="AQI73" s="203">
        <v>1</v>
      </c>
      <c r="AQJ73" s="272">
        <f t="shared" ref="AQJ73" si="212">AQI73^2</f>
        <v>1</v>
      </c>
      <c r="AQK73" s="210" t="e">
        <f t="shared" ref="AQK73" si="213">AQG73*AQH73*AQJ73</f>
        <v>#N/A</v>
      </c>
      <c r="AQS73" s="193" t="s">
        <v>115</v>
      </c>
      <c r="AQT73" s="189">
        <v>2</v>
      </c>
      <c r="AQU73" s="193" t="s">
        <v>2671</v>
      </c>
      <c r="AQV73" s="193" t="s">
        <v>2671</v>
      </c>
      <c r="AQW73" s="192" t="e">
        <f t="shared" ref="AQW73:AQX73" si="214">VLOOKUP(AQU73,($L$59:$N$62),3,FALSE)</f>
        <v>#N/A</v>
      </c>
      <c r="AQX73" s="192" t="e">
        <f t="shared" si="214"/>
        <v>#N/A</v>
      </c>
      <c r="AQY73" s="203">
        <v>1</v>
      </c>
      <c r="AQZ73" s="272">
        <f t="shared" ref="AQZ73" si="215">AQY73^2</f>
        <v>1</v>
      </c>
      <c r="ARA73" s="210" t="e">
        <f t="shared" ref="ARA73" si="216">AQW73*AQX73*AQZ73</f>
        <v>#N/A</v>
      </c>
      <c r="ARI73" s="193" t="s">
        <v>115</v>
      </c>
      <c r="ARJ73" s="189">
        <v>2</v>
      </c>
      <c r="ARK73" s="193" t="s">
        <v>2671</v>
      </c>
      <c r="ARL73" s="193" t="s">
        <v>2671</v>
      </c>
      <c r="ARM73" s="192" t="e">
        <f t="shared" ref="ARM73:ARN73" si="217">VLOOKUP(ARK73,($L$59:$N$62),3,FALSE)</f>
        <v>#N/A</v>
      </c>
      <c r="ARN73" s="192" t="e">
        <f t="shared" si="217"/>
        <v>#N/A</v>
      </c>
      <c r="ARO73" s="203">
        <v>1</v>
      </c>
      <c r="ARP73" s="272">
        <f t="shared" ref="ARP73" si="218">ARO73^2</f>
        <v>1</v>
      </c>
      <c r="ARQ73" s="210" t="e">
        <f t="shared" ref="ARQ73" si="219">ARM73*ARN73*ARP73</f>
        <v>#N/A</v>
      </c>
      <c r="ARY73" s="193" t="s">
        <v>115</v>
      </c>
      <c r="ARZ73" s="189">
        <v>2</v>
      </c>
      <c r="ASA73" s="193" t="s">
        <v>2671</v>
      </c>
      <c r="ASB73" s="193" t="s">
        <v>2671</v>
      </c>
      <c r="ASC73" s="192" t="e">
        <f t="shared" ref="ASC73:ASD73" si="220">VLOOKUP(ASA73,($L$59:$N$62),3,FALSE)</f>
        <v>#N/A</v>
      </c>
      <c r="ASD73" s="192" t="e">
        <f t="shared" si="220"/>
        <v>#N/A</v>
      </c>
      <c r="ASE73" s="203">
        <v>1</v>
      </c>
      <c r="ASF73" s="272">
        <f t="shared" ref="ASF73" si="221">ASE73^2</f>
        <v>1</v>
      </c>
      <c r="ASG73" s="210" t="e">
        <f t="shared" ref="ASG73" si="222">ASC73*ASD73*ASF73</f>
        <v>#N/A</v>
      </c>
      <c r="ASO73" s="193" t="s">
        <v>115</v>
      </c>
      <c r="ASP73" s="189">
        <v>2</v>
      </c>
      <c r="ASQ73" s="193" t="s">
        <v>2671</v>
      </c>
      <c r="ASR73" s="193" t="s">
        <v>2671</v>
      </c>
      <c r="ASS73" s="192" t="e">
        <f t="shared" ref="ASS73:AST73" si="223">VLOOKUP(ASQ73,($L$59:$N$62),3,FALSE)</f>
        <v>#N/A</v>
      </c>
      <c r="AST73" s="192" t="e">
        <f t="shared" si="223"/>
        <v>#N/A</v>
      </c>
      <c r="ASU73" s="203">
        <v>1</v>
      </c>
      <c r="ASV73" s="272">
        <f t="shared" ref="ASV73" si="224">ASU73^2</f>
        <v>1</v>
      </c>
      <c r="ASW73" s="210" t="e">
        <f t="shared" ref="ASW73" si="225">ASS73*AST73*ASV73</f>
        <v>#N/A</v>
      </c>
      <c r="ATE73" s="193" t="s">
        <v>115</v>
      </c>
      <c r="ATF73" s="189">
        <v>2</v>
      </c>
      <c r="ATG73" s="193" t="s">
        <v>2671</v>
      </c>
      <c r="ATH73" s="193" t="s">
        <v>2671</v>
      </c>
      <c r="ATI73" s="192" t="e">
        <f t="shared" ref="ATI73:ATJ73" si="226">VLOOKUP(ATG73,($L$59:$N$62),3,FALSE)</f>
        <v>#N/A</v>
      </c>
      <c r="ATJ73" s="192" t="e">
        <f t="shared" si="226"/>
        <v>#N/A</v>
      </c>
      <c r="ATK73" s="203">
        <v>1</v>
      </c>
      <c r="ATL73" s="272">
        <f t="shared" ref="ATL73" si="227">ATK73^2</f>
        <v>1</v>
      </c>
      <c r="ATM73" s="210" t="e">
        <f t="shared" ref="ATM73" si="228">ATI73*ATJ73*ATL73</f>
        <v>#N/A</v>
      </c>
      <c r="ATU73" s="193" t="s">
        <v>115</v>
      </c>
      <c r="ATV73" s="189">
        <v>2</v>
      </c>
      <c r="ATW73" s="193" t="s">
        <v>2671</v>
      </c>
      <c r="ATX73" s="193" t="s">
        <v>2671</v>
      </c>
      <c r="ATY73" s="192" t="e">
        <f t="shared" ref="ATY73:ATZ73" si="229">VLOOKUP(ATW73,($L$59:$N$62),3,FALSE)</f>
        <v>#N/A</v>
      </c>
      <c r="ATZ73" s="192" t="e">
        <f t="shared" si="229"/>
        <v>#N/A</v>
      </c>
      <c r="AUA73" s="203">
        <v>1</v>
      </c>
      <c r="AUB73" s="272">
        <f t="shared" ref="AUB73" si="230">AUA73^2</f>
        <v>1</v>
      </c>
      <c r="AUC73" s="210" t="e">
        <f t="shared" ref="AUC73" si="231">ATY73*ATZ73*AUB73</f>
        <v>#N/A</v>
      </c>
      <c r="AUK73" s="193" t="s">
        <v>115</v>
      </c>
      <c r="AUL73" s="189">
        <v>2</v>
      </c>
      <c r="AUM73" s="193" t="s">
        <v>2671</v>
      </c>
      <c r="AUN73" s="193" t="s">
        <v>2671</v>
      </c>
      <c r="AUO73" s="192" t="e">
        <f t="shared" ref="AUO73:AUP73" si="232">VLOOKUP(AUM73,($L$59:$N$62),3,FALSE)</f>
        <v>#N/A</v>
      </c>
      <c r="AUP73" s="192" t="e">
        <f t="shared" si="232"/>
        <v>#N/A</v>
      </c>
      <c r="AUQ73" s="203">
        <v>1</v>
      </c>
      <c r="AUR73" s="272">
        <f t="shared" ref="AUR73" si="233">AUQ73^2</f>
        <v>1</v>
      </c>
      <c r="AUS73" s="210" t="e">
        <f t="shared" ref="AUS73" si="234">AUO73*AUP73*AUR73</f>
        <v>#N/A</v>
      </c>
      <c r="AVA73" s="193" t="s">
        <v>115</v>
      </c>
      <c r="AVB73" s="189">
        <v>2</v>
      </c>
      <c r="AVC73" s="193" t="s">
        <v>2671</v>
      </c>
      <c r="AVD73" s="193" t="s">
        <v>2671</v>
      </c>
      <c r="AVE73" s="192" t="e">
        <f t="shared" ref="AVE73:AVF73" si="235">VLOOKUP(AVC73,($L$59:$N$62),3,FALSE)</f>
        <v>#N/A</v>
      </c>
      <c r="AVF73" s="192" t="e">
        <f t="shared" si="235"/>
        <v>#N/A</v>
      </c>
      <c r="AVG73" s="203">
        <v>1</v>
      </c>
      <c r="AVH73" s="272">
        <f t="shared" ref="AVH73" si="236">AVG73^2</f>
        <v>1</v>
      </c>
      <c r="AVI73" s="210" t="e">
        <f t="shared" ref="AVI73" si="237">AVE73*AVF73*AVH73</f>
        <v>#N/A</v>
      </c>
      <c r="AVQ73" s="193" t="s">
        <v>115</v>
      </c>
      <c r="AVR73" s="189">
        <v>2</v>
      </c>
      <c r="AVS73" s="193" t="s">
        <v>2671</v>
      </c>
      <c r="AVT73" s="193" t="s">
        <v>2671</v>
      </c>
      <c r="AVU73" s="192" t="e">
        <f t="shared" ref="AVU73:AVV73" si="238">VLOOKUP(AVS73,($L$59:$N$62),3,FALSE)</f>
        <v>#N/A</v>
      </c>
      <c r="AVV73" s="192" t="e">
        <f t="shared" si="238"/>
        <v>#N/A</v>
      </c>
      <c r="AVW73" s="203">
        <v>1</v>
      </c>
      <c r="AVX73" s="272">
        <f t="shared" ref="AVX73" si="239">AVW73^2</f>
        <v>1</v>
      </c>
      <c r="AVY73" s="210" t="e">
        <f t="shared" ref="AVY73" si="240">AVU73*AVV73*AVX73</f>
        <v>#N/A</v>
      </c>
      <c r="AWG73" s="193" t="s">
        <v>115</v>
      </c>
      <c r="AWH73" s="189">
        <v>2</v>
      </c>
      <c r="AWI73" s="193" t="s">
        <v>2671</v>
      </c>
      <c r="AWJ73" s="193" t="s">
        <v>2671</v>
      </c>
      <c r="AWK73" s="192" t="e">
        <f t="shared" ref="AWK73:AWL73" si="241">VLOOKUP(AWI73,($L$59:$N$62),3,FALSE)</f>
        <v>#N/A</v>
      </c>
      <c r="AWL73" s="192" t="e">
        <f t="shared" si="241"/>
        <v>#N/A</v>
      </c>
      <c r="AWM73" s="203">
        <v>1</v>
      </c>
      <c r="AWN73" s="272">
        <f t="shared" ref="AWN73" si="242">AWM73^2</f>
        <v>1</v>
      </c>
      <c r="AWO73" s="210" t="e">
        <f t="shared" ref="AWO73" si="243">AWK73*AWL73*AWN73</f>
        <v>#N/A</v>
      </c>
      <c r="AWW73" s="193" t="s">
        <v>115</v>
      </c>
      <c r="AWX73" s="189">
        <v>2</v>
      </c>
      <c r="AWY73" s="193" t="s">
        <v>2671</v>
      </c>
      <c r="AWZ73" s="193" t="s">
        <v>2671</v>
      </c>
      <c r="AXA73" s="192" t="e">
        <f t="shared" ref="AXA73:AXB73" si="244">VLOOKUP(AWY73,($L$59:$N$62),3,FALSE)</f>
        <v>#N/A</v>
      </c>
      <c r="AXB73" s="192" t="e">
        <f t="shared" si="244"/>
        <v>#N/A</v>
      </c>
      <c r="AXC73" s="203">
        <v>1</v>
      </c>
      <c r="AXD73" s="272">
        <f t="shared" ref="AXD73" si="245">AXC73^2</f>
        <v>1</v>
      </c>
      <c r="AXE73" s="210" t="e">
        <f t="shared" ref="AXE73" si="246">AXA73*AXB73*AXD73</f>
        <v>#N/A</v>
      </c>
      <c r="AXM73" s="193" t="s">
        <v>115</v>
      </c>
      <c r="AXN73" s="189">
        <v>2</v>
      </c>
      <c r="AXO73" s="193" t="s">
        <v>2671</v>
      </c>
      <c r="AXP73" s="193" t="s">
        <v>2671</v>
      </c>
      <c r="AXQ73" s="192" t="e">
        <f t="shared" ref="AXQ73:AXR73" si="247">VLOOKUP(AXO73,($L$59:$N$62),3,FALSE)</f>
        <v>#N/A</v>
      </c>
      <c r="AXR73" s="192" t="e">
        <f t="shared" si="247"/>
        <v>#N/A</v>
      </c>
      <c r="AXS73" s="203">
        <v>1</v>
      </c>
      <c r="AXT73" s="272">
        <f t="shared" ref="AXT73" si="248">AXS73^2</f>
        <v>1</v>
      </c>
      <c r="AXU73" s="210" t="e">
        <f t="shared" ref="AXU73" si="249">AXQ73*AXR73*AXT73</f>
        <v>#N/A</v>
      </c>
      <c r="AYC73" s="193" t="s">
        <v>115</v>
      </c>
      <c r="AYD73" s="189">
        <v>2</v>
      </c>
      <c r="AYE73" s="193" t="s">
        <v>2671</v>
      </c>
      <c r="AYF73" s="193" t="s">
        <v>2671</v>
      </c>
      <c r="AYG73" s="192" t="e">
        <f t="shared" ref="AYG73:AYH73" si="250">VLOOKUP(AYE73,($L$59:$N$62),3,FALSE)</f>
        <v>#N/A</v>
      </c>
      <c r="AYH73" s="192" t="e">
        <f t="shared" si="250"/>
        <v>#N/A</v>
      </c>
      <c r="AYI73" s="203">
        <v>1</v>
      </c>
      <c r="AYJ73" s="272">
        <f t="shared" ref="AYJ73" si="251">AYI73^2</f>
        <v>1</v>
      </c>
      <c r="AYK73" s="210" t="e">
        <f t="shared" ref="AYK73" si="252">AYG73*AYH73*AYJ73</f>
        <v>#N/A</v>
      </c>
      <c r="AYS73" s="193" t="s">
        <v>115</v>
      </c>
      <c r="AYT73" s="189">
        <v>2</v>
      </c>
      <c r="AYU73" s="193" t="s">
        <v>2671</v>
      </c>
      <c r="AYV73" s="193" t="s">
        <v>2671</v>
      </c>
      <c r="AYW73" s="192" t="e">
        <f t="shared" ref="AYW73:AYX73" si="253">VLOOKUP(AYU73,($L$59:$N$62),3,FALSE)</f>
        <v>#N/A</v>
      </c>
      <c r="AYX73" s="192" t="e">
        <f t="shared" si="253"/>
        <v>#N/A</v>
      </c>
      <c r="AYY73" s="203">
        <v>1</v>
      </c>
      <c r="AYZ73" s="272">
        <f t="shared" ref="AYZ73" si="254">AYY73^2</f>
        <v>1</v>
      </c>
      <c r="AZA73" s="210" t="e">
        <f t="shared" ref="AZA73" si="255">AYW73*AYX73*AYZ73</f>
        <v>#N/A</v>
      </c>
      <c r="AZI73" s="193" t="s">
        <v>115</v>
      </c>
      <c r="AZJ73" s="189">
        <v>2</v>
      </c>
      <c r="AZK73" s="193" t="s">
        <v>2671</v>
      </c>
      <c r="AZL73" s="193" t="s">
        <v>2671</v>
      </c>
      <c r="AZM73" s="192" t="e">
        <f t="shared" ref="AZM73:AZN73" si="256">VLOOKUP(AZK73,($L$59:$N$62),3,FALSE)</f>
        <v>#N/A</v>
      </c>
      <c r="AZN73" s="192" t="e">
        <f t="shared" si="256"/>
        <v>#N/A</v>
      </c>
      <c r="AZO73" s="203">
        <v>1</v>
      </c>
      <c r="AZP73" s="272">
        <f t="shared" ref="AZP73" si="257">AZO73^2</f>
        <v>1</v>
      </c>
      <c r="AZQ73" s="210" t="e">
        <f t="shared" ref="AZQ73" si="258">AZM73*AZN73*AZP73</f>
        <v>#N/A</v>
      </c>
      <c r="AZY73" s="193" t="s">
        <v>115</v>
      </c>
      <c r="AZZ73" s="189">
        <v>2</v>
      </c>
      <c r="BAA73" s="193" t="s">
        <v>2671</v>
      </c>
      <c r="BAB73" s="193" t="s">
        <v>2671</v>
      </c>
      <c r="BAC73" s="192" t="e">
        <f t="shared" ref="BAC73:BAD73" si="259">VLOOKUP(BAA73,($L$59:$N$62),3,FALSE)</f>
        <v>#N/A</v>
      </c>
      <c r="BAD73" s="192" t="e">
        <f t="shared" si="259"/>
        <v>#N/A</v>
      </c>
      <c r="BAE73" s="203">
        <v>1</v>
      </c>
      <c r="BAF73" s="272">
        <f t="shared" ref="BAF73" si="260">BAE73^2</f>
        <v>1</v>
      </c>
      <c r="BAG73" s="210" t="e">
        <f t="shared" ref="BAG73" si="261">BAC73*BAD73*BAF73</f>
        <v>#N/A</v>
      </c>
      <c r="BAO73" s="193" t="s">
        <v>115</v>
      </c>
      <c r="BAP73" s="189">
        <v>2</v>
      </c>
      <c r="BAQ73" s="193" t="s">
        <v>2671</v>
      </c>
      <c r="BAR73" s="193" t="s">
        <v>2671</v>
      </c>
      <c r="BAS73" s="192" t="e">
        <f t="shared" ref="BAS73:BAT73" si="262">VLOOKUP(BAQ73,($L$59:$N$62),3,FALSE)</f>
        <v>#N/A</v>
      </c>
      <c r="BAT73" s="192" t="e">
        <f t="shared" si="262"/>
        <v>#N/A</v>
      </c>
      <c r="BAU73" s="203">
        <v>1</v>
      </c>
      <c r="BAV73" s="272">
        <f t="shared" ref="BAV73" si="263">BAU73^2</f>
        <v>1</v>
      </c>
      <c r="BAW73" s="210" t="e">
        <f t="shared" ref="BAW73" si="264">BAS73*BAT73*BAV73</f>
        <v>#N/A</v>
      </c>
      <c r="BBE73" s="193" t="s">
        <v>115</v>
      </c>
      <c r="BBF73" s="189">
        <v>2</v>
      </c>
      <c r="BBG73" s="193" t="s">
        <v>2671</v>
      </c>
      <c r="BBH73" s="193" t="s">
        <v>2671</v>
      </c>
      <c r="BBI73" s="192" t="e">
        <f t="shared" ref="BBI73:BBJ73" si="265">VLOOKUP(BBG73,($L$59:$N$62),3,FALSE)</f>
        <v>#N/A</v>
      </c>
      <c r="BBJ73" s="192" t="e">
        <f t="shared" si="265"/>
        <v>#N/A</v>
      </c>
      <c r="BBK73" s="203">
        <v>1</v>
      </c>
      <c r="BBL73" s="272">
        <f t="shared" ref="BBL73" si="266">BBK73^2</f>
        <v>1</v>
      </c>
      <c r="BBM73" s="210" t="e">
        <f t="shared" ref="BBM73" si="267">BBI73*BBJ73*BBL73</f>
        <v>#N/A</v>
      </c>
      <c r="BBU73" s="193" t="s">
        <v>115</v>
      </c>
      <c r="BBV73" s="189">
        <v>2</v>
      </c>
      <c r="BBW73" s="193" t="s">
        <v>2671</v>
      </c>
      <c r="BBX73" s="193" t="s">
        <v>2671</v>
      </c>
      <c r="BBY73" s="192" t="e">
        <f t="shared" ref="BBY73:BBZ73" si="268">VLOOKUP(BBW73,($L$59:$N$62),3,FALSE)</f>
        <v>#N/A</v>
      </c>
      <c r="BBZ73" s="192" t="e">
        <f t="shared" si="268"/>
        <v>#N/A</v>
      </c>
      <c r="BCA73" s="203">
        <v>1</v>
      </c>
      <c r="BCB73" s="272">
        <f t="shared" ref="BCB73" si="269">BCA73^2</f>
        <v>1</v>
      </c>
      <c r="BCC73" s="210" t="e">
        <f t="shared" ref="BCC73" si="270">BBY73*BBZ73*BCB73</f>
        <v>#N/A</v>
      </c>
      <c r="BCK73" s="193" t="s">
        <v>115</v>
      </c>
      <c r="BCL73" s="189">
        <v>2</v>
      </c>
      <c r="BCM73" s="193" t="s">
        <v>2671</v>
      </c>
      <c r="BCN73" s="193" t="s">
        <v>2671</v>
      </c>
      <c r="BCO73" s="192" t="e">
        <f t="shared" ref="BCO73:BCP73" si="271">VLOOKUP(BCM73,($L$59:$N$62),3,FALSE)</f>
        <v>#N/A</v>
      </c>
      <c r="BCP73" s="192" t="e">
        <f t="shared" si="271"/>
        <v>#N/A</v>
      </c>
      <c r="BCQ73" s="203">
        <v>1</v>
      </c>
      <c r="BCR73" s="272">
        <f t="shared" ref="BCR73" si="272">BCQ73^2</f>
        <v>1</v>
      </c>
      <c r="BCS73" s="210" t="e">
        <f t="shared" ref="BCS73" si="273">BCO73*BCP73*BCR73</f>
        <v>#N/A</v>
      </c>
      <c r="BDA73" s="193" t="s">
        <v>115</v>
      </c>
      <c r="BDB73" s="189">
        <v>2</v>
      </c>
      <c r="BDC73" s="193" t="s">
        <v>2671</v>
      </c>
      <c r="BDD73" s="193" t="s">
        <v>2671</v>
      </c>
      <c r="BDE73" s="192" t="e">
        <f t="shared" ref="BDE73:BDF73" si="274">VLOOKUP(BDC73,($L$59:$N$62),3,FALSE)</f>
        <v>#N/A</v>
      </c>
      <c r="BDF73" s="192" t="e">
        <f t="shared" si="274"/>
        <v>#N/A</v>
      </c>
      <c r="BDG73" s="203">
        <v>1</v>
      </c>
      <c r="BDH73" s="272">
        <f t="shared" ref="BDH73" si="275">BDG73^2</f>
        <v>1</v>
      </c>
      <c r="BDI73" s="210" t="e">
        <f t="shared" ref="BDI73" si="276">BDE73*BDF73*BDH73</f>
        <v>#N/A</v>
      </c>
      <c r="BDQ73" s="193" t="s">
        <v>115</v>
      </c>
      <c r="BDR73" s="189">
        <v>2</v>
      </c>
      <c r="BDS73" s="193" t="s">
        <v>2671</v>
      </c>
      <c r="BDT73" s="193" t="s">
        <v>2671</v>
      </c>
      <c r="BDU73" s="192" t="e">
        <f t="shared" ref="BDU73:BDV73" si="277">VLOOKUP(BDS73,($L$59:$N$62),3,FALSE)</f>
        <v>#N/A</v>
      </c>
      <c r="BDV73" s="192" t="e">
        <f t="shared" si="277"/>
        <v>#N/A</v>
      </c>
      <c r="BDW73" s="203">
        <v>1</v>
      </c>
      <c r="BDX73" s="272">
        <f t="shared" ref="BDX73" si="278">BDW73^2</f>
        <v>1</v>
      </c>
      <c r="BDY73" s="210" t="e">
        <f t="shared" ref="BDY73" si="279">BDU73*BDV73*BDX73</f>
        <v>#N/A</v>
      </c>
      <c r="BEG73" s="193" t="s">
        <v>115</v>
      </c>
      <c r="BEH73" s="189">
        <v>2</v>
      </c>
      <c r="BEI73" s="193" t="s">
        <v>2671</v>
      </c>
      <c r="BEJ73" s="193" t="s">
        <v>2671</v>
      </c>
      <c r="BEK73" s="192" t="e">
        <f t="shared" ref="BEK73:BEL73" si="280">VLOOKUP(BEI73,($L$59:$N$62),3,FALSE)</f>
        <v>#N/A</v>
      </c>
      <c r="BEL73" s="192" t="e">
        <f t="shared" si="280"/>
        <v>#N/A</v>
      </c>
      <c r="BEM73" s="203">
        <v>1</v>
      </c>
      <c r="BEN73" s="272">
        <f t="shared" ref="BEN73" si="281">BEM73^2</f>
        <v>1</v>
      </c>
      <c r="BEO73" s="210" t="e">
        <f t="shared" ref="BEO73" si="282">BEK73*BEL73*BEN73</f>
        <v>#N/A</v>
      </c>
      <c r="BEW73" s="193" t="s">
        <v>115</v>
      </c>
      <c r="BEX73" s="189">
        <v>2</v>
      </c>
      <c r="BEY73" s="193" t="s">
        <v>2671</v>
      </c>
      <c r="BEZ73" s="193" t="s">
        <v>2671</v>
      </c>
      <c r="BFA73" s="192" t="e">
        <f t="shared" ref="BFA73:BFB73" si="283">VLOOKUP(BEY73,($L$59:$N$62),3,FALSE)</f>
        <v>#N/A</v>
      </c>
      <c r="BFB73" s="192" t="e">
        <f t="shared" si="283"/>
        <v>#N/A</v>
      </c>
      <c r="BFC73" s="203">
        <v>1</v>
      </c>
      <c r="BFD73" s="272">
        <f t="shared" ref="BFD73" si="284">BFC73^2</f>
        <v>1</v>
      </c>
      <c r="BFE73" s="210" t="e">
        <f t="shared" ref="BFE73" si="285">BFA73*BFB73*BFD73</f>
        <v>#N/A</v>
      </c>
      <c r="BFM73" s="193" t="s">
        <v>115</v>
      </c>
      <c r="BFN73" s="189">
        <v>2</v>
      </c>
      <c r="BFO73" s="193" t="s">
        <v>2671</v>
      </c>
      <c r="BFP73" s="193" t="s">
        <v>2671</v>
      </c>
      <c r="BFQ73" s="192" t="e">
        <f t="shared" ref="BFQ73:BFR73" si="286">VLOOKUP(BFO73,($L$59:$N$62),3,FALSE)</f>
        <v>#N/A</v>
      </c>
      <c r="BFR73" s="192" t="e">
        <f t="shared" si="286"/>
        <v>#N/A</v>
      </c>
      <c r="BFS73" s="203">
        <v>1</v>
      </c>
      <c r="BFT73" s="272">
        <f t="shared" ref="BFT73" si="287">BFS73^2</f>
        <v>1</v>
      </c>
      <c r="BFU73" s="210" t="e">
        <f t="shared" ref="BFU73" si="288">BFQ73*BFR73*BFT73</f>
        <v>#N/A</v>
      </c>
      <c r="BGC73" s="193" t="s">
        <v>115</v>
      </c>
      <c r="BGD73" s="189">
        <v>2</v>
      </c>
      <c r="BGE73" s="193" t="s">
        <v>2671</v>
      </c>
      <c r="BGF73" s="193" t="s">
        <v>2671</v>
      </c>
      <c r="BGG73" s="192" t="e">
        <f t="shared" ref="BGG73:BGH73" si="289">VLOOKUP(BGE73,($L$59:$N$62),3,FALSE)</f>
        <v>#N/A</v>
      </c>
      <c r="BGH73" s="192" t="e">
        <f t="shared" si="289"/>
        <v>#N/A</v>
      </c>
      <c r="BGI73" s="203">
        <v>1</v>
      </c>
      <c r="BGJ73" s="272">
        <f t="shared" ref="BGJ73" si="290">BGI73^2</f>
        <v>1</v>
      </c>
      <c r="BGK73" s="210" t="e">
        <f t="shared" ref="BGK73" si="291">BGG73*BGH73*BGJ73</f>
        <v>#N/A</v>
      </c>
      <c r="BGS73" s="193" t="s">
        <v>115</v>
      </c>
      <c r="BGT73" s="189">
        <v>2</v>
      </c>
      <c r="BGU73" s="193" t="s">
        <v>2671</v>
      </c>
      <c r="BGV73" s="193" t="s">
        <v>2671</v>
      </c>
      <c r="BGW73" s="192" t="e">
        <f t="shared" ref="BGW73:BGX73" si="292">VLOOKUP(BGU73,($L$59:$N$62),3,FALSE)</f>
        <v>#N/A</v>
      </c>
      <c r="BGX73" s="192" t="e">
        <f t="shared" si="292"/>
        <v>#N/A</v>
      </c>
      <c r="BGY73" s="203">
        <v>1</v>
      </c>
      <c r="BGZ73" s="272">
        <f t="shared" ref="BGZ73" si="293">BGY73^2</f>
        <v>1</v>
      </c>
      <c r="BHA73" s="210" t="e">
        <f t="shared" ref="BHA73" si="294">BGW73*BGX73*BGZ73</f>
        <v>#N/A</v>
      </c>
      <c r="BHI73" s="193" t="s">
        <v>115</v>
      </c>
      <c r="BHJ73" s="189">
        <v>2</v>
      </c>
      <c r="BHK73" s="193" t="s">
        <v>2671</v>
      </c>
      <c r="BHL73" s="193" t="s">
        <v>2671</v>
      </c>
      <c r="BHM73" s="192" t="e">
        <f t="shared" ref="BHM73:BHN73" si="295">VLOOKUP(BHK73,($L$59:$N$62),3,FALSE)</f>
        <v>#N/A</v>
      </c>
      <c r="BHN73" s="192" t="e">
        <f t="shared" si="295"/>
        <v>#N/A</v>
      </c>
      <c r="BHO73" s="203">
        <v>1</v>
      </c>
      <c r="BHP73" s="272">
        <f t="shared" ref="BHP73" si="296">BHO73^2</f>
        <v>1</v>
      </c>
      <c r="BHQ73" s="210" t="e">
        <f t="shared" ref="BHQ73" si="297">BHM73*BHN73*BHP73</f>
        <v>#N/A</v>
      </c>
      <c r="BHY73" s="193" t="s">
        <v>115</v>
      </c>
      <c r="BHZ73" s="189">
        <v>2</v>
      </c>
      <c r="BIA73" s="193" t="s">
        <v>2671</v>
      </c>
      <c r="BIB73" s="193" t="s">
        <v>2671</v>
      </c>
      <c r="BIC73" s="192" t="e">
        <f t="shared" ref="BIC73:BID73" si="298">VLOOKUP(BIA73,($L$59:$N$62),3,FALSE)</f>
        <v>#N/A</v>
      </c>
      <c r="BID73" s="192" t="e">
        <f t="shared" si="298"/>
        <v>#N/A</v>
      </c>
      <c r="BIE73" s="203">
        <v>1</v>
      </c>
      <c r="BIF73" s="272">
        <f t="shared" ref="BIF73" si="299">BIE73^2</f>
        <v>1</v>
      </c>
      <c r="BIG73" s="210" t="e">
        <f t="shared" ref="BIG73" si="300">BIC73*BID73*BIF73</f>
        <v>#N/A</v>
      </c>
      <c r="BIO73" s="193" t="s">
        <v>115</v>
      </c>
      <c r="BIP73" s="189">
        <v>2</v>
      </c>
      <c r="BIQ73" s="193" t="s">
        <v>2671</v>
      </c>
      <c r="BIR73" s="193" t="s">
        <v>2671</v>
      </c>
      <c r="BIS73" s="192" t="e">
        <f t="shared" ref="BIS73:BIT73" si="301">VLOOKUP(BIQ73,($L$59:$N$62),3,FALSE)</f>
        <v>#N/A</v>
      </c>
      <c r="BIT73" s="192" t="e">
        <f t="shared" si="301"/>
        <v>#N/A</v>
      </c>
      <c r="BIU73" s="203">
        <v>1</v>
      </c>
      <c r="BIV73" s="272">
        <f t="shared" ref="BIV73" si="302">BIU73^2</f>
        <v>1</v>
      </c>
      <c r="BIW73" s="210" t="e">
        <f t="shared" ref="BIW73" si="303">BIS73*BIT73*BIV73</f>
        <v>#N/A</v>
      </c>
      <c r="BJE73" s="193" t="s">
        <v>115</v>
      </c>
      <c r="BJF73" s="189">
        <v>2</v>
      </c>
      <c r="BJG73" s="193" t="s">
        <v>2671</v>
      </c>
      <c r="BJH73" s="193" t="s">
        <v>2671</v>
      </c>
      <c r="BJI73" s="192" t="e">
        <f t="shared" ref="BJI73:BJJ73" si="304">VLOOKUP(BJG73,($L$59:$N$62),3,FALSE)</f>
        <v>#N/A</v>
      </c>
      <c r="BJJ73" s="192" t="e">
        <f t="shared" si="304"/>
        <v>#N/A</v>
      </c>
      <c r="BJK73" s="203">
        <v>1</v>
      </c>
      <c r="BJL73" s="272">
        <f t="shared" ref="BJL73" si="305">BJK73^2</f>
        <v>1</v>
      </c>
      <c r="BJM73" s="210" t="e">
        <f t="shared" ref="BJM73" si="306">BJI73*BJJ73*BJL73</f>
        <v>#N/A</v>
      </c>
      <c r="BJU73" s="193" t="s">
        <v>115</v>
      </c>
      <c r="BJV73" s="189">
        <v>2</v>
      </c>
      <c r="BJW73" s="193" t="s">
        <v>2671</v>
      </c>
      <c r="BJX73" s="193" t="s">
        <v>2671</v>
      </c>
      <c r="BJY73" s="192" t="e">
        <f t="shared" ref="BJY73:BJZ73" si="307">VLOOKUP(BJW73,($L$59:$N$62),3,FALSE)</f>
        <v>#N/A</v>
      </c>
      <c r="BJZ73" s="192" t="e">
        <f t="shared" si="307"/>
        <v>#N/A</v>
      </c>
      <c r="BKA73" s="203">
        <v>1</v>
      </c>
      <c r="BKB73" s="272">
        <f t="shared" ref="BKB73" si="308">BKA73^2</f>
        <v>1</v>
      </c>
      <c r="BKC73" s="210" t="e">
        <f t="shared" ref="BKC73" si="309">BJY73*BJZ73*BKB73</f>
        <v>#N/A</v>
      </c>
      <c r="BKK73" s="193" t="s">
        <v>115</v>
      </c>
      <c r="BKL73" s="189">
        <v>2</v>
      </c>
      <c r="BKM73" s="193" t="s">
        <v>2671</v>
      </c>
      <c r="BKN73" s="193" t="s">
        <v>2671</v>
      </c>
      <c r="BKO73" s="192" t="e">
        <f t="shared" ref="BKO73:BKP73" si="310">VLOOKUP(BKM73,($L$59:$N$62),3,FALSE)</f>
        <v>#N/A</v>
      </c>
      <c r="BKP73" s="192" t="e">
        <f t="shared" si="310"/>
        <v>#N/A</v>
      </c>
      <c r="BKQ73" s="203">
        <v>1</v>
      </c>
      <c r="BKR73" s="272">
        <f t="shared" ref="BKR73" si="311">BKQ73^2</f>
        <v>1</v>
      </c>
      <c r="BKS73" s="210" t="e">
        <f t="shared" ref="BKS73" si="312">BKO73*BKP73*BKR73</f>
        <v>#N/A</v>
      </c>
      <c r="BLA73" s="193" t="s">
        <v>115</v>
      </c>
      <c r="BLB73" s="189">
        <v>2</v>
      </c>
      <c r="BLC73" s="193" t="s">
        <v>2671</v>
      </c>
      <c r="BLD73" s="193" t="s">
        <v>2671</v>
      </c>
      <c r="BLE73" s="192" t="e">
        <f t="shared" ref="BLE73:BLF73" si="313">VLOOKUP(BLC73,($L$59:$N$62),3,FALSE)</f>
        <v>#N/A</v>
      </c>
      <c r="BLF73" s="192" t="e">
        <f t="shared" si="313"/>
        <v>#N/A</v>
      </c>
      <c r="BLG73" s="203">
        <v>1</v>
      </c>
      <c r="BLH73" s="272">
        <f t="shared" ref="BLH73" si="314">BLG73^2</f>
        <v>1</v>
      </c>
      <c r="BLI73" s="210" t="e">
        <f t="shared" ref="BLI73" si="315">BLE73*BLF73*BLH73</f>
        <v>#N/A</v>
      </c>
      <c r="BLQ73" s="193" t="s">
        <v>115</v>
      </c>
      <c r="BLR73" s="189">
        <v>2</v>
      </c>
      <c r="BLS73" s="193" t="s">
        <v>2671</v>
      </c>
      <c r="BLT73" s="193" t="s">
        <v>2671</v>
      </c>
      <c r="BLU73" s="192" t="e">
        <f t="shared" ref="BLU73:BLV73" si="316">VLOOKUP(BLS73,($L$59:$N$62),3,FALSE)</f>
        <v>#N/A</v>
      </c>
      <c r="BLV73" s="192" t="e">
        <f t="shared" si="316"/>
        <v>#N/A</v>
      </c>
      <c r="BLW73" s="203">
        <v>1</v>
      </c>
      <c r="BLX73" s="272">
        <f t="shared" ref="BLX73" si="317">BLW73^2</f>
        <v>1</v>
      </c>
      <c r="BLY73" s="210" t="e">
        <f t="shared" ref="BLY73" si="318">BLU73*BLV73*BLX73</f>
        <v>#N/A</v>
      </c>
      <c r="BMG73" s="193" t="s">
        <v>115</v>
      </c>
      <c r="BMH73" s="189">
        <v>2</v>
      </c>
      <c r="BMI73" s="193" t="s">
        <v>2671</v>
      </c>
      <c r="BMJ73" s="193" t="s">
        <v>2671</v>
      </c>
      <c r="BMK73" s="192" t="e">
        <f t="shared" ref="BMK73:BML73" si="319">VLOOKUP(BMI73,($L$59:$N$62),3,FALSE)</f>
        <v>#N/A</v>
      </c>
      <c r="BML73" s="192" t="e">
        <f t="shared" si="319"/>
        <v>#N/A</v>
      </c>
      <c r="BMM73" s="203">
        <v>1</v>
      </c>
      <c r="BMN73" s="272">
        <f t="shared" ref="BMN73" si="320">BMM73^2</f>
        <v>1</v>
      </c>
      <c r="BMO73" s="210" t="e">
        <f t="shared" ref="BMO73" si="321">BMK73*BML73*BMN73</f>
        <v>#N/A</v>
      </c>
      <c r="BMW73" s="193" t="s">
        <v>115</v>
      </c>
      <c r="BMX73" s="189">
        <v>2</v>
      </c>
      <c r="BMY73" s="193" t="s">
        <v>2671</v>
      </c>
      <c r="BMZ73" s="193" t="s">
        <v>2671</v>
      </c>
      <c r="BNA73" s="192" t="e">
        <f t="shared" ref="BNA73:BNB73" si="322">VLOOKUP(BMY73,($L$59:$N$62),3,FALSE)</f>
        <v>#N/A</v>
      </c>
      <c r="BNB73" s="192" t="e">
        <f t="shared" si="322"/>
        <v>#N/A</v>
      </c>
      <c r="BNC73" s="203">
        <v>1</v>
      </c>
      <c r="BND73" s="272">
        <f t="shared" ref="BND73" si="323">BNC73^2</f>
        <v>1</v>
      </c>
      <c r="BNE73" s="210" t="e">
        <f t="shared" ref="BNE73" si="324">BNA73*BNB73*BND73</f>
        <v>#N/A</v>
      </c>
      <c r="BNM73" s="193" t="s">
        <v>115</v>
      </c>
      <c r="BNN73" s="189">
        <v>2</v>
      </c>
      <c r="BNO73" s="193" t="s">
        <v>2671</v>
      </c>
      <c r="BNP73" s="193" t="s">
        <v>2671</v>
      </c>
      <c r="BNQ73" s="192" t="e">
        <f t="shared" ref="BNQ73:BNR73" si="325">VLOOKUP(BNO73,($L$59:$N$62),3,FALSE)</f>
        <v>#N/A</v>
      </c>
      <c r="BNR73" s="192" t="e">
        <f t="shared" si="325"/>
        <v>#N/A</v>
      </c>
      <c r="BNS73" s="203">
        <v>1</v>
      </c>
      <c r="BNT73" s="272">
        <f t="shared" ref="BNT73" si="326">BNS73^2</f>
        <v>1</v>
      </c>
      <c r="BNU73" s="210" t="e">
        <f t="shared" ref="BNU73" si="327">BNQ73*BNR73*BNT73</f>
        <v>#N/A</v>
      </c>
      <c r="BOC73" s="193" t="s">
        <v>115</v>
      </c>
      <c r="BOD73" s="189">
        <v>2</v>
      </c>
      <c r="BOE73" s="193" t="s">
        <v>2671</v>
      </c>
      <c r="BOF73" s="193" t="s">
        <v>2671</v>
      </c>
      <c r="BOG73" s="192" t="e">
        <f t="shared" ref="BOG73:BOH73" si="328">VLOOKUP(BOE73,($L$59:$N$62),3,FALSE)</f>
        <v>#N/A</v>
      </c>
      <c r="BOH73" s="192" t="e">
        <f t="shared" si="328"/>
        <v>#N/A</v>
      </c>
      <c r="BOI73" s="203">
        <v>1</v>
      </c>
      <c r="BOJ73" s="272">
        <f t="shared" ref="BOJ73" si="329">BOI73^2</f>
        <v>1</v>
      </c>
      <c r="BOK73" s="210" t="e">
        <f t="shared" ref="BOK73" si="330">BOG73*BOH73*BOJ73</f>
        <v>#N/A</v>
      </c>
      <c r="BOS73" s="193" t="s">
        <v>115</v>
      </c>
      <c r="BOT73" s="189">
        <v>2</v>
      </c>
      <c r="BOU73" s="193" t="s">
        <v>2671</v>
      </c>
      <c r="BOV73" s="193" t="s">
        <v>2671</v>
      </c>
      <c r="BOW73" s="192" t="e">
        <f t="shared" ref="BOW73:BOX73" si="331">VLOOKUP(BOU73,($L$59:$N$62),3,FALSE)</f>
        <v>#N/A</v>
      </c>
      <c r="BOX73" s="192" t="e">
        <f t="shared" si="331"/>
        <v>#N/A</v>
      </c>
      <c r="BOY73" s="203">
        <v>1</v>
      </c>
      <c r="BOZ73" s="272">
        <f t="shared" ref="BOZ73" si="332">BOY73^2</f>
        <v>1</v>
      </c>
      <c r="BPA73" s="210" t="e">
        <f t="shared" ref="BPA73" si="333">BOW73*BOX73*BOZ73</f>
        <v>#N/A</v>
      </c>
      <c r="BPI73" s="193" t="s">
        <v>115</v>
      </c>
      <c r="BPJ73" s="189">
        <v>2</v>
      </c>
      <c r="BPK73" s="193" t="s">
        <v>2671</v>
      </c>
      <c r="BPL73" s="193" t="s">
        <v>2671</v>
      </c>
      <c r="BPM73" s="192" t="e">
        <f t="shared" ref="BPM73:BPN73" si="334">VLOOKUP(BPK73,($L$59:$N$62),3,FALSE)</f>
        <v>#N/A</v>
      </c>
      <c r="BPN73" s="192" t="e">
        <f t="shared" si="334"/>
        <v>#N/A</v>
      </c>
      <c r="BPO73" s="203">
        <v>1</v>
      </c>
      <c r="BPP73" s="272">
        <f t="shared" ref="BPP73" si="335">BPO73^2</f>
        <v>1</v>
      </c>
      <c r="BPQ73" s="210" t="e">
        <f t="shared" ref="BPQ73" si="336">BPM73*BPN73*BPP73</f>
        <v>#N/A</v>
      </c>
      <c r="BPY73" s="193" t="s">
        <v>115</v>
      </c>
      <c r="BPZ73" s="189">
        <v>2</v>
      </c>
      <c r="BQA73" s="193" t="s">
        <v>2671</v>
      </c>
      <c r="BQB73" s="193" t="s">
        <v>2671</v>
      </c>
      <c r="BQC73" s="192" t="e">
        <f t="shared" ref="BQC73:BQD73" si="337">VLOOKUP(BQA73,($L$59:$N$62),3,FALSE)</f>
        <v>#N/A</v>
      </c>
      <c r="BQD73" s="192" t="e">
        <f t="shared" si="337"/>
        <v>#N/A</v>
      </c>
      <c r="BQE73" s="203">
        <v>1</v>
      </c>
      <c r="BQF73" s="272">
        <f t="shared" ref="BQF73" si="338">BQE73^2</f>
        <v>1</v>
      </c>
      <c r="BQG73" s="210" t="e">
        <f t="shared" ref="BQG73" si="339">BQC73*BQD73*BQF73</f>
        <v>#N/A</v>
      </c>
      <c r="BQO73" s="193" t="s">
        <v>115</v>
      </c>
      <c r="BQP73" s="189">
        <v>2</v>
      </c>
      <c r="BQQ73" s="193" t="s">
        <v>2671</v>
      </c>
      <c r="BQR73" s="193" t="s">
        <v>2671</v>
      </c>
      <c r="BQS73" s="192" t="e">
        <f t="shared" ref="BQS73:BQT73" si="340">VLOOKUP(BQQ73,($L$59:$N$62),3,FALSE)</f>
        <v>#N/A</v>
      </c>
      <c r="BQT73" s="192" t="e">
        <f t="shared" si="340"/>
        <v>#N/A</v>
      </c>
      <c r="BQU73" s="203">
        <v>1</v>
      </c>
      <c r="BQV73" s="272">
        <f t="shared" ref="BQV73" si="341">BQU73^2</f>
        <v>1</v>
      </c>
      <c r="BQW73" s="210" t="e">
        <f t="shared" ref="BQW73" si="342">BQS73*BQT73*BQV73</f>
        <v>#N/A</v>
      </c>
      <c r="BRE73" s="193" t="s">
        <v>115</v>
      </c>
      <c r="BRF73" s="189">
        <v>2</v>
      </c>
      <c r="BRG73" s="193" t="s">
        <v>2671</v>
      </c>
      <c r="BRH73" s="193" t="s">
        <v>2671</v>
      </c>
      <c r="BRI73" s="192" t="e">
        <f t="shared" ref="BRI73:BRJ73" si="343">VLOOKUP(BRG73,($L$59:$N$62),3,FALSE)</f>
        <v>#N/A</v>
      </c>
      <c r="BRJ73" s="192" t="e">
        <f t="shared" si="343"/>
        <v>#N/A</v>
      </c>
      <c r="BRK73" s="203">
        <v>1</v>
      </c>
      <c r="BRL73" s="272">
        <f t="shared" ref="BRL73" si="344">BRK73^2</f>
        <v>1</v>
      </c>
      <c r="BRM73" s="210" t="e">
        <f t="shared" ref="BRM73" si="345">BRI73*BRJ73*BRL73</f>
        <v>#N/A</v>
      </c>
      <c r="BRU73" s="193" t="s">
        <v>115</v>
      </c>
      <c r="BRV73" s="189">
        <v>2</v>
      </c>
      <c r="BRW73" s="193" t="s">
        <v>2671</v>
      </c>
      <c r="BRX73" s="193" t="s">
        <v>2671</v>
      </c>
      <c r="BRY73" s="192" t="e">
        <f t="shared" ref="BRY73:BRZ73" si="346">VLOOKUP(BRW73,($L$59:$N$62),3,FALSE)</f>
        <v>#N/A</v>
      </c>
      <c r="BRZ73" s="192" t="e">
        <f t="shared" si="346"/>
        <v>#N/A</v>
      </c>
      <c r="BSA73" s="203">
        <v>1</v>
      </c>
      <c r="BSB73" s="272">
        <f t="shared" ref="BSB73" si="347">BSA73^2</f>
        <v>1</v>
      </c>
      <c r="BSC73" s="210" t="e">
        <f t="shared" ref="BSC73" si="348">BRY73*BRZ73*BSB73</f>
        <v>#N/A</v>
      </c>
      <c r="BSK73" s="193" t="s">
        <v>115</v>
      </c>
      <c r="BSL73" s="189">
        <v>2</v>
      </c>
      <c r="BSM73" s="193" t="s">
        <v>2671</v>
      </c>
      <c r="BSN73" s="193" t="s">
        <v>2671</v>
      </c>
      <c r="BSO73" s="192" t="e">
        <f t="shared" ref="BSO73:BSP73" si="349">VLOOKUP(BSM73,($L$59:$N$62),3,FALSE)</f>
        <v>#N/A</v>
      </c>
      <c r="BSP73" s="192" t="e">
        <f t="shared" si="349"/>
        <v>#N/A</v>
      </c>
      <c r="BSQ73" s="203">
        <v>1</v>
      </c>
      <c r="BSR73" s="272">
        <f t="shared" ref="BSR73" si="350">BSQ73^2</f>
        <v>1</v>
      </c>
      <c r="BSS73" s="210" t="e">
        <f t="shared" ref="BSS73" si="351">BSO73*BSP73*BSR73</f>
        <v>#N/A</v>
      </c>
      <c r="BTA73" s="193" t="s">
        <v>115</v>
      </c>
      <c r="BTB73" s="189">
        <v>2</v>
      </c>
      <c r="BTC73" s="193" t="s">
        <v>2671</v>
      </c>
      <c r="BTD73" s="193" t="s">
        <v>2671</v>
      </c>
      <c r="BTE73" s="192" t="e">
        <f t="shared" ref="BTE73:BTF73" si="352">VLOOKUP(BTC73,($L$59:$N$62),3,FALSE)</f>
        <v>#N/A</v>
      </c>
      <c r="BTF73" s="192" t="e">
        <f t="shared" si="352"/>
        <v>#N/A</v>
      </c>
      <c r="BTG73" s="203">
        <v>1</v>
      </c>
      <c r="BTH73" s="272">
        <f t="shared" ref="BTH73" si="353">BTG73^2</f>
        <v>1</v>
      </c>
      <c r="BTI73" s="210" t="e">
        <f t="shared" ref="BTI73" si="354">BTE73*BTF73*BTH73</f>
        <v>#N/A</v>
      </c>
      <c r="BTQ73" s="193" t="s">
        <v>115</v>
      </c>
      <c r="BTR73" s="189">
        <v>2</v>
      </c>
      <c r="BTS73" s="193" t="s">
        <v>2671</v>
      </c>
      <c r="BTT73" s="193" t="s">
        <v>2671</v>
      </c>
      <c r="BTU73" s="192" t="e">
        <f t="shared" ref="BTU73:BTV73" si="355">VLOOKUP(BTS73,($L$59:$N$62),3,FALSE)</f>
        <v>#N/A</v>
      </c>
      <c r="BTV73" s="192" t="e">
        <f t="shared" si="355"/>
        <v>#N/A</v>
      </c>
      <c r="BTW73" s="203">
        <v>1</v>
      </c>
      <c r="BTX73" s="272">
        <f t="shared" ref="BTX73" si="356">BTW73^2</f>
        <v>1</v>
      </c>
      <c r="BTY73" s="210" t="e">
        <f t="shared" ref="BTY73" si="357">BTU73*BTV73*BTX73</f>
        <v>#N/A</v>
      </c>
      <c r="BUG73" s="193" t="s">
        <v>115</v>
      </c>
      <c r="BUH73" s="189">
        <v>2</v>
      </c>
      <c r="BUI73" s="193" t="s">
        <v>2671</v>
      </c>
      <c r="BUJ73" s="193" t="s">
        <v>2671</v>
      </c>
      <c r="BUK73" s="192" t="e">
        <f t="shared" ref="BUK73:BUL73" si="358">VLOOKUP(BUI73,($L$59:$N$62),3,FALSE)</f>
        <v>#N/A</v>
      </c>
      <c r="BUL73" s="192" t="e">
        <f t="shared" si="358"/>
        <v>#N/A</v>
      </c>
      <c r="BUM73" s="203">
        <v>1</v>
      </c>
      <c r="BUN73" s="272">
        <f t="shared" ref="BUN73" si="359">BUM73^2</f>
        <v>1</v>
      </c>
      <c r="BUO73" s="210" t="e">
        <f t="shared" ref="BUO73" si="360">BUK73*BUL73*BUN73</f>
        <v>#N/A</v>
      </c>
      <c r="BUW73" s="193" t="s">
        <v>115</v>
      </c>
      <c r="BUX73" s="189">
        <v>2</v>
      </c>
      <c r="BUY73" s="193" t="s">
        <v>2671</v>
      </c>
      <c r="BUZ73" s="193" t="s">
        <v>2671</v>
      </c>
      <c r="BVA73" s="192" t="e">
        <f t="shared" ref="BVA73:BVB73" si="361">VLOOKUP(BUY73,($L$59:$N$62),3,FALSE)</f>
        <v>#N/A</v>
      </c>
      <c r="BVB73" s="192" t="e">
        <f t="shared" si="361"/>
        <v>#N/A</v>
      </c>
      <c r="BVC73" s="203">
        <v>1</v>
      </c>
      <c r="BVD73" s="272">
        <f t="shared" ref="BVD73" si="362">BVC73^2</f>
        <v>1</v>
      </c>
      <c r="BVE73" s="210" t="e">
        <f t="shared" ref="BVE73" si="363">BVA73*BVB73*BVD73</f>
        <v>#N/A</v>
      </c>
      <c r="BVM73" s="193" t="s">
        <v>115</v>
      </c>
      <c r="BVN73" s="189">
        <v>2</v>
      </c>
      <c r="BVO73" s="193" t="s">
        <v>2671</v>
      </c>
      <c r="BVP73" s="193" t="s">
        <v>2671</v>
      </c>
      <c r="BVQ73" s="192" t="e">
        <f t="shared" ref="BVQ73:BVR73" si="364">VLOOKUP(BVO73,($L$59:$N$62),3,FALSE)</f>
        <v>#N/A</v>
      </c>
      <c r="BVR73" s="192" t="e">
        <f t="shared" si="364"/>
        <v>#N/A</v>
      </c>
      <c r="BVS73" s="203">
        <v>1</v>
      </c>
      <c r="BVT73" s="272">
        <f t="shared" ref="BVT73" si="365">BVS73^2</f>
        <v>1</v>
      </c>
      <c r="BVU73" s="210" t="e">
        <f t="shared" ref="BVU73" si="366">BVQ73*BVR73*BVT73</f>
        <v>#N/A</v>
      </c>
      <c r="BWC73" s="193" t="s">
        <v>115</v>
      </c>
      <c r="BWD73" s="189">
        <v>2</v>
      </c>
      <c r="BWE73" s="193" t="s">
        <v>2671</v>
      </c>
      <c r="BWF73" s="193" t="s">
        <v>2671</v>
      </c>
      <c r="BWG73" s="192" t="e">
        <f t="shared" ref="BWG73:BWH73" si="367">VLOOKUP(BWE73,($L$59:$N$62),3,FALSE)</f>
        <v>#N/A</v>
      </c>
      <c r="BWH73" s="192" t="e">
        <f t="shared" si="367"/>
        <v>#N/A</v>
      </c>
      <c r="BWI73" s="203">
        <v>1</v>
      </c>
      <c r="BWJ73" s="272">
        <f t="shared" ref="BWJ73" si="368">BWI73^2</f>
        <v>1</v>
      </c>
      <c r="BWK73" s="210" t="e">
        <f t="shared" ref="BWK73" si="369">BWG73*BWH73*BWJ73</f>
        <v>#N/A</v>
      </c>
      <c r="BWS73" s="193" t="s">
        <v>115</v>
      </c>
      <c r="BWT73" s="189">
        <v>2</v>
      </c>
      <c r="BWU73" s="193" t="s">
        <v>2671</v>
      </c>
      <c r="BWV73" s="193" t="s">
        <v>2671</v>
      </c>
      <c r="BWW73" s="192" t="e">
        <f t="shared" ref="BWW73:BWX73" si="370">VLOOKUP(BWU73,($L$59:$N$62),3,FALSE)</f>
        <v>#N/A</v>
      </c>
      <c r="BWX73" s="192" t="e">
        <f t="shared" si="370"/>
        <v>#N/A</v>
      </c>
      <c r="BWY73" s="203">
        <v>1</v>
      </c>
      <c r="BWZ73" s="272">
        <f t="shared" ref="BWZ73" si="371">BWY73^2</f>
        <v>1</v>
      </c>
      <c r="BXA73" s="210" t="e">
        <f t="shared" ref="BXA73" si="372">BWW73*BWX73*BWZ73</f>
        <v>#N/A</v>
      </c>
      <c r="BXI73" s="193" t="s">
        <v>115</v>
      </c>
      <c r="BXJ73" s="189">
        <v>2</v>
      </c>
      <c r="BXK73" s="193" t="s">
        <v>2671</v>
      </c>
      <c r="BXL73" s="193" t="s">
        <v>2671</v>
      </c>
      <c r="BXM73" s="192" t="e">
        <f t="shared" ref="BXM73:BXN73" si="373">VLOOKUP(BXK73,($L$59:$N$62),3,FALSE)</f>
        <v>#N/A</v>
      </c>
      <c r="BXN73" s="192" t="e">
        <f t="shared" si="373"/>
        <v>#N/A</v>
      </c>
      <c r="BXO73" s="203">
        <v>1</v>
      </c>
      <c r="BXP73" s="272">
        <f t="shared" ref="BXP73" si="374">BXO73^2</f>
        <v>1</v>
      </c>
      <c r="BXQ73" s="210" t="e">
        <f t="shared" ref="BXQ73" si="375">BXM73*BXN73*BXP73</f>
        <v>#N/A</v>
      </c>
      <c r="BXY73" s="193" t="s">
        <v>115</v>
      </c>
      <c r="BXZ73" s="189">
        <v>2</v>
      </c>
      <c r="BYA73" s="193" t="s">
        <v>2671</v>
      </c>
      <c r="BYB73" s="193" t="s">
        <v>2671</v>
      </c>
      <c r="BYC73" s="192" t="e">
        <f t="shared" ref="BYC73:BYD73" si="376">VLOOKUP(BYA73,($L$59:$N$62),3,FALSE)</f>
        <v>#N/A</v>
      </c>
      <c r="BYD73" s="192" t="e">
        <f t="shared" si="376"/>
        <v>#N/A</v>
      </c>
      <c r="BYE73" s="203">
        <v>1</v>
      </c>
      <c r="BYF73" s="272">
        <f t="shared" ref="BYF73" si="377">BYE73^2</f>
        <v>1</v>
      </c>
      <c r="BYG73" s="210" t="e">
        <f t="shared" ref="BYG73" si="378">BYC73*BYD73*BYF73</f>
        <v>#N/A</v>
      </c>
      <c r="BYO73" s="193" t="s">
        <v>115</v>
      </c>
      <c r="BYP73" s="189">
        <v>2</v>
      </c>
      <c r="BYQ73" s="193" t="s">
        <v>2671</v>
      </c>
      <c r="BYR73" s="193" t="s">
        <v>2671</v>
      </c>
      <c r="BYS73" s="192" t="e">
        <f t="shared" ref="BYS73:BYT73" si="379">VLOOKUP(BYQ73,($L$59:$N$62),3,FALSE)</f>
        <v>#N/A</v>
      </c>
      <c r="BYT73" s="192" t="e">
        <f t="shared" si="379"/>
        <v>#N/A</v>
      </c>
      <c r="BYU73" s="203">
        <v>1</v>
      </c>
      <c r="BYV73" s="272">
        <f t="shared" ref="BYV73" si="380">BYU73^2</f>
        <v>1</v>
      </c>
      <c r="BYW73" s="210" t="e">
        <f t="shared" ref="BYW73" si="381">BYS73*BYT73*BYV73</f>
        <v>#N/A</v>
      </c>
      <c r="BZE73" s="193" t="s">
        <v>115</v>
      </c>
      <c r="BZF73" s="189">
        <v>2</v>
      </c>
      <c r="BZG73" s="193" t="s">
        <v>2671</v>
      </c>
      <c r="BZH73" s="193" t="s">
        <v>2671</v>
      </c>
      <c r="BZI73" s="192" t="e">
        <f t="shared" ref="BZI73:BZJ73" si="382">VLOOKUP(BZG73,($L$59:$N$62),3,FALSE)</f>
        <v>#N/A</v>
      </c>
      <c r="BZJ73" s="192" t="e">
        <f t="shared" si="382"/>
        <v>#N/A</v>
      </c>
      <c r="BZK73" s="203">
        <v>1</v>
      </c>
      <c r="BZL73" s="272">
        <f t="shared" ref="BZL73" si="383">BZK73^2</f>
        <v>1</v>
      </c>
      <c r="BZM73" s="210" t="e">
        <f t="shared" ref="BZM73" si="384">BZI73*BZJ73*BZL73</f>
        <v>#N/A</v>
      </c>
      <c r="BZU73" s="193" t="s">
        <v>115</v>
      </c>
      <c r="BZV73" s="189">
        <v>2</v>
      </c>
      <c r="BZW73" s="193" t="s">
        <v>2671</v>
      </c>
      <c r="BZX73" s="193" t="s">
        <v>2671</v>
      </c>
      <c r="BZY73" s="192" t="e">
        <f t="shared" ref="BZY73:BZZ73" si="385">VLOOKUP(BZW73,($L$59:$N$62),3,FALSE)</f>
        <v>#N/A</v>
      </c>
      <c r="BZZ73" s="192" t="e">
        <f t="shared" si="385"/>
        <v>#N/A</v>
      </c>
      <c r="CAA73" s="203">
        <v>1</v>
      </c>
      <c r="CAB73" s="272">
        <f t="shared" ref="CAB73" si="386">CAA73^2</f>
        <v>1</v>
      </c>
      <c r="CAC73" s="210" t="e">
        <f t="shared" ref="CAC73" si="387">BZY73*BZZ73*CAB73</f>
        <v>#N/A</v>
      </c>
      <c r="CAK73" s="193" t="s">
        <v>115</v>
      </c>
      <c r="CAL73" s="189">
        <v>2</v>
      </c>
      <c r="CAM73" s="193" t="s">
        <v>2671</v>
      </c>
      <c r="CAN73" s="193" t="s">
        <v>2671</v>
      </c>
      <c r="CAO73" s="192" t="e">
        <f t="shared" ref="CAO73:CAP73" si="388">VLOOKUP(CAM73,($L$59:$N$62),3,FALSE)</f>
        <v>#N/A</v>
      </c>
      <c r="CAP73" s="192" t="e">
        <f t="shared" si="388"/>
        <v>#N/A</v>
      </c>
      <c r="CAQ73" s="203">
        <v>1</v>
      </c>
      <c r="CAR73" s="272">
        <f t="shared" ref="CAR73" si="389">CAQ73^2</f>
        <v>1</v>
      </c>
      <c r="CAS73" s="210" t="e">
        <f t="shared" ref="CAS73" si="390">CAO73*CAP73*CAR73</f>
        <v>#N/A</v>
      </c>
      <c r="CBA73" s="193" t="s">
        <v>115</v>
      </c>
      <c r="CBB73" s="189">
        <v>2</v>
      </c>
      <c r="CBC73" s="193" t="s">
        <v>2671</v>
      </c>
      <c r="CBD73" s="193" t="s">
        <v>2671</v>
      </c>
      <c r="CBE73" s="192" t="e">
        <f t="shared" ref="CBE73:CBF73" si="391">VLOOKUP(CBC73,($L$59:$N$62),3,FALSE)</f>
        <v>#N/A</v>
      </c>
      <c r="CBF73" s="192" t="e">
        <f t="shared" si="391"/>
        <v>#N/A</v>
      </c>
      <c r="CBG73" s="203">
        <v>1</v>
      </c>
      <c r="CBH73" s="272">
        <f t="shared" ref="CBH73" si="392">CBG73^2</f>
        <v>1</v>
      </c>
      <c r="CBI73" s="210" t="e">
        <f t="shared" ref="CBI73" si="393">CBE73*CBF73*CBH73</f>
        <v>#N/A</v>
      </c>
      <c r="CBQ73" s="193" t="s">
        <v>115</v>
      </c>
      <c r="CBR73" s="189">
        <v>2</v>
      </c>
      <c r="CBS73" s="193" t="s">
        <v>2671</v>
      </c>
      <c r="CBT73" s="193" t="s">
        <v>2671</v>
      </c>
      <c r="CBU73" s="192" t="e">
        <f t="shared" ref="CBU73:CBV73" si="394">VLOOKUP(CBS73,($L$59:$N$62),3,FALSE)</f>
        <v>#N/A</v>
      </c>
      <c r="CBV73" s="192" t="e">
        <f t="shared" si="394"/>
        <v>#N/A</v>
      </c>
      <c r="CBW73" s="203">
        <v>1</v>
      </c>
      <c r="CBX73" s="272">
        <f t="shared" ref="CBX73" si="395">CBW73^2</f>
        <v>1</v>
      </c>
      <c r="CBY73" s="210" t="e">
        <f t="shared" ref="CBY73" si="396">CBU73*CBV73*CBX73</f>
        <v>#N/A</v>
      </c>
      <c r="CCG73" s="193" t="s">
        <v>115</v>
      </c>
      <c r="CCH73" s="189">
        <v>2</v>
      </c>
      <c r="CCI73" s="193" t="s">
        <v>2671</v>
      </c>
      <c r="CCJ73" s="193" t="s">
        <v>2671</v>
      </c>
      <c r="CCK73" s="192" t="e">
        <f t="shared" ref="CCK73:CCL73" si="397">VLOOKUP(CCI73,($L$59:$N$62),3,FALSE)</f>
        <v>#N/A</v>
      </c>
      <c r="CCL73" s="192" t="e">
        <f t="shared" si="397"/>
        <v>#N/A</v>
      </c>
      <c r="CCM73" s="203">
        <v>1</v>
      </c>
      <c r="CCN73" s="272">
        <f t="shared" ref="CCN73" si="398">CCM73^2</f>
        <v>1</v>
      </c>
      <c r="CCO73" s="210" t="e">
        <f t="shared" ref="CCO73" si="399">CCK73*CCL73*CCN73</f>
        <v>#N/A</v>
      </c>
      <c r="CCW73" s="193" t="s">
        <v>115</v>
      </c>
      <c r="CCX73" s="189">
        <v>2</v>
      </c>
      <c r="CCY73" s="193" t="s">
        <v>2671</v>
      </c>
      <c r="CCZ73" s="193" t="s">
        <v>2671</v>
      </c>
      <c r="CDA73" s="192" t="e">
        <f t="shared" ref="CDA73:CDB73" si="400">VLOOKUP(CCY73,($L$59:$N$62),3,FALSE)</f>
        <v>#N/A</v>
      </c>
      <c r="CDB73" s="192" t="e">
        <f t="shared" si="400"/>
        <v>#N/A</v>
      </c>
      <c r="CDC73" s="203">
        <v>1</v>
      </c>
      <c r="CDD73" s="272">
        <f t="shared" ref="CDD73" si="401">CDC73^2</f>
        <v>1</v>
      </c>
      <c r="CDE73" s="210" t="e">
        <f t="shared" ref="CDE73" si="402">CDA73*CDB73*CDD73</f>
        <v>#N/A</v>
      </c>
      <c r="CDM73" s="193" t="s">
        <v>115</v>
      </c>
      <c r="CDN73" s="189">
        <v>2</v>
      </c>
      <c r="CDO73" s="193" t="s">
        <v>2671</v>
      </c>
      <c r="CDP73" s="193" t="s">
        <v>2671</v>
      </c>
      <c r="CDQ73" s="192" t="e">
        <f t="shared" ref="CDQ73:CDR73" si="403">VLOOKUP(CDO73,($L$59:$N$62),3,FALSE)</f>
        <v>#N/A</v>
      </c>
      <c r="CDR73" s="192" t="e">
        <f t="shared" si="403"/>
        <v>#N/A</v>
      </c>
      <c r="CDS73" s="203">
        <v>1</v>
      </c>
      <c r="CDT73" s="272">
        <f t="shared" ref="CDT73" si="404">CDS73^2</f>
        <v>1</v>
      </c>
      <c r="CDU73" s="210" t="e">
        <f t="shared" ref="CDU73" si="405">CDQ73*CDR73*CDT73</f>
        <v>#N/A</v>
      </c>
      <c r="CEC73" s="193" t="s">
        <v>115</v>
      </c>
      <c r="CED73" s="189">
        <v>2</v>
      </c>
      <c r="CEE73" s="193" t="s">
        <v>2671</v>
      </c>
      <c r="CEF73" s="193" t="s">
        <v>2671</v>
      </c>
      <c r="CEG73" s="192" t="e">
        <f t="shared" ref="CEG73:CEH73" si="406">VLOOKUP(CEE73,($L$59:$N$62),3,FALSE)</f>
        <v>#N/A</v>
      </c>
      <c r="CEH73" s="192" t="e">
        <f t="shared" si="406"/>
        <v>#N/A</v>
      </c>
      <c r="CEI73" s="203">
        <v>1</v>
      </c>
      <c r="CEJ73" s="272">
        <f t="shared" ref="CEJ73" si="407">CEI73^2</f>
        <v>1</v>
      </c>
      <c r="CEK73" s="210" t="e">
        <f t="shared" ref="CEK73" si="408">CEG73*CEH73*CEJ73</f>
        <v>#N/A</v>
      </c>
      <c r="CES73" s="193" t="s">
        <v>115</v>
      </c>
      <c r="CET73" s="189">
        <v>2</v>
      </c>
      <c r="CEU73" s="193" t="s">
        <v>2671</v>
      </c>
      <c r="CEV73" s="193" t="s">
        <v>2671</v>
      </c>
      <c r="CEW73" s="192" t="e">
        <f t="shared" ref="CEW73:CEX73" si="409">VLOOKUP(CEU73,($L$59:$N$62),3,FALSE)</f>
        <v>#N/A</v>
      </c>
      <c r="CEX73" s="192" t="e">
        <f t="shared" si="409"/>
        <v>#N/A</v>
      </c>
      <c r="CEY73" s="203">
        <v>1</v>
      </c>
      <c r="CEZ73" s="272">
        <f t="shared" ref="CEZ73" si="410">CEY73^2</f>
        <v>1</v>
      </c>
      <c r="CFA73" s="210" t="e">
        <f t="shared" ref="CFA73" si="411">CEW73*CEX73*CEZ73</f>
        <v>#N/A</v>
      </c>
      <c r="CFI73" s="193" t="s">
        <v>115</v>
      </c>
      <c r="CFJ73" s="189">
        <v>2</v>
      </c>
      <c r="CFK73" s="193" t="s">
        <v>2671</v>
      </c>
      <c r="CFL73" s="193" t="s">
        <v>2671</v>
      </c>
      <c r="CFM73" s="192" t="e">
        <f t="shared" ref="CFM73:CFN73" si="412">VLOOKUP(CFK73,($L$59:$N$62),3,FALSE)</f>
        <v>#N/A</v>
      </c>
      <c r="CFN73" s="192" t="e">
        <f t="shared" si="412"/>
        <v>#N/A</v>
      </c>
      <c r="CFO73" s="203">
        <v>1</v>
      </c>
      <c r="CFP73" s="272">
        <f t="shared" ref="CFP73" si="413">CFO73^2</f>
        <v>1</v>
      </c>
      <c r="CFQ73" s="210" t="e">
        <f t="shared" ref="CFQ73" si="414">CFM73*CFN73*CFP73</f>
        <v>#N/A</v>
      </c>
      <c r="CFY73" s="193" t="s">
        <v>115</v>
      </c>
      <c r="CFZ73" s="189">
        <v>2</v>
      </c>
      <c r="CGA73" s="193" t="s">
        <v>2671</v>
      </c>
      <c r="CGB73" s="193" t="s">
        <v>2671</v>
      </c>
      <c r="CGC73" s="192" t="e">
        <f t="shared" ref="CGC73:CGD73" si="415">VLOOKUP(CGA73,($L$59:$N$62),3,FALSE)</f>
        <v>#N/A</v>
      </c>
      <c r="CGD73" s="192" t="e">
        <f t="shared" si="415"/>
        <v>#N/A</v>
      </c>
      <c r="CGE73" s="203">
        <v>1</v>
      </c>
      <c r="CGF73" s="272">
        <f t="shared" ref="CGF73" si="416">CGE73^2</f>
        <v>1</v>
      </c>
      <c r="CGG73" s="210" t="e">
        <f t="shared" ref="CGG73" si="417">CGC73*CGD73*CGF73</f>
        <v>#N/A</v>
      </c>
      <c r="CGO73" s="193" t="s">
        <v>115</v>
      </c>
      <c r="CGP73" s="189">
        <v>2</v>
      </c>
      <c r="CGQ73" s="193" t="s">
        <v>2671</v>
      </c>
      <c r="CGR73" s="193" t="s">
        <v>2671</v>
      </c>
      <c r="CGS73" s="192" t="e">
        <f t="shared" ref="CGS73:CGT73" si="418">VLOOKUP(CGQ73,($L$59:$N$62),3,FALSE)</f>
        <v>#N/A</v>
      </c>
      <c r="CGT73" s="192" t="e">
        <f t="shared" si="418"/>
        <v>#N/A</v>
      </c>
      <c r="CGU73" s="203">
        <v>1</v>
      </c>
      <c r="CGV73" s="272">
        <f t="shared" ref="CGV73" si="419">CGU73^2</f>
        <v>1</v>
      </c>
      <c r="CGW73" s="210" t="e">
        <f t="shared" ref="CGW73" si="420">CGS73*CGT73*CGV73</f>
        <v>#N/A</v>
      </c>
      <c r="CHE73" s="193" t="s">
        <v>115</v>
      </c>
      <c r="CHF73" s="189">
        <v>2</v>
      </c>
      <c r="CHG73" s="193" t="s">
        <v>2671</v>
      </c>
      <c r="CHH73" s="193" t="s">
        <v>2671</v>
      </c>
      <c r="CHI73" s="192" t="e">
        <f t="shared" ref="CHI73:CHJ73" si="421">VLOOKUP(CHG73,($L$59:$N$62),3,FALSE)</f>
        <v>#N/A</v>
      </c>
      <c r="CHJ73" s="192" t="e">
        <f t="shared" si="421"/>
        <v>#N/A</v>
      </c>
      <c r="CHK73" s="203">
        <v>1</v>
      </c>
      <c r="CHL73" s="272">
        <f t="shared" ref="CHL73" si="422">CHK73^2</f>
        <v>1</v>
      </c>
      <c r="CHM73" s="210" t="e">
        <f t="shared" ref="CHM73" si="423">CHI73*CHJ73*CHL73</f>
        <v>#N/A</v>
      </c>
      <c r="CHU73" s="193" t="s">
        <v>115</v>
      </c>
      <c r="CHV73" s="189">
        <v>2</v>
      </c>
      <c r="CHW73" s="193" t="s">
        <v>2671</v>
      </c>
      <c r="CHX73" s="193" t="s">
        <v>2671</v>
      </c>
      <c r="CHY73" s="192" t="e">
        <f t="shared" ref="CHY73:CHZ73" si="424">VLOOKUP(CHW73,($L$59:$N$62),3,FALSE)</f>
        <v>#N/A</v>
      </c>
      <c r="CHZ73" s="192" t="e">
        <f t="shared" si="424"/>
        <v>#N/A</v>
      </c>
      <c r="CIA73" s="203">
        <v>1</v>
      </c>
      <c r="CIB73" s="272">
        <f t="shared" ref="CIB73" si="425">CIA73^2</f>
        <v>1</v>
      </c>
      <c r="CIC73" s="210" t="e">
        <f t="shared" ref="CIC73" si="426">CHY73*CHZ73*CIB73</f>
        <v>#N/A</v>
      </c>
      <c r="CIK73" s="193" t="s">
        <v>115</v>
      </c>
      <c r="CIL73" s="189">
        <v>2</v>
      </c>
      <c r="CIM73" s="193" t="s">
        <v>2671</v>
      </c>
      <c r="CIN73" s="193" t="s">
        <v>2671</v>
      </c>
      <c r="CIO73" s="192" t="e">
        <f t="shared" ref="CIO73:CIP73" si="427">VLOOKUP(CIM73,($L$59:$N$62),3,FALSE)</f>
        <v>#N/A</v>
      </c>
      <c r="CIP73" s="192" t="e">
        <f t="shared" si="427"/>
        <v>#N/A</v>
      </c>
      <c r="CIQ73" s="203">
        <v>1</v>
      </c>
      <c r="CIR73" s="272">
        <f t="shared" ref="CIR73" si="428">CIQ73^2</f>
        <v>1</v>
      </c>
      <c r="CIS73" s="210" t="e">
        <f t="shared" ref="CIS73" si="429">CIO73*CIP73*CIR73</f>
        <v>#N/A</v>
      </c>
      <c r="CJA73" s="193" t="s">
        <v>115</v>
      </c>
      <c r="CJB73" s="189">
        <v>2</v>
      </c>
      <c r="CJC73" s="193" t="s">
        <v>2671</v>
      </c>
      <c r="CJD73" s="193" t="s">
        <v>2671</v>
      </c>
      <c r="CJE73" s="192" t="e">
        <f t="shared" ref="CJE73:CJF73" si="430">VLOOKUP(CJC73,($L$59:$N$62),3,FALSE)</f>
        <v>#N/A</v>
      </c>
      <c r="CJF73" s="192" t="e">
        <f t="shared" si="430"/>
        <v>#N/A</v>
      </c>
      <c r="CJG73" s="203">
        <v>1</v>
      </c>
      <c r="CJH73" s="272">
        <f t="shared" ref="CJH73" si="431">CJG73^2</f>
        <v>1</v>
      </c>
      <c r="CJI73" s="210" t="e">
        <f t="shared" ref="CJI73" si="432">CJE73*CJF73*CJH73</f>
        <v>#N/A</v>
      </c>
      <c r="CJQ73" s="193" t="s">
        <v>115</v>
      </c>
      <c r="CJR73" s="189">
        <v>2</v>
      </c>
      <c r="CJS73" s="193" t="s">
        <v>2671</v>
      </c>
      <c r="CJT73" s="193" t="s">
        <v>2671</v>
      </c>
      <c r="CJU73" s="192" t="e">
        <f t="shared" ref="CJU73:CJV73" si="433">VLOOKUP(CJS73,($L$59:$N$62),3,FALSE)</f>
        <v>#N/A</v>
      </c>
      <c r="CJV73" s="192" t="e">
        <f t="shared" si="433"/>
        <v>#N/A</v>
      </c>
      <c r="CJW73" s="203">
        <v>1</v>
      </c>
      <c r="CJX73" s="272">
        <f t="shared" ref="CJX73" si="434">CJW73^2</f>
        <v>1</v>
      </c>
      <c r="CJY73" s="210" t="e">
        <f t="shared" ref="CJY73" si="435">CJU73*CJV73*CJX73</f>
        <v>#N/A</v>
      </c>
      <c r="CKG73" s="193" t="s">
        <v>115</v>
      </c>
      <c r="CKH73" s="189">
        <v>2</v>
      </c>
      <c r="CKI73" s="193" t="s">
        <v>2671</v>
      </c>
      <c r="CKJ73" s="193" t="s">
        <v>2671</v>
      </c>
      <c r="CKK73" s="192" t="e">
        <f t="shared" ref="CKK73:CKL73" si="436">VLOOKUP(CKI73,($L$59:$N$62),3,FALSE)</f>
        <v>#N/A</v>
      </c>
      <c r="CKL73" s="192" t="e">
        <f t="shared" si="436"/>
        <v>#N/A</v>
      </c>
      <c r="CKM73" s="203">
        <v>1</v>
      </c>
      <c r="CKN73" s="272">
        <f t="shared" ref="CKN73" si="437">CKM73^2</f>
        <v>1</v>
      </c>
      <c r="CKO73" s="210" t="e">
        <f t="shared" ref="CKO73" si="438">CKK73*CKL73*CKN73</f>
        <v>#N/A</v>
      </c>
      <c r="CKW73" s="193" t="s">
        <v>115</v>
      </c>
      <c r="CKX73" s="189">
        <v>2</v>
      </c>
      <c r="CKY73" s="193" t="s">
        <v>2671</v>
      </c>
      <c r="CKZ73" s="193" t="s">
        <v>2671</v>
      </c>
      <c r="CLA73" s="192" t="e">
        <f t="shared" ref="CLA73:CLB73" si="439">VLOOKUP(CKY73,($L$59:$N$62),3,FALSE)</f>
        <v>#N/A</v>
      </c>
      <c r="CLB73" s="192" t="e">
        <f t="shared" si="439"/>
        <v>#N/A</v>
      </c>
      <c r="CLC73" s="203">
        <v>1</v>
      </c>
      <c r="CLD73" s="272">
        <f t="shared" ref="CLD73" si="440">CLC73^2</f>
        <v>1</v>
      </c>
      <c r="CLE73" s="210" t="e">
        <f t="shared" ref="CLE73" si="441">CLA73*CLB73*CLD73</f>
        <v>#N/A</v>
      </c>
      <c r="CLM73" s="193" t="s">
        <v>115</v>
      </c>
      <c r="CLN73" s="189">
        <v>2</v>
      </c>
      <c r="CLO73" s="193" t="s">
        <v>2671</v>
      </c>
      <c r="CLP73" s="193" t="s">
        <v>2671</v>
      </c>
      <c r="CLQ73" s="192" t="e">
        <f t="shared" ref="CLQ73:CLR73" si="442">VLOOKUP(CLO73,($L$59:$N$62),3,FALSE)</f>
        <v>#N/A</v>
      </c>
      <c r="CLR73" s="192" t="e">
        <f t="shared" si="442"/>
        <v>#N/A</v>
      </c>
      <c r="CLS73" s="203">
        <v>1</v>
      </c>
      <c r="CLT73" s="272">
        <f t="shared" ref="CLT73" si="443">CLS73^2</f>
        <v>1</v>
      </c>
      <c r="CLU73" s="210" t="e">
        <f t="shared" ref="CLU73" si="444">CLQ73*CLR73*CLT73</f>
        <v>#N/A</v>
      </c>
      <c r="CMC73" s="193" t="s">
        <v>115</v>
      </c>
      <c r="CMD73" s="189">
        <v>2</v>
      </c>
      <c r="CME73" s="193" t="s">
        <v>2671</v>
      </c>
      <c r="CMF73" s="193" t="s">
        <v>2671</v>
      </c>
      <c r="CMG73" s="192" t="e">
        <f t="shared" ref="CMG73:CMH73" si="445">VLOOKUP(CME73,($L$59:$N$62),3,FALSE)</f>
        <v>#N/A</v>
      </c>
      <c r="CMH73" s="192" t="e">
        <f t="shared" si="445"/>
        <v>#N/A</v>
      </c>
      <c r="CMI73" s="203">
        <v>1</v>
      </c>
      <c r="CMJ73" s="272">
        <f t="shared" ref="CMJ73" si="446">CMI73^2</f>
        <v>1</v>
      </c>
      <c r="CMK73" s="210" t="e">
        <f t="shared" ref="CMK73" si="447">CMG73*CMH73*CMJ73</f>
        <v>#N/A</v>
      </c>
      <c r="CMS73" s="193" t="s">
        <v>115</v>
      </c>
      <c r="CMT73" s="189">
        <v>2</v>
      </c>
      <c r="CMU73" s="193" t="s">
        <v>2671</v>
      </c>
      <c r="CMV73" s="193" t="s">
        <v>2671</v>
      </c>
      <c r="CMW73" s="192" t="e">
        <f t="shared" ref="CMW73:CMX73" si="448">VLOOKUP(CMU73,($L$59:$N$62),3,FALSE)</f>
        <v>#N/A</v>
      </c>
      <c r="CMX73" s="192" t="e">
        <f t="shared" si="448"/>
        <v>#N/A</v>
      </c>
      <c r="CMY73" s="203">
        <v>1</v>
      </c>
      <c r="CMZ73" s="272">
        <f t="shared" ref="CMZ73" si="449">CMY73^2</f>
        <v>1</v>
      </c>
      <c r="CNA73" s="210" t="e">
        <f t="shared" ref="CNA73" si="450">CMW73*CMX73*CMZ73</f>
        <v>#N/A</v>
      </c>
      <c r="CNI73" s="193" t="s">
        <v>115</v>
      </c>
      <c r="CNJ73" s="189">
        <v>2</v>
      </c>
      <c r="CNK73" s="193" t="s">
        <v>2671</v>
      </c>
      <c r="CNL73" s="193" t="s">
        <v>2671</v>
      </c>
      <c r="CNM73" s="192" t="e">
        <f t="shared" ref="CNM73:CNN73" si="451">VLOOKUP(CNK73,($L$59:$N$62),3,FALSE)</f>
        <v>#N/A</v>
      </c>
      <c r="CNN73" s="192" t="e">
        <f t="shared" si="451"/>
        <v>#N/A</v>
      </c>
      <c r="CNO73" s="203">
        <v>1</v>
      </c>
      <c r="CNP73" s="272">
        <f t="shared" ref="CNP73" si="452">CNO73^2</f>
        <v>1</v>
      </c>
      <c r="CNQ73" s="210" t="e">
        <f t="shared" ref="CNQ73" si="453">CNM73*CNN73*CNP73</f>
        <v>#N/A</v>
      </c>
      <c r="CNY73" s="193" t="s">
        <v>115</v>
      </c>
      <c r="CNZ73" s="189">
        <v>2</v>
      </c>
      <c r="COA73" s="193" t="s">
        <v>2671</v>
      </c>
      <c r="COB73" s="193" t="s">
        <v>2671</v>
      </c>
      <c r="COC73" s="192" t="e">
        <f t="shared" ref="COC73:COD73" si="454">VLOOKUP(COA73,($L$59:$N$62),3,FALSE)</f>
        <v>#N/A</v>
      </c>
      <c r="COD73" s="192" t="e">
        <f t="shared" si="454"/>
        <v>#N/A</v>
      </c>
      <c r="COE73" s="203">
        <v>1</v>
      </c>
      <c r="COF73" s="272">
        <f t="shared" ref="COF73" si="455">COE73^2</f>
        <v>1</v>
      </c>
      <c r="COG73" s="210" t="e">
        <f t="shared" ref="COG73" si="456">COC73*COD73*COF73</f>
        <v>#N/A</v>
      </c>
      <c r="COO73" s="193" t="s">
        <v>115</v>
      </c>
      <c r="COP73" s="189">
        <v>2</v>
      </c>
      <c r="COQ73" s="193" t="s">
        <v>2671</v>
      </c>
      <c r="COR73" s="193" t="s">
        <v>2671</v>
      </c>
      <c r="COS73" s="192" t="e">
        <f t="shared" ref="COS73:COT73" si="457">VLOOKUP(COQ73,($L$59:$N$62),3,FALSE)</f>
        <v>#N/A</v>
      </c>
      <c r="COT73" s="192" t="e">
        <f t="shared" si="457"/>
        <v>#N/A</v>
      </c>
      <c r="COU73" s="203">
        <v>1</v>
      </c>
      <c r="COV73" s="272">
        <f t="shared" ref="COV73" si="458">COU73^2</f>
        <v>1</v>
      </c>
      <c r="COW73" s="210" t="e">
        <f t="shared" ref="COW73" si="459">COS73*COT73*COV73</f>
        <v>#N/A</v>
      </c>
      <c r="CPE73" s="193" t="s">
        <v>115</v>
      </c>
      <c r="CPF73" s="189">
        <v>2</v>
      </c>
      <c r="CPG73" s="193" t="s">
        <v>2671</v>
      </c>
      <c r="CPH73" s="193" t="s">
        <v>2671</v>
      </c>
      <c r="CPI73" s="192" t="e">
        <f t="shared" ref="CPI73:CPJ73" si="460">VLOOKUP(CPG73,($L$59:$N$62),3,FALSE)</f>
        <v>#N/A</v>
      </c>
      <c r="CPJ73" s="192" t="e">
        <f t="shared" si="460"/>
        <v>#N/A</v>
      </c>
      <c r="CPK73" s="203">
        <v>1</v>
      </c>
      <c r="CPL73" s="272">
        <f t="shared" ref="CPL73" si="461">CPK73^2</f>
        <v>1</v>
      </c>
      <c r="CPM73" s="210" t="e">
        <f t="shared" ref="CPM73" si="462">CPI73*CPJ73*CPL73</f>
        <v>#N/A</v>
      </c>
      <c r="CPU73" s="193" t="s">
        <v>115</v>
      </c>
      <c r="CPV73" s="189">
        <v>2</v>
      </c>
      <c r="CPW73" s="193" t="s">
        <v>2671</v>
      </c>
      <c r="CPX73" s="193" t="s">
        <v>2671</v>
      </c>
      <c r="CPY73" s="192" t="e">
        <f t="shared" ref="CPY73:CPZ73" si="463">VLOOKUP(CPW73,($L$59:$N$62),3,FALSE)</f>
        <v>#N/A</v>
      </c>
      <c r="CPZ73" s="192" t="e">
        <f t="shared" si="463"/>
        <v>#N/A</v>
      </c>
      <c r="CQA73" s="203">
        <v>1</v>
      </c>
      <c r="CQB73" s="272">
        <f t="shared" ref="CQB73" si="464">CQA73^2</f>
        <v>1</v>
      </c>
      <c r="CQC73" s="210" t="e">
        <f t="shared" ref="CQC73" si="465">CPY73*CPZ73*CQB73</f>
        <v>#N/A</v>
      </c>
      <c r="CQK73" s="193" t="s">
        <v>115</v>
      </c>
      <c r="CQL73" s="189">
        <v>2</v>
      </c>
      <c r="CQM73" s="193" t="s">
        <v>2671</v>
      </c>
      <c r="CQN73" s="193" t="s">
        <v>2671</v>
      </c>
      <c r="CQO73" s="192" t="e">
        <f t="shared" ref="CQO73:CQP73" si="466">VLOOKUP(CQM73,($L$59:$N$62),3,FALSE)</f>
        <v>#N/A</v>
      </c>
      <c r="CQP73" s="192" t="e">
        <f t="shared" si="466"/>
        <v>#N/A</v>
      </c>
      <c r="CQQ73" s="203">
        <v>1</v>
      </c>
      <c r="CQR73" s="272">
        <f t="shared" ref="CQR73" si="467">CQQ73^2</f>
        <v>1</v>
      </c>
      <c r="CQS73" s="210" t="e">
        <f t="shared" ref="CQS73" si="468">CQO73*CQP73*CQR73</f>
        <v>#N/A</v>
      </c>
      <c r="CRA73" s="193" t="s">
        <v>115</v>
      </c>
      <c r="CRB73" s="189">
        <v>2</v>
      </c>
      <c r="CRC73" s="193" t="s">
        <v>2671</v>
      </c>
      <c r="CRD73" s="193" t="s">
        <v>2671</v>
      </c>
      <c r="CRE73" s="192" t="e">
        <f t="shared" ref="CRE73:CRF73" si="469">VLOOKUP(CRC73,($L$59:$N$62),3,FALSE)</f>
        <v>#N/A</v>
      </c>
      <c r="CRF73" s="192" t="e">
        <f t="shared" si="469"/>
        <v>#N/A</v>
      </c>
      <c r="CRG73" s="203">
        <v>1</v>
      </c>
      <c r="CRH73" s="272">
        <f t="shared" ref="CRH73" si="470">CRG73^2</f>
        <v>1</v>
      </c>
      <c r="CRI73" s="210" t="e">
        <f t="shared" ref="CRI73" si="471">CRE73*CRF73*CRH73</f>
        <v>#N/A</v>
      </c>
      <c r="CRQ73" s="193" t="s">
        <v>115</v>
      </c>
      <c r="CRR73" s="189">
        <v>2</v>
      </c>
      <c r="CRS73" s="193" t="s">
        <v>2671</v>
      </c>
      <c r="CRT73" s="193" t="s">
        <v>2671</v>
      </c>
      <c r="CRU73" s="192" t="e">
        <f t="shared" ref="CRU73:CRV73" si="472">VLOOKUP(CRS73,($L$59:$N$62),3,FALSE)</f>
        <v>#N/A</v>
      </c>
      <c r="CRV73" s="192" t="e">
        <f t="shared" si="472"/>
        <v>#N/A</v>
      </c>
      <c r="CRW73" s="203">
        <v>1</v>
      </c>
      <c r="CRX73" s="272">
        <f t="shared" ref="CRX73" si="473">CRW73^2</f>
        <v>1</v>
      </c>
      <c r="CRY73" s="210" t="e">
        <f t="shared" ref="CRY73" si="474">CRU73*CRV73*CRX73</f>
        <v>#N/A</v>
      </c>
      <c r="CSG73" s="193" t="s">
        <v>115</v>
      </c>
      <c r="CSH73" s="189">
        <v>2</v>
      </c>
      <c r="CSI73" s="193" t="s">
        <v>2671</v>
      </c>
      <c r="CSJ73" s="193" t="s">
        <v>2671</v>
      </c>
      <c r="CSK73" s="192" t="e">
        <f t="shared" ref="CSK73:CSL73" si="475">VLOOKUP(CSI73,($L$59:$N$62),3,FALSE)</f>
        <v>#N/A</v>
      </c>
      <c r="CSL73" s="192" t="e">
        <f t="shared" si="475"/>
        <v>#N/A</v>
      </c>
      <c r="CSM73" s="203">
        <v>1</v>
      </c>
      <c r="CSN73" s="272">
        <f t="shared" ref="CSN73" si="476">CSM73^2</f>
        <v>1</v>
      </c>
      <c r="CSO73" s="210" t="e">
        <f t="shared" ref="CSO73" si="477">CSK73*CSL73*CSN73</f>
        <v>#N/A</v>
      </c>
      <c r="CSW73" s="193" t="s">
        <v>115</v>
      </c>
      <c r="CSX73" s="189">
        <v>2</v>
      </c>
      <c r="CSY73" s="193" t="s">
        <v>2671</v>
      </c>
      <c r="CSZ73" s="193" t="s">
        <v>2671</v>
      </c>
      <c r="CTA73" s="192" t="e">
        <f t="shared" ref="CTA73:CTB73" si="478">VLOOKUP(CSY73,($L$59:$N$62),3,FALSE)</f>
        <v>#N/A</v>
      </c>
      <c r="CTB73" s="192" t="e">
        <f t="shared" si="478"/>
        <v>#N/A</v>
      </c>
      <c r="CTC73" s="203">
        <v>1</v>
      </c>
      <c r="CTD73" s="272">
        <f t="shared" ref="CTD73" si="479">CTC73^2</f>
        <v>1</v>
      </c>
      <c r="CTE73" s="210" t="e">
        <f t="shared" ref="CTE73" si="480">CTA73*CTB73*CTD73</f>
        <v>#N/A</v>
      </c>
      <c r="CTM73" s="193" t="s">
        <v>115</v>
      </c>
      <c r="CTN73" s="189">
        <v>2</v>
      </c>
      <c r="CTO73" s="193" t="s">
        <v>2671</v>
      </c>
      <c r="CTP73" s="193" t="s">
        <v>2671</v>
      </c>
      <c r="CTQ73" s="192" t="e">
        <f t="shared" ref="CTQ73:CTR73" si="481">VLOOKUP(CTO73,($L$59:$N$62),3,FALSE)</f>
        <v>#N/A</v>
      </c>
      <c r="CTR73" s="192" t="e">
        <f t="shared" si="481"/>
        <v>#N/A</v>
      </c>
      <c r="CTS73" s="203">
        <v>1</v>
      </c>
      <c r="CTT73" s="272">
        <f t="shared" ref="CTT73" si="482">CTS73^2</f>
        <v>1</v>
      </c>
      <c r="CTU73" s="210" t="e">
        <f t="shared" ref="CTU73" si="483">CTQ73*CTR73*CTT73</f>
        <v>#N/A</v>
      </c>
      <c r="CUC73" s="193" t="s">
        <v>115</v>
      </c>
      <c r="CUD73" s="189">
        <v>2</v>
      </c>
      <c r="CUE73" s="193" t="s">
        <v>2671</v>
      </c>
      <c r="CUF73" s="193" t="s">
        <v>2671</v>
      </c>
      <c r="CUG73" s="192" t="e">
        <f t="shared" ref="CUG73:CUH73" si="484">VLOOKUP(CUE73,($L$59:$N$62),3,FALSE)</f>
        <v>#N/A</v>
      </c>
      <c r="CUH73" s="192" t="e">
        <f t="shared" si="484"/>
        <v>#N/A</v>
      </c>
      <c r="CUI73" s="203">
        <v>1</v>
      </c>
      <c r="CUJ73" s="272">
        <f t="shared" ref="CUJ73" si="485">CUI73^2</f>
        <v>1</v>
      </c>
      <c r="CUK73" s="210" t="e">
        <f t="shared" ref="CUK73" si="486">CUG73*CUH73*CUJ73</f>
        <v>#N/A</v>
      </c>
      <c r="CUS73" s="193" t="s">
        <v>115</v>
      </c>
      <c r="CUT73" s="189">
        <v>2</v>
      </c>
      <c r="CUU73" s="193" t="s">
        <v>2671</v>
      </c>
      <c r="CUV73" s="193" t="s">
        <v>2671</v>
      </c>
      <c r="CUW73" s="192" t="e">
        <f t="shared" ref="CUW73:CUX73" si="487">VLOOKUP(CUU73,($L$59:$N$62),3,FALSE)</f>
        <v>#N/A</v>
      </c>
      <c r="CUX73" s="192" t="e">
        <f t="shared" si="487"/>
        <v>#N/A</v>
      </c>
      <c r="CUY73" s="203">
        <v>1</v>
      </c>
      <c r="CUZ73" s="272">
        <f t="shared" ref="CUZ73" si="488">CUY73^2</f>
        <v>1</v>
      </c>
      <c r="CVA73" s="210" t="e">
        <f t="shared" ref="CVA73" si="489">CUW73*CUX73*CUZ73</f>
        <v>#N/A</v>
      </c>
      <c r="CVI73" s="193" t="s">
        <v>115</v>
      </c>
      <c r="CVJ73" s="189">
        <v>2</v>
      </c>
      <c r="CVK73" s="193" t="s">
        <v>2671</v>
      </c>
      <c r="CVL73" s="193" t="s">
        <v>2671</v>
      </c>
      <c r="CVM73" s="192" t="e">
        <f t="shared" ref="CVM73:CVN73" si="490">VLOOKUP(CVK73,($L$59:$N$62),3,FALSE)</f>
        <v>#N/A</v>
      </c>
      <c r="CVN73" s="192" t="e">
        <f t="shared" si="490"/>
        <v>#N/A</v>
      </c>
      <c r="CVO73" s="203">
        <v>1</v>
      </c>
      <c r="CVP73" s="272">
        <f t="shared" ref="CVP73" si="491">CVO73^2</f>
        <v>1</v>
      </c>
      <c r="CVQ73" s="210" t="e">
        <f t="shared" ref="CVQ73" si="492">CVM73*CVN73*CVP73</f>
        <v>#N/A</v>
      </c>
      <c r="CVY73" s="193" t="s">
        <v>115</v>
      </c>
      <c r="CVZ73" s="189">
        <v>2</v>
      </c>
      <c r="CWA73" s="193" t="s">
        <v>2671</v>
      </c>
      <c r="CWB73" s="193" t="s">
        <v>2671</v>
      </c>
      <c r="CWC73" s="192" t="e">
        <f t="shared" ref="CWC73:CWD73" si="493">VLOOKUP(CWA73,($L$59:$N$62),3,FALSE)</f>
        <v>#N/A</v>
      </c>
      <c r="CWD73" s="192" t="e">
        <f t="shared" si="493"/>
        <v>#N/A</v>
      </c>
      <c r="CWE73" s="203">
        <v>1</v>
      </c>
      <c r="CWF73" s="272">
        <f t="shared" ref="CWF73" si="494">CWE73^2</f>
        <v>1</v>
      </c>
      <c r="CWG73" s="210" t="e">
        <f t="shared" ref="CWG73" si="495">CWC73*CWD73*CWF73</f>
        <v>#N/A</v>
      </c>
      <c r="CWO73" s="193" t="s">
        <v>115</v>
      </c>
      <c r="CWP73" s="189">
        <v>2</v>
      </c>
      <c r="CWQ73" s="193" t="s">
        <v>2671</v>
      </c>
      <c r="CWR73" s="193" t="s">
        <v>2671</v>
      </c>
      <c r="CWS73" s="192" t="e">
        <f t="shared" ref="CWS73:CWT73" si="496">VLOOKUP(CWQ73,($L$59:$N$62),3,FALSE)</f>
        <v>#N/A</v>
      </c>
      <c r="CWT73" s="192" t="e">
        <f t="shared" si="496"/>
        <v>#N/A</v>
      </c>
      <c r="CWU73" s="203">
        <v>1</v>
      </c>
      <c r="CWV73" s="272">
        <f t="shared" ref="CWV73" si="497">CWU73^2</f>
        <v>1</v>
      </c>
      <c r="CWW73" s="210" t="e">
        <f t="shared" ref="CWW73" si="498">CWS73*CWT73*CWV73</f>
        <v>#N/A</v>
      </c>
      <c r="CXE73" s="193" t="s">
        <v>115</v>
      </c>
      <c r="CXF73" s="189">
        <v>2</v>
      </c>
      <c r="CXG73" s="193" t="s">
        <v>2671</v>
      </c>
      <c r="CXH73" s="193" t="s">
        <v>2671</v>
      </c>
      <c r="CXI73" s="192" t="e">
        <f t="shared" ref="CXI73:CXJ73" si="499">VLOOKUP(CXG73,($L$59:$N$62),3,FALSE)</f>
        <v>#N/A</v>
      </c>
      <c r="CXJ73" s="192" t="e">
        <f t="shared" si="499"/>
        <v>#N/A</v>
      </c>
      <c r="CXK73" s="203">
        <v>1</v>
      </c>
      <c r="CXL73" s="272">
        <f t="shared" ref="CXL73" si="500">CXK73^2</f>
        <v>1</v>
      </c>
      <c r="CXM73" s="210" t="e">
        <f t="shared" ref="CXM73" si="501">CXI73*CXJ73*CXL73</f>
        <v>#N/A</v>
      </c>
      <c r="CXU73" s="193" t="s">
        <v>115</v>
      </c>
      <c r="CXV73" s="189">
        <v>2</v>
      </c>
      <c r="CXW73" s="193" t="s">
        <v>2671</v>
      </c>
      <c r="CXX73" s="193" t="s">
        <v>2671</v>
      </c>
      <c r="CXY73" s="192" t="e">
        <f t="shared" ref="CXY73:CXZ73" si="502">VLOOKUP(CXW73,($L$59:$N$62),3,FALSE)</f>
        <v>#N/A</v>
      </c>
      <c r="CXZ73" s="192" t="e">
        <f t="shared" si="502"/>
        <v>#N/A</v>
      </c>
      <c r="CYA73" s="203">
        <v>1</v>
      </c>
      <c r="CYB73" s="272">
        <f t="shared" ref="CYB73" si="503">CYA73^2</f>
        <v>1</v>
      </c>
      <c r="CYC73" s="210" t="e">
        <f t="shared" ref="CYC73" si="504">CXY73*CXZ73*CYB73</f>
        <v>#N/A</v>
      </c>
      <c r="CYK73" s="193" t="s">
        <v>115</v>
      </c>
      <c r="CYL73" s="189">
        <v>2</v>
      </c>
      <c r="CYM73" s="193" t="s">
        <v>2671</v>
      </c>
      <c r="CYN73" s="193" t="s">
        <v>2671</v>
      </c>
      <c r="CYO73" s="192" t="e">
        <f t="shared" ref="CYO73:CYP73" si="505">VLOOKUP(CYM73,($L$59:$N$62),3,FALSE)</f>
        <v>#N/A</v>
      </c>
      <c r="CYP73" s="192" t="e">
        <f t="shared" si="505"/>
        <v>#N/A</v>
      </c>
      <c r="CYQ73" s="203">
        <v>1</v>
      </c>
      <c r="CYR73" s="272">
        <f t="shared" ref="CYR73" si="506">CYQ73^2</f>
        <v>1</v>
      </c>
      <c r="CYS73" s="210" t="e">
        <f t="shared" ref="CYS73" si="507">CYO73*CYP73*CYR73</f>
        <v>#N/A</v>
      </c>
      <c r="CZA73" s="193" t="s">
        <v>115</v>
      </c>
      <c r="CZB73" s="189">
        <v>2</v>
      </c>
      <c r="CZC73" s="193" t="s">
        <v>2671</v>
      </c>
      <c r="CZD73" s="193" t="s">
        <v>2671</v>
      </c>
      <c r="CZE73" s="192" t="e">
        <f t="shared" ref="CZE73:CZF73" si="508">VLOOKUP(CZC73,($L$59:$N$62),3,FALSE)</f>
        <v>#N/A</v>
      </c>
      <c r="CZF73" s="192" t="e">
        <f t="shared" si="508"/>
        <v>#N/A</v>
      </c>
      <c r="CZG73" s="203">
        <v>1</v>
      </c>
      <c r="CZH73" s="272">
        <f t="shared" ref="CZH73" si="509">CZG73^2</f>
        <v>1</v>
      </c>
      <c r="CZI73" s="210" t="e">
        <f t="shared" ref="CZI73" si="510">CZE73*CZF73*CZH73</f>
        <v>#N/A</v>
      </c>
      <c r="CZQ73" s="193" t="s">
        <v>115</v>
      </c>
      <c r="CZR73" s="189">
        <v>2</v>
      </c>
      <c r="CZS73" s="193" t="s">
        <v>2671</v>
      </c>
      <c r="CZT73" s="193" t="s">
        <v>2671</v>
      </c>
      <c r="CZU73" s="192" t="e">
        <f t="shared" ref="CZU73:CZV73" si="511">VLOOKUP(CZS73,($L$59:$N$62),3,FALSE)</f>
        <v>#N/A</v>
      </c>
      <c r="CZV73" s="192" t="e">
        <f t="shared" si="511"/>
        <v>#N/A</v>
      </c>
      <c r="CZW73" s="203">
        <v>1</v>
      </c>
      <c r="CZX73" s="272">
        <f t="shared" ref="CZX73" si="512">CZW73^2</f>
        <v>1</v>
      </c>
      <c r="CZY73" s="210" t="e">
        <f t="shared" ref="CZY73" si="513">CZU73*CZV73*CZX73</f>
        <v>#N/A</v>
      </c>
      <c r="DAG73" s="193" t="s">
        <v>115</v>
      </c>
      <c r="DAH73" s="189">
        <v>2</v>
      </c>
      <c r="DAI73" s="193" t="s">
        <v>2671</v>
      </c>
      <c r="DAJ73" s="193" t="s">
        <v>2671</v>
      </c>
      <c r="DAK73" s="192" t="e">
        <f t="shared" ref="DAK73:DAL73" si="514">VLOOKUP(DAI73,($L$59:$N$62),3,FALSE)</f>
        <v>#N/A</v>
      </c>
      <c r="DAL73" s="192" t="e">
        <f t="shared" si="514"/>
        <v>#N/A</v>
      </c>
      <c r="DAM73" s="203">
        <v>1</v>
      </c>
      <c r="DAN73" s="272">
        <f t="shared" ref="DAN73" si="515">DAM73^2</f>
        <v>1</v>
      </c>
      <c r="DAO73" s="210" t="e">
        <f t="shared" ref="DAO73" si="516">DAK73*DAL73*DAN73</f>
        <v>#N/A</v>
      </c>
      <c r="DAW73" s="193" t="s">
        <v>115</v>
      </c>
      <c r="DAX73" s="189">
        <v>2</v>
      </c>
      <c r="DAY73" s="193" t="s">
        <v>2671</v>
      </c>
      <c r="DAZ73" s="193" t="s">
        <v>2671</v>
      </c>
      <c r="DBA73" s="192" t="e">
        <f t="shared" ref="DBA73:DBB73" si="517">VLOOKUP(DAY73,($L$59:$N$62),3,FALSE)</f>
        <v>#N/A</v>
      </c>
      <c r="DBB73" s="192" t="e">
        <f t="shared" si="517"/>
        <v>#N/A</v>
      </c>
      <c r="DBC73" s="203">
        <v>1</v>
      </c>
      <c r="DBD73" s="272">
        <f t="shared" ref="DBD73" si="518">DBC73^2</f>
        <v>1</v>
      </c>
      <c r="DBE73" s="210" t="e">
        <f t="shared" ref="DBE73" si="519">DBA73*DBB73*DBD73</f>
        <v>#N/A</v>
      </c>
      <c r="DBM73" s="193" t="s">
        <v>115</v>
      </c>
      <c r="DBN73" s="189">
        <v>2</v>
      </c>
      <c r="DBO73" s="193" t="s">
        <v>2671</v>
      </c>
      <c r="DBP73" s="193" t="s">
        <v>2671</v>
      </c>
      <c r="DBQ73" s="192" t="e">
        <f t="shared" ref="DBQ73:DBR73" si="520">VLOOKUP(DBO73,($L$59:$N$62),3,FALSE)</f>
        <v>#N/A</v>
      </c>
      <c r="DBR73" s="192" t="e">
        <f t="shared" si="520"/>
        <v>#N/A</v>
      </c>
      <c r="DBS73" s="203">
        <v>1</v>
      </c>
      <c r="DBT73" s="272">
        <f t="shared" ref="DBT73" si="521">DBS73^2</f>
        <v>1</v>
      </c>
      <c r="DBU73" s="210" t="e">
        <f t="shared" ref="DBU73" si="522">DBQ73*DBR73*DBT73</f>
        <v>#N/A</v>
      </c>
      <c r="DCC73" s="193" t="s">
        <v>115</v>
      </c>
      <c r="DCD73" s="189">
        <v>2</v>
      </c>
      <c r="DCE73" s="193" t="s">
        <v>2671</v>
      </c>
      <c r="DCF73" s="193" t="s">
        <v>2671</v>
      </c>
      <c r="DCG73" s="192" t="e">
        <f t="shared" ref="DCG73:DCH73" si="523">VLOOKUP(DCE73,($L$59:$N$62),3,FALSE)</f>
        <v>#N/A</v>
      </c>
      <c r="DCH73" s="192" t="e">
        <f t="shared" si="523"/>
        <v>#N/A</v>
      </c>
      <c r="DCI73" s="203">
        <v>1</v>
      </c>
      <c r="DCJ73" s="272">
        <f t="shared" ref="DCJ73" si="524">DCI73^2</f>
        <v>1</v>
      </c>
      <c r="DCK73" s="210" t="e">
        <f t="shared" ref="DCK73" si="525">DCG73*DCH73*DCJ73</f>
        <v>#N/A</v>
      </c>
      <c r="DCS73" s="193" t="s">
        <v>115</v>
      </c>
      <c r="DCT73" s="189">
        <v>2</v>
      </c>
      <c r="DCU73" s="193" t="s">
        <v>2671</v>
      </c>
      <c r="DCV73" s="193" t="s">
        <v>2671</v>
      </c>
      <c r="DCW73" s="192" t="e">
        <f t="shared" ref="DCW73:DCX73" si="526">VLOOKUP(DCU73,($L$59:$N$62),3,FALSE)</f>
        <v>#N/A</v>
      </c>
      <c r="DCX73" s="192" t="e">
        <f t="shared" si="526"/>
        <v>#N/A</v>
      </c>
      <c r="DCY73" s="203">
        <v>1</v>
      </c>
      <c r="DCZ73" s="272">
        <f t="shared" ref="DCZ73" si="527">DCY73^2</f>
        <v>1</v>
      </c>
      <c r="DDA73" s="210" t="e">
        <f t="shared" ref="DDA73" si="528">DCW73*DCX73*DCZ73</f>
        <v>#N/A</v>
      </c>
      <c r="DDI73" s="193" t="s">
        <v>115</v>
      </c>
      <c r="DDJ73" s="189">
        <v>2</v>
      </c>
      <c r="DDK73" s="193" t="s">
        <v>2671</v>
      </c>
      <c r="DDL73" s="193" t="s">
        <v>2671</v>
      </c>
      <c r="DDM73" s="192" t="e">
        <f t="shared" ref="DDM73:DDN73" si="529">VLOOKUP(DDK73,($L$59:$N$62),3,FALSE)</f>
        <v>#N/A</v>
      </c>
      <c r="DDN73" s="192" t="e">
        <f t="shared" si="529"/>
        <v>#N/A</v>
      </c>
      <c r="DDO73" s="203">
        <v>1</v>
      </c>
      <c r="DDP73" s="272">
        <f t="shared" ref="DDP73" si="530">DDO73^2</f>
        <v>1</v>
      </c>
      <c r="DDQ73" s="210" t="e">
        <f t="shared" ref="DDQ73" si="531">DDM73*DDN73*DDP73</f>
        <v>#N/A</v>
      </c>
      <c r="DDY73" s="193" t="s">
        <v>115</v>
      </c>
      <c r="DDZ73" s="189">
        <v>2</v>
      </c>
      <c r="DEA73" s="193" t="s">
        <v>2671</v>
      </c>
      <c r="DEB73" s="193" t="s">
        <v>2671</v>
      </c>
      <c r="DEC73" s="192" t="e">
        <f t="shared" ref="DEC73:DED73" si="532">VLOOKUP(DEA73,($L$59:$N$62),3,FALSE)</f>
        <v>#N/A</v>
      </c>
      <c r="DED73" s="192" t="e">
        <f t="shared" si="532"/>
        <v>#N/A</v>
      </c>
      <c r="DEE73" s="203">
        <v>1</v>
      </c>
      <c r="DEF73" s="272">
        <f t="shared" ref="DEF73" si="533">DEE73^2</f>
        <v>1</v>
      </c>
      <c r="DEG73" s="210" t="e">
        <f t="shared" ref="DEG73" si="534">DEC73*DED73*DEF73</f>
        <v>#N/A</v>
      </c>
      <c r="DEO73" s="193" t="s">
        <v>115</v>
      </c>
      <c r="DEP73" s="189">
        <v>2</v>
      </c>
      <c r="DEQ73" s="193" t="s">
        <v>2671</v>
      </c>
      <c r="DER73" s="193" t="s">
        <v>2671</v>
      </c>
      <c r="DES73" s="192" t="e">
        <f t="shared" ref="DES73:DET73" si="535">VLOOKUP(DEQ73,($L$59:$N$62),3,FALSE)</f>
        <v>#N/A</v>
      </c>
      <c r="DET73" s="192" t="e">
        <f t="shared" si="535"/>
        <v>#N/A</v>
      </c>
      <c r="DEU73" s="203">
        <v>1</v>
      </c>
      <c r="DEV73" s="272">
        <f t="shared" ref="DEV73" si="536">DEU73^2</f>
        <v>1</v>
      </c>
      <c r="DEW73" s="210" t="e">
        <f t="shared" ref="DEW73" si="537">DES73*DET73*DEV73</f>
        <v>#N/A</v>
      </c>
      <c r="DFE73" s="193" t="s">
        <v>115</v>
      </c>
      <c r="DFF73" s="189">
        <v>2</v>
      </c>
      <c r="DFG73" s="193" t="s">
        <v>2671</v>
      </c>
      <c r="DFH73" s="193" t="s">
        <v>2671</v>
      </c>
      <c r="DFI73" s="192" t="e">
        <f t="shared" ref="DFI73:DFJ73" si="538">VLOOKUP(DFG73,($L$59:$N$62),3,FALSE)</f>
        <v>#N/A</v>
      </c>
      <c r="DFJ73" s="192" t="e">
        <f t="shared" si="538"/>
        <v>#N/A</v>
      </c>
      <c r="DFK73" s="203">
        <v>1</v>
      </c>
      <c r="DFL73" s="272">
        <f t="shared" ref="DFL73" si="539">DFK73^2</f>
        <v>1</v>
      </c>
      <c r="DFM73" s="210" t="e">
        <f t="shared" ref="DFM73" si="540">DFI73*DFJ73*DFL73</f>
        <v>#N/A</v>
      </c>
      <c r="DFU73" s="193" t="s">
        <v>115</v>
      </c>
      <c r="DFV73" s="189">
        <v>2</v>
      </c>
      <c r="DFW73" s="193" t="s">
        <v>2671</v>
      </c>
      <c r="DFX73" s="193" t="s">
        <v>2671</v>
      </c>
      <c r="DFY73" s="192" t="e">
        <f t="shared" ref="DFY73:DFZ73" si="541">VLOOKUP(DFW73,($L$59:$N$62),3,FALSE)</f>
        <v>#N/A</v>
      </c>
      <c r="DFZ73" s="192" t="e">
        <f t="shared" si="541"/>
        <v>#N/A</v>
      </c>
      <c r="DGA73" s="203">
        <v>1</v>
      </c>
      <c r="DGB73" s="272">
        <f t="shared" ref="DGB73" si="542">DGA73^2</f>
        <v>1</v>
      </c>
      <c r="DGC73" s="210" t="e">
        <f t="shared" ref="DGC73" si="543">DFY73*DFZ73*DGB73</f>
        <v>#N/A</v>
      </c>
      <c r="DGK73" s="193" t="s">
        <v>115</v>
      </c>
      <c r="DGL73" s="189">
        <v>2</v>
      </c>
      <c r="DGM73" s="193" t="s">
        <v>2671</v>
      </c>
      <c r="DGN73" s="193" t="s">
        <v>2671</v>
      </c>
      <c r="DGO73" s="192" t="e">
        <f t="shared" ref="DGO73:DGP73" si="544">VLOOKUP(DGM73,($L$59:$N$62),3,FALSE)</f>
        <v>#N/A</v>
      </c>
      <c r="DGP73" s="192" t="e">
        <f t="shared" si="544"/>
        <v>#N/A</v>
      </c>
      <c r="DGQ73" s="203">
        <v>1</v>
      </c>
      <c r="DGR73" s="272">
        <f t="shared" ref="DGR73" si="545">DGQ73^2</f>
        <v>1</v>
      </c>
      <c r="DGS73" s="210" t="e">
        <f t="shared" ref="DGS73" si="546">DGO73*DGP73*DGR73</f>
        <v>#N/A</v>
      </c>
      <c r="DHA73" s="193" t="s">
        <v>115</v>
      </c>
      <c r="DHB73" s="189">
        <v>2</v>
      </c>
      <c r="DHC73" s="193" t="s">
        <v>2671</v>
      </c>
      <c r="DHD73" s="193" t="s">
        <v>2671</v>
      </c>
      <c r="DHE73" s="192" t="e">
        <f t="shared" ref="DHE73:DHF73" si="547">VLOOKUP(DHC73,($L$59:$N$62),3,FALSE)</f>
        <v>#N/A</v>
      </c>
      <c r="DHF73" s="192" t="e">
        <f t="shared" si="547"/>
        <v>#N/A</v>
      </c>
      <c r="DHG73" s="203">
        <v>1</v>
      </c>
      <c r="DHH73" s="272">
        <f t="shared" ref="DHH73" si="548">DHG73^2</f>
        <v>1</v>
      </c>
      <c r="DHI73" s="210" t="e">
        <f t="shared" ref="DHI73" si="549">DHE73*DHF73*DHH73</f>
        <v>#N/A</v>
      </c>
      <c r="DHQ73" s="193" t="s">
        <v>115</v>
      </c>
      <c r="DHR73" s="189">
        <v>2</v>
      </c>
      <c r="DHS73" s="193" t="s">
        <v>2671</v>
      </c>
      <c r="DHT73" s="193" t="s">
        <v>2671</v>
      </c>
      <c r="DHU73" s="192" t="e">
        <f t="shared" ref="DHU73:DHV73" si="550">VLOOKUP(DHS73,($L$59:$N$62),3,FALSE)</f>
        <v>#N/A</v>
      </c>
      <c r="DHV73" s="192" t="e">
        <f t="shared" si="550"/>
        <v>#N/A</v>
      </c>
      <c r="DHW73" s="203">
        <v>1</v>
      </c>
      <c r="DHX73" s="272">
        <f t="shared" ref="DHX73" si="551">DHW73^2</f>
        <v>1</v>
      </c>
      <c r="DHY73" s="210" t="e">
        <f t="shared" ref="DHY73" si="552">DHU73*DHV73*DHX73</f>
        <v>#N/A</v>
      </c>
      <c r="DIG73" s="193" t="s">
        <v>115</v>
      </c>
      <c r="DIH73" s="189">
        <v>2</v>
      </c>
      <c r="DII73" s="193" t="s">
        <v>2671</v>
      </c>
      <c r="DIJ73" s="193" t="s">
        <v>2671</v>
      </c>
      <c r="DIK73" s="192" t="e">
        <f t="shared" ref="DIK73:DIL73" si="553">VLOOKUP(DII73,($L$59:$N$62),3,FALSE)</f>
        <v>#N/A</v>
      </c>
      <c r="DIL73" s="192" t="e">
        <f t="shared" si="553"/>
        <v>#N/A</v>
      </c>
      <c r="DIM73" s="203">
        <v>1</v>
      </c>
      <c r="DIN73" s="272">
        <f t="shared" ref="DIN73" si="554">DIM73^2</f>
        <v>1</v>
      </c>
      <c r="DIO73" s="210" t="e">
        <f t="shared" ref="DIO73" si="555">DIK73*DIL73*DIN73</f>
        <v>#N/A</v>
      </c>
      <c r="DIW73" s="193" t="s">
        <v>115</v>
      </c>
      <c r="DIX73" s="189">
        <v>2</v>
      </c>
      <c r="DIY73" s="193" t="s">
        <v>2671</v>
      </c>
      <c r="DIZ73" s="193" t="s">
        <v>2671</v>
      </c>
      <c r="DJA73" s="192" t="e">
        <f t="shared" ref="DJA73:DJB73" si="556">VLOOKUP(DIY73,($L$59:$N$62),3,FALSE)</f>
        <v>#N/A</v>
      </c>
      <c r="DJB73" s="192" t="e">
        <f t="shared" si="556"/>
        <v>#N/A</v>
      </c>
      <c r="DJC73" s="203">
        <v>1</v>
      </c>
      <c r="DJD73" s="272">
        <f t="shared" ref="DJD73" si="557">DJC73^2</f>
        <v>1</v>
      </c>
      <c r="DJE73" s="210" t="e">
        <f t="shared" ref="DJE73" si="558">DJA73*DJB73*DJD73</f>
        <v>#N/A</v>
      </c>
      <c r="DJM73" s="193" t="s">
        <v>115</v>
      </c>
      <c r="DJN73" s="189">
        <v>2</v>
      </c>
      <c r="DJO73" s="193" t="s">
        <v>2671</v>
      </c>
      <c r="DJP73" s="193" t="s">
        <v>2671</v>
      </c>
      <c r="DJQ73" s="192" t="e">
        <f t="shared" ref="DJQ73:DJR73" si="559">VLOOKUP(DJO73,($L$59:$N$62),3,FALSE)</f>
        <v>#N/A</v>
      </c>
      <c r="DJR73" s="192" t="e">
        <f t="shared" si="559"/>
        <v>#N/A</v>
      </c>
      <c r="DJS73" s="203">
        <v>1</v>
      </c>
      <c r="DJT73" s="272">
        <f t="shared" ref="DJT73" si="560">DJS73^2</f>
        <v>1</v>
      </c>
      <c r="DJU73" s="210" t="e">
        <f t="shared" ref="DJU73" si="561">DJQ73*DJR73*DJT73</f>
        <v>#N/A</v>
      </c>
      <c r="DKC73" s="193" t="s">
        <v>115</v>
      </c>
      <c r="DKD73" s="189">
        <v>2</v>
      </c>
      <c r="DKE73" s="193" t="s">
        <v>2671</v>
      </c>
      <c r="DKF73" s="193" t="s">
        <v>2671</v>
      </c>
      <c r="DKG73" s="192" t="e">
        <f t="shared" ref="DKG73:DKH73" si="562">VLOOKUP(DKE73,($L$59:$N$62),3,FALSE)</f>
        <v>#N/A</v>
      </c>
      <c r="DKH73" s="192" t="e">
        <f t="shared" si="562"/>
        <v>#N/A</v>
      </c>
      <c r="DKI73" s="203">
        <v>1</v>
      </c>
      <c r="DKJ73" s="272">
        <f t="shared" ref="DKJ73" si="563">DKI73^2</f>
        <v>1</v>
      </c>
      <c r="DKK73" s="210" t="e">
        <f t="shared" ref="DKK73" si="564">DKG73*DKH73*DKJ73</f>
        <v>#N/A</v>
      </c>
      <c r="DKS73" s="193" t="s">
        <v>115</v>
      </c>
      <c r="DKT73" s="189">
        <v>2</v>
      </c>
      <c r="DKU73" s="193" t="s">
        <v>2671</v>
      </c>
      <c r="DKV73" s="193" t="s">
        <v>2671</v>
      </c>
      <c r="DKW73" s="192" t="e">
        <f t="shared" ref="DKW73:DKX73" si="565">VLOOKUP(DKU73,($L$59:$N$62),3,FALSE)</f>
        <v>#N/A</v>
      </c>
      <c r="DKX73" s="192" t="e">
        <f t="shared" si="565"/>
        <v>#N/A</v>
      </c>
      <c r="DKY73" s="203">
        <v>1</v>
      </c>
      <c r="DKZ73" s="272">
        <f t="shared" ref="DKZ73" si="566">DKY73^2</f>
        <v>1</v>
      </c>
      <c r="DLA73" s="210" t="e">
        <f t="shared" ref="DLA73" si="567">DKW73*DKX73*DKZ73</f>
        <v>#N/A</v>
      </c>
      <c r="DLI73" s="193" t="s">
        <v>115</v>
      </c>
      <c r="DLJ73" s="189">
        <v>2</v>
      </c>
      <c r="DLK73" s="193" t="s">
        <v>2671</v>
      </c>
      <c r="DLL73" s="193" t="s">
        <v>2671</v>
      </c>
      <c r="DLM73" s="192" t="e">
        <f t="shared" ref="DLM73:DLN73" si="568">VLOOKUP(DLK73,($L$59:$N$62),3,FALSE)</f>
        <v>#N/A</v>
      </c>
      <c r="DLN73" s="192" t="e">
        <f t="shared" si="568"/>
        <v>#N/A</v>
      </c>
      <c r="DLO73" s="203">
        <v>1</v>
      </c>
      <c r="DLP73" s="272">
        <f t="shared" ref="DLP73" si="569">DLO73^2</f>
        <v>1</v>
      </c>
      <c r="DLQ73" s="210" t="e">
        <f t="shared" ref="DLQ73" si="570">DLM73*DLN73*DLP73</f>
        <v>#N/A</v>
      </c>
      <c r="DLY73" s="193" t="s">
        <v>115</v>
      </c>
      <c r="DLZ73" s="189">
        <v>2</v>
      </c>
      <c r="DMA73" s="193" t="s">
        <v>2671</v>
      </c>
      <c r="DMB73" s="193" t="s">
        <v>2671</v>
      </c>
      <c r="DMC73" s="192" t="e">
        <f t="shared" ref="DMC73:DMD73" si="571">VLOOKUP(DMA73,($L$59:$N$62),3,FALSE)</f>
        <v>#N/A</v>
      </c>
      <c r="DMD73" s="192" t="e">
        <f t="shared" si="571"/>
        <v>#N/A</v>
      </c>
      <c r="DME73" s="203">
        <v>1</v>
      </c>
      <c r="DMF73" s="272">
        <f t="shared" ref="DMF73" si="572">DME73^2</f>
        <v>1</v>
      </c>
      <c r="DMG73" s="210" t="e">
        <f t="shared" ref="DMG73" si="573">DMC73*DMD73*DMF73</f>
        <v>#N/A</v>
      </c>
      <c r="DMO73" s="193" t="s">
        <v>115</v>
      </c>
      <c r="DMP73" s="189">
        <v>2</v>
      </c>
      <c r="DMQ73" s="193" t="s">
        <v>2671</v>
      </c>
      <c r="DMR73" s="193" t="s">
        <v>2671</v>
      </c>
      <c r="DMS73" s="192" t="e">
        <f t="shared" ref="DMS73:DMT73" si="574">VLOOKUP(DMQ73,($L$59:$N$62),3,FALSE)</f>
        <v>#N/A</v>
      </c>
      <c r="DMT73" s="192" t="e">
        <f t="shared" si="574"/>
        <v>#N/A</v>
      </c>
      <c r="DMU73" s="203">
        <v>1</v>
      </c>
      <c r="DMV73" s="272">
        <f t="shared" ref="DMV73" si="575">DMU73^2</f>
        <v>1</v>
      </c>
      <c r="DMW73" s="210" t="e">
        <f t="shared" ref="DMW73" si="576">DMS73*DMT73*DMV73</f>
        <v>#N/A</v>
      </c>
      <c r="DNE73" s="193" t="s">
        <v>115</v>
      </c>
      <c r="DNF73" s="189">
        <v>2</v>
      </c>
      <c r="DNG73" s="193" t="s">
        <v>2671</v>
      </c>
      <c r="DNH73" s="193" t="s">
        <v>2671</v>
      </c>
      <c r="DNI73" s="192" t="e">
        <f t="shared" ref="DNI73:DNJ73" si="577">VLOOKUP(DNG73,($L$59:$N$62),3,FALSE)</f>
        <v>#N/A</v>
      </c>
      <c r="DNJ73" s="192" t="e">
        <f t="shared" si="577"/>
        <v>#N/A</v>
      </c>
      <c r="DNK73" s="203">
        <v>1</v>
      </c>
      <c r="DNL73" s="272">
        <f t="shared" ref="DNL73" si="578">DNK73^2</f>
        <v>1</v>
      </c>
      <c r="DNM73" s="210" t="e">
        <f t="shared" ref="DNM73" si="579">DNI73*DNJ73*DNL73</f>
        <v>#N/A</v>
      </c>
      <c r="DNU73" s="193" t="s">
        <v>115</v>
      </c>
      <c r="DNV73" s="189">
        <v>2</v>
      </c>
      <c r="DNW73" s="193" t="s">
        <v>2671</v>
      </c>
      <c r="DNX73" s="193" t="s">
        <v>2671</v>
      </c>
      <c r="DNY73" s="192" t="e">
        <f t="shared" ref="DNY73:DNZ73" si="580">VLOOKUP(DNW73,($L$59:$N$62),3,FALSE)</f>
        <v>#N/A</v>
      </c>
      <c r="DNZ73" s="192" t="e">
        <f t="shared" si="580"/>
        <v>#N/A</v>
      </c>
      <c r="DOA73" s="203">
        <v>1</v>
      </c>
      <c r="DOB73" s="272">
        <f t="shared" ref="DOB73" si="581">DOA73^2</f>
        <v>1</v>
      </c>
      <c r="DOC73" s="210" t="e">
        <f t="shared" ref="DOC73" si="582">DNY73*DNZ73*DOB73</f>
        <v>#N/A</v>
      </c>
      <c r="DOK73" s="193" t="s">
        <v>115</v>
      </c>
      <c r="DOL73" s="189">
        <v>2</v>
      </c>
      <c r="DOM73" s="193" t="s">
        <v>2671</v>
      </c>
      <c r="DON73" s="193" t="s">
        <v>2671</v>
      </c>
      <c r="DOO73" s="192" t="e">
        <f t="shared" ref="DOO73:DOP73" si="583">VLOOKUP(DOM73,($L$59:$N$62),3,FALSE)</f>
        <v>#N/A</v>
      </c>
      <c r="DOP73" s="192" t="e">
        <f t="shared" si="583"/>
        <v>#N/A</v>
      </c>
      <c r="DOQ73" s="203">
        <v>1</v>
      </c>
      <c r="DOR73" s="272">
        <f t="shared" ref="DOR73" si="584">DOQ73^2</f>
        <v>1</v>
      </c>
      <c r="DOS73" s="210" t="e">
        <f t="shared" ref="DOS73" si="585">DOO73*DOP73*DOR73</f>
        <v>#N/A</v>
      </c>
      <c r="DPA73" s="193" t="s">
        <v>115</v>
      </c>
      <c r="DPB73" s="189">
        <v>2</v>
      </c>
      <c r="DPC73" s="193" t="s">
        <v>2671</v>
      </c>
      <c r="DPD73" s="193" t="s">
        <v>2671</v>
      </c>
      <c r="DPE73" s="192" t="e">
        <f t="shared" ref="DPE73:DPF73" si="586">VLOOKUP(DPC73,($L$59:$N$62),3,FALSE)</f>
        <v>#N/A</v>
      </c>
      <c r="DPF73" s="192" t="e">
        <f t="shared" si="586"/>
        <v>#N/A</v>
      </c>
      <c r="DPG73" s="203">
        <v>1</v>
      </c>
      <c r="DPH73" s="272">
        <f t="shared" ref="DPH73" si="587">DPG73^2</f>
        <v>1</v>
      </c>
      <c r="DPI73" s="210" t="e">
        <f t="shared" ref="DPI73" si="588">DPE73*DPF73*DPH73</f>
        <v>#N/A</v>
      </c>
      <c r="DPQ73" s="193" t="s">
        <v>115</v>
      </c>
      <c r="DPR73" s="189">
        <v>2</v>
      </c>
      <c r="DPS73" s="193" t="s">
        <v>2671</v>
      </c>
      <c r="DPT73" s="193" t="s">
        <v>2671</v>
      </c>
      <c r="DPU73" s="192" t="e">
        <f t="shared" ref="DPU73:DPV73" si="589">VLOOKUP(DPS73,($L$59:$N$62),3,FALSE)</f>
        <v>#N/A</v>
      </c>
      <c r="DPV73" s="192" t="e">
        <f t="shared" si="589"/>
        <v>#N/A</v>
      </c>
      <c r="DPW73" s="203">
        <v>1</v>
      </c>
      <c r="DPX73" s="272">
        <f t="shared" ref="DPX73" si="590">DPW73^2</f>
        <v>1</v>
      </c>
      <c r="DPY73" s="210" t="e">
        <f t="shared" ref="DPY73" si="591">DPU73*DPV73*DPX73</f>
        <v>#N/A</v>
      </c>
      <c r="DQG73" s="193" t="s">
        <v>115</v>
      </c>
      <c r="DQH73" s="189">
        <v>2</v>
      </c>
      <c r="DQI73" s="193" t="s">
        <v>2671</v>
      </c>
      <c r="DQJ73" s="193" t="s">
        <v>2671</v>
      </c>
      <c r="DQK73" s="192" t="e">
        <f t="shared" ref="DQK73:DQL73" si="592">VLOOKUP(DQI73,($L$59:$N$62),3,FALSE)</f>
        <v>#N/A</v>
      </c>
      <c r="DQL73" s="192" t="e">
        <f t="shared" si="592"/>
        <v>#N/A</v>
      </c>
      <c r="DQM73" s="203">
        <v>1</v>
      </c>
      <c r="DQN73" s="272">
        <f t="shared" ref="DQN73" si="593">DQM73^2</f>
        <v>1</v>
      </c>
      <c r="DQO73" s="210" t="e">
        <f t="shared" ref="DQO73" si="594">DQK73*DQL73*DQN73</f>
        <v>#N/A</v>
      </c>
      <c r="DQW73" s="193" t="s">
        <v>115</v>
      </c>
      <c r="DQX73" s="189">
        <v>2</v>
      </c>
      <c r="DQY73" s="193" t="s">
        <v>2671</v>
      </c>
      <c r="DQZ73" s="193" t="s">
        <v>2671</v>
      </c>
      <c r="DRA73" s="192" t="e">
        <f t="shared" ref="DRA73:DRB73" si="595">VLOOKUP(DQY73,($L$59:$N$62),3,FALSE)</f>
        <v>#N/A</v>
      </c>
      <c r="DRB73" s="192" t="e">
        <f t="shared" si="595"/>
        <v>#N/A</v>
      </c>
      <c r="DRC73" s="203">
        <v>1</v>
      </c>
      <c r="DRD73" s="272">
        <f t="shared" ref="DRD73" si="596">DRC73^2</f>
        <v>1</v>
      </c>
      <c r="DRE73" s="210" t="e">
        <f t="shared" ref="DRE73" si="597">DRA73*DRB73*DRD73</f>
        <v>#N/A</v>
      </c>
      <c r="DRM73" s="193" t="s">
        <v>115</v>
      </c>
      <c r="DRN73" s="189">
        <v>2</v>
      </c>
      <c r="DRO73" s="193" t="s">
        <v>2671</v>
      </c>
      <c r="DRP73" s="193" t="s">
        <v>2671</v>
      </c>
      <c r="DRQ73" s="192" t="e">
        <f t="shared" ref="DRQ73:DRR73" si="598">VLOOKUP(DRO73,($L$59:$N$62),3,FALSE)</f>
        <v>#N/A</v>
      </c>
      <c r="DRR73" s="192" t="e">
        <f t="shared" si="598"/>
        <v>#N/A</v>
      </c>
      <c r="DRS73" s="203">
        <v>1</v>
      </c>
      <c r="DRT73" s="272">
        <f t="shared" ref="DRT73" si="599">DRS73^2</f>
        <v>1</v>
      </c>
      <c r="DRU73" s="210" t="e">
        <f t="shared" ref="DRU73" si="600">DRQ73*DRR73*DRT73</f>
        <v>#N/A</v>
      </c>
      <c r="DSC73" s="193" t="s">
        <v>115</v>
      </c>
      <c r="DSD73" s="189">
        <v>2</v>
      </c>
      <c r="DSE73" s="193" t="s">
        <v>2671</v>
      </c>
      <c r="DSF73" s="193" t="s">
        <v>2671</v>
      </c>
      <c r="DSG73" s="192" t="e">
        <f t="shared" ref="DSG73:DSH73" si="601">VLOOKUP(DSE73,($L$59:$N$62),3,FALSE)</f>
        <v>#N/A</v>
      </c>
      <c r="DSH73" s="192" t="e">
        <f t="shared" si="601"/>
        <v>#N/A</v>
      </c>
      <c r="DSI73" s="203">
        <v>1</v>
      </c>
      <c r="DSJ73" s="272">
        <f t="shared" ref="DSJ73" si="602">DSI73^2</f>
        <v>1</v>
      </c>
      <c r="DSK73" s="210" t="e">
        <f t="shared" ref="DSK73" si="603">DSG73*DSH73*DSJ73</f>
        <v>#N/A</v>
      </c>
      <c r="DSS73" s="193" t="s">
        <v>115</v>
      </c>
      <c r="DST73" s="189">
        <v>2</v>
      </c>
      <c r="DSU73" s="193" t="s">
        <v>2671</v>
      </c>
      <c r="DSV73" s="193" t="s">
        <v>2671</v>
      </c>
      <c r="DSW73" s="192" t="e">
        <f t="shared" ref="DSW73:DSX73" si="604">VLOOKUP(DSU73,($L$59:$N$62),3,FALSE)</f>
        <v>#N/A</v>
      </c>
      <c r="DSX73" s="192" t="e">
        <f t="shared" si="604"/>
        <v>#N/A</v>
      </c>
      <c r="DSY73" s="203">
        <v>1</v>
      </c>
      <c r="DSZ73" s="272">
        <f t="shared" ref="DSZ73" si="605">DSY73^2</f>
        <v>1</v>
      </c>
      <c r="DTA73" s="210" t="e">
        <f t="shared" ref="DTA73" si="606">DSW73*DSX73*DSZ73</f>
        <v>#N/A</v>
      </c>
      <c r="DTI73" s="193" t="s">
        <v>115</v>
      </c>
      <c r="DTJ73" s="189">
        <v>2</v>
      </c>
      <c r="DTK73" s="193" t="s">
        <v>2671</v>
      </c>
      <c r="DTL73" s="193" t="s">
        <v>2671</v>
      </c>
      <c r="DTM73" s="192" t="e">
        <f t="shared" ref="DTM73:DTN73" si="607">VLOOKUP(DTK73,($L$59:$N$62),3,FALSE)</f>
        <v>#N/A</v>
      </c>
      <c r="DTN73" s="192" t="e">
        <f t="shared" si="607"/>
        <v>#N/A</v>
      </c>
      <c r="DTO73" s="203">
        <v>1</v>
      </c>
      <c r="DTP73" s="272">
        <f t="shared" ref="DTP73" si="608">DTO73^2</f>
        <v>1</v>
      </c>
      <c r="DTQ73" s="210" t="e">
        <f t="shared" ref="DTQ73" si="609">DTM73*DTN73*DTP73</f>
        <v>#N/A</v>
      </c>
      <c r="DTY73" s="193" t="s">
        <v>115</v>
      </c>
      <c r="DTZ73" s="189">
        <v>2</v>
      </c>
      <c r="DUA73" s="193" t="s">
        <v>2671</v>
      </c>
      <c r="DUB73" s="193" t="s">
        <v>2671</v>
      </c>
      <c r="DUC73" s="192" t="e">
        <f t="shared" ref="DUC73:DUD73" si="610">VLOOKUP(DUA73,($L$59:$N$62),3,FALSE)</f>
        <v>#N/A</v>
      </c>
      <c r="DUD73" s="192" t="e">
        <f t="shared" si="610"/>
        <v>#N/A</v>
      </c>
      <c r="DUE73" s="203">
        <v>1</v>
      </c>
      <c r="DUF73" s="272">
        <f t="shared" ref="DUF73" si="611">DUE73^2</f>
        <v>1</v>
      </c>
      <c r="DUG73" s="210" t="e">
        <f t="shared" ref="DUG73" si="612">DUC73*DUD73*DUF73</f>
        <v>#N/A</v>
      </c>
      <c r="DUO73" s="193" t="s">
        <v>115</v>
      </c>
      <c r="DUP73" s="189">
        <v>2</v>
      </c>
      <c r="DUQ73" s="193" t="s">
        <v>2671</v>
      </c>
      <c r="DUR73" s="193" t="s">
        <v>2671</v>
      </c>
      <c r="DUS73" s="192" t="e">
        <f t="shared" ref="DUS73:DUT73" si="613">VLOOKUP(DUQ73,($L$59:$N$62),3,FALSE)</f>
        <v>#N/A</v>
      </c>
      <c r="DUT73" s="192" t="e">
        <f t="shared" si="613"/>
        <v>#N/A</v>
      </c>
      <c r="DUU73" s="203">
        <v>1</v>
      </c>
      <c r="DUV73" s="272">
        <f t="shared" ref="DUV73" si="614">DUU73^2</f>
        <v>1</v>
      </c>
      <c r="DUW73" s="210" t="e">
        <f t="shared" ref="DUW73" si="615">DUS73*DUT73*DUV73</f>
        <v>#N/A</v>
      </c>
      <c r="DVE73" s="193" t="s">
        <v>115</v>
      </c>
      <c r="DVF73" s="189">
        <v>2</v>
      </c>
      <c r="DVG73" s="193" t="s">
        <v>2671</v>
      </c>
      <c r="DVH73" s="193" t="s">
        <v>2671</v>
      </c>
      <c r="DVI73" s="192" t="e">
        <f t="shared" ref="DVI73:DVJ73" si="616">VLOOKUP(DVG73,($L$59:$N$62),3,FALSE)</f>
        <v>#N/A</v>
      </c>
      <c r="DVJ73" s="192" t="e">
        <f t="shared" si="616"/>
        <v>#N/A</v>
      </c>
      <c r="DVK73" s="203">
        <v>1</v>
      </c>
      <c r="DVL73" s="272">
        <f t="shared" ref="DVL73" si="617">DVK73^2</f>
        <v>1</v>
      </c>
      <c r="DVM73" s="210" t="e">
        <f t="shared" ref="DVM73" si="618">DVI73*DVJ73*DVL73</f>
        <v>#N/A</v>
      </c>
      <c r="DVU73" s="193" t="s">
        <v>115</v>
      </c>
      <c r="DVV73" s="189">
        <v>2</v>
      </c>
      <c r="DVW73" s="193" t="s">
        <v>2671</v>
      </c>
      <c r="DVX73" s="193" t="s">
        <v>2671</v>
      </c>
      <c r="DVY73" s="192" t="e">
        <f t="shared" ref="DVY73:DVZ73" si="619">VLOOKUP(DVW73,($L$59:$N$62),3,FALSE)</f>
        <v>#N/A</v>
      </c>
      <c r="DVZ73" s="192" t="e">
        <f t="shared" si="619"/>
        <v>#N/A</v>
      </c>
      <c r="DWA73" s="203">
        <v>1</v>
      </c>
      <c r="DWB73" s="272">
        <f t="shared" ref="DWB73" si="620">DWA73^2</f>
        <v>1</v>
      </c>
      <c r="DWC73" s="210" t="e">
        <f t="shared" ref="DWC73" si="621">DVY73*DVZ73*DWB73</f>
        <v>#N/A</v>
      </c>
      <c r="DWK73" s="193" t="s">
        <v>115</v>
      </c>
      <c r="DWL73" s="189">
        <v>2</v>
      </c>
      <c r="DWM73" s="193" t="s">
        <v>2671</v>
      </c>
      <c r="DWN73" s="193" t="s">
        <v>2671</v>
      </c>
      <c r="DWO73" s="192" t="e">
        <f t="shared" ref="DWO73:DWP73" si="622">VLOOKUP(DWM73,($L$59:$N$62),3,FALSE)</f>
        <v>#N/A</v>
      </c>
      <c r="DWP73" s="192" t="e">
        <f t="shared" si="622"/>
        <v>#N/A</v>
      </c>
      <c r="DWQ73" s="203">
        <v>1</v>
      </c>
      <c r="DWR73" s="272">
        <f t="shared" ref="DWR73" si="623">DWQ73^2</f>
        <v>1</v>
      </c>
      <c r="DWS73" s="210" t="e">
        <f t="shared" ref="DWS73" si="624">DWO73*DWP73*DWR73</f>
        <v>#N/A</v>
      </c>
      <c r="DXA73" s="193" t="s">
        <v>115</v>
      </c>
      <c r="DXB73" s="189">
        <v>2</v>
      </c>
      <c r="DXC73" s="193" t="s">
        <v>2671</v>
      </c>
      <c r="DXD73" s="193" t="s">
        <v>2671</v>
      </c>
      <c r="DXE73" s="192" t="e">
        <f t="shared" ref="DXE73:DXF73" si="625">VLOOKUP(DXC73,($L$59:$N$62),3,FALSE)</f>
        <v>#N/A</v>
      </c>
      <c r="DXF73" s="192" t="e">
        <f t="shared" si="625"/>
        <v>#N/A</v>
      </c>
      <c r="DXG73" s="203">
        <v>1</v>
      </c>
      <c r="DXH73" s="272">
        <f t="shared" ref="DXH73" si="626">DXG73^2</f>
        <v>1</v>
      </c>
      <c r="DXI73" s="210" t="e">
        <f t="shared" ref="DXI73" si="627">DXE73*DXF73*DXH73</f>
        <v>#N/A</v>
      </c>
      <c r="DXQ73" s="193" t="s">
        <v>115</v>
      </c>
      <c r="DXR73" s="189">
        <v>2</v>
      </c>
      <c r="DXS73" s="193" t="s">
        <v>2671</v>
      </c>
      <c r="DXT73" s="193" t="s">
        <v>2671</v>
      </c>
      <c r="DXU73" s="192" t="e">
        <f t="shared" ref="DXU73:DXV73" si="628">VLOOKUP(DXS73,($L$59:$N$62),3,FALSE)</f>
        <v>#N/A</v>
      </c>
      <c r="DXV73" s="192" t="e">
        <f t="shared" si="628"/>
        <v>#N/A</v>
      </c>
      <c r="DXW73" s="203">
        <v>1</v>
      </c>
      <c r="DXX73" s="272">
        <f t="shared" ref="DXX73" si="629">DXW73^2</f>
        <v>1</v>
      </c>
      <c r="DXY73" s="210" t="e">
        <f t="shared" ref="DXY73" si="630">DXU73*DXV73*DXX73</f>
        <v>#N/A</v>
      </c>
      <c r="DYG73" s="193" t="s">
        <v>115</v>
      </c>
      <c r="DYH73" s="189">
        <v>2</v>
      </c>
      <c r="DYI73" s="193" t="s">
        <v>2671</v>
      </c>
      <c r="DYJ73" s="193" t="s">
        <v>2671</v>
      </c>
      <c r="DYK73" s="192" t="e">
        <f t="shared" ref="DYK73:DYL73" si="631">VLOOKUP(DYI73,($L$59:$N$62),3,FALSE)</f>
        <v>#N/A</v>
      </c>
      <c r="DYL73" s="192" t="e">
        <f t="shared" si="631"/>
        <v>#N/A</v>
      </c>
      <c r="DYM73" s="203">
        <v>1</v>
      </c>
      <c r="DYN73" s="272">
        <f t="shared" ref="DYN73" si="632">DYM73^2</f>
        <v>1</v>
      </c>
      <c r="DYO73" s="210" t="e">
        <f t="shared" ref="DYO73" si="633">DYK73*DYL73*DYN73</f>
        <v>#N/A</v>
      </c>
      <c r="DYW73" s="193" t="s">
        <v>115</v>
      </c>
      <c r="DYX73" s="189">
        <v>2</v>
      </c>
      <c r="DYY73" s="193" t="s">
        <v>2671</v>
      </c>
      <c r="DYZ73" s="193" t="s">
        <v>2671</v>
      </c>
      <c r="DZA73" s="192" t="e">
        <f t="shared" ref="DZA73:DZB73" si="634">VLOOKUP(DYY73,($L$59:$N$62),3,FALSE)</f>
        <v>#N/A</v>
      </c>
      <c r="DZB73" s="192" t="e">
        <f t="shared" si="634"/>
        <v>#N/A</v>
      </c>
      <c r="DZC73" s="203">
        <v>1</v>
      </c>
      <c r="DZD73" s="272">
        <f t="shared" ref="DZD73" si="635">DZC73^2</f>
        <v>1</v>
      </c>
      <c r="DZE73" s="210" t="e">
        <f t="shared" ref="DZE73" si="636">DZA73*DZB73*DZD73</f>
        <v>#N/A</v>
      </c>
      <c r="DZM73" s="193" t="s">
        <v>115</v>
      </c>
      <c r="DZN73" s="189">
        <v>2</v>
      </c>
      <c r="DZO73" s="193" t="s">
        <v>2671</v>
      </c>
      <c r="DZP73" s="193" t="s">
        <v>2671</v>
      </c>
      <c r="DZQ73" s="192" t="e">
        <f t="shared" ref="DZQ73:DZR73" si="637">VLOOKUP(DZO73,($L$59:$N$62),3,FALSE)</f>
        <v>#N/A</v>
      </c>
      <c r="DZR73" s="192" t="e">
        <f t="shared" si="637"/>
        <v>#N/A</v>
      </c>
      <c r="DZS73" s="203">
        <v>1</v>
      </c>
      <c r="DZT73" s="272">
        <f t="shared" ref="DZT73" si="638">DZS73^2</f>
        <v>1</v>
      </c>
      <c r="DZU73" s="210" t="e">
        <f t="shared" ref="DZU73" si="639">DZQ73*DZR73*DZT73</f>
        <v>#N/A</v>
      </c>
      <c r="EAC73" s="193" t="s">
        <v>115</v>
      </c>
      <c r="EAD73" s="189">
        <v>2</v>
      </c>
      <c r="EAE73" s="193" t="s">
        <v>2671</v>
      </c>
      <c r="EAF73" s="193" t="s">
        <v>2671</v>
      </c>
      <c r="EAG73" s="192" t="e">
        <f t="shared" ref="EAG73:EAH73" si="640">VLOOKUP(EAE73,($L$59:$N$62),3,FALSE)</f>
        <v>#N/A</v>
      </c>
      <c r="EAH73" s="192" t="e">
        <f t="shared" si="640"/>
        <v>#N/A</v>
      </c>
      <c r="EAI73" s="203">
        <v>1</v>
      </c>
      <c r="EAJ73" s="272">
        <f t="shared" ref="EAJ73" si="641">EAI73^2</f>
        <v>1</v>
      </c>
      <c r="EAK73" s="210" t="e">
        <f t="shared" ref="EAK73" si="642">EAG73*EAH73*EAJ73</f>
        <v>#N/A</v>
      </c>
      <c r="EAS73" s="193" t="s">
        <v>115</v>
      </c>
      <c r="EAT73" s="189">
        <v>2</v>
      </c>
      <c r="EAU73" s="193" t="s">
        <v>2671</v>
      </c>
      <c r="EAV73" s="193" t="s">
        <v>2671</v>
      </c>
      <c r="EAW73" s="192" t="e">
        <f t="shared" ref="EAW73:EAX73" si="643">VLOOKUP(EAU73,($L$59:$N$62),3,FALSE)</f>
        <v>#N/A</v>
      </c>
      <c r="EAX73" s="192" t="e">
        <f t="shared" si="643"/>
        <v>#N/A</v>
      </c>
      <c r="EAY73" s="203">
        <v>1</v>
      </c>
      <c r="EAZ73" s="272">
        <f t="shared" ref="EAZ73" si="644">EAY73^2</f>
        <v>1</v>
      </c>
      <c r="EBA73" s="210" t="e">
        <f t="shared" ref="EBA73" si="645">EAW73*EAX73*EAZ73</f>
        <v>#N/A</v>
      </c>
      <c r="EBI73" s="193" t="s">
        <v>115</v>
      </c>
      <c r="EBJ73" s="189">
        <v>2</v>
      </c>
      <c r="EBK73" s="193" t="s">
        <v>2671</v>
      </c>
      <c r="EBL73" s="193" t="s">
        <v>2671</v>
      </c>
      <c r="EBM73" s="192" t="e">
        <f t="shared" ref="EBM73:EBN73" si="646">VLOOKUP(EBK73,($L$59:$N$62),3,FALSE)</f>
        <v>#N/A</v>
      </c>
      <c r="EBN73" s="192" t="e">
        <f t="shared" si="646"/>
        <v>#N/A</v>
      </c>
      <c r="EBO73" s="203">
        <v>1</v>
      </c>
      <c r="EBP73" s="272">
        <f t="shared" ref="EBP73" si="647">EBO73^2</f>
        <v>1</v>
      </c>
      <c r="EBQ73" s="210" t="e">
        <f t="shared" ref="EBQ73" si="648">EBM73*EBN73*EBP73</f>
        <v>#N/A</v>
      </c>
      <c r="EBY73" s="193" t="s">
        <v>115</v>
      </c>
      <c r="EBZ73" s="189">
        <v>2</v>
      </c>
      <c r="ECA73" s="193" t="s">
        <v>2671</v>
      </c>
      <c r="ECB73" s="193" t="s">
        <v>2671</v>
      </c>
      <c r="ECC73" s="192" t="e">
        <f t="shared" ref="ECC73:ECD73" si="649">VLOOKUP(ECA73,($L$59:$N$62),3,FALSE)</f>
        <v>#N/A</v>
      </c>
      <c r="ECD73" s="192" t="e">
        <f t="shared" si="649"/>
        <v>#N/A</v>
      </c>
      <c r="ECE73" s="203">
        <v>1</v>
      </c>
      <c r="ECF73" s="272">
        <f t="shared" ref="ECF73" si="650">ECE73^2</f>
        <v>1</v>
      </c>
      <c r="ECG73" s="210" t="e">
        <f t="shared" ref="ECG73" si="651">ECC73*ECD73*ECF73</f>
        <v>#N/A</v>
      </c>
      <c r="ECO73" s="193" t="s">
        <v>115</v>
      </c>
      <c r="ECP73" s="189">
        <v>2</v>
      </c>
      <c r="ECQ73" s="193" t="s">
        <v>2671</v>
      </c>
      <c r="ECR73" s="193" t="s">
        <v>2671</v>
      </c>
      <c r="ECS73" s="192" t="e">
        <f t="shared" ref="ECS73:ECT73" si="652">VLOOKUP(ECQ73,($L$59:$N$62),3,FALSE)</f>
        <v>#N/A</v>
      </c>
      <c r="ECT73" s="192" t="e">
        <f t="shared" si="652"/>
        <v>#N/A</v>
      </c>
      <c r="ECU73" s="203">
        <v>1</v>
      </c>
      <c r="ECV73" s="272">
        <f t="shared" ref="ECV73" si="653">ECU73^2</f>
        <v>1</v>
      </c>
      <c r="ECW73" s="210" t="e">
        <f t="shared" ref="ECW73" si="654">ECS73*ECT73*ECV73</f>
        <v>#N/A</v>
      </c>
      <c r="EDE73" s="193" t="s">
        <v>115</v>
      </c>
      <c r="EDF73" s="189">
        <v>2</v>
      </c>
      <c r="EDG73" s="193" t="s">
        <v>2671</v>
      </c>
      <c r="EDH73" s="193" t="s">
        <v>2671</v>
      </c>
      <c r="EDI73" s="192" t="e">
        <f t="shared" ref="EDI73:EDJ73" si="655">VLOOKUP(EDG73,($L$59:$N$62),3,FALSE)</f>
        <v>#N/A</v>
      </c>
      <c r="EDJ73" s="192" t="e">
        <f t="shared" si="655"/>
        <v>#N/A</v>
      </c>
      <c r="EDK73" s="203">
        <v>1</v>
      </c>
      <c r="EDL73" s="272">
        <f t="shared" ref="EDL73" si="656">EDK73^2</f>
        <v>1</v>
      </c>
      <c r="EDM73" s="210" t="e">
        <f t="shared" ref="EDM73" si="657">EDI73*EDJ73*EDL73</f>
        <v>#N/A</v>
      </c>
      <c r="EDU73" s="193" t="s">
        <v>115</v>
      </c>
      <c r="EDV73" s="189">
        <v>2</v>
      </c>
      <c r="EDW73" s="193" t="s">
        <v>2671</v>
      </c>
      <c r="EDX73" s="193" t="s">
        <v>2671</v>
      </c>
      <c r="EDY73" s="192" t="e">
        <f t="shared" ref="EDY73:EDZ73" si="658">VLOOKUP(EDW73,($L$59:$N$62),3,FALSE)</f>
        <v>#N/A</v>
      </c>
      <c r="EDZ73" s="192" t="e">
        <f t="shared" si="658"/>
        <v>#N/A</v>
      </c>
      <c r="EEA73" s="203">
        <v>1</v>
      </c>
      <c r="EEB73" s="272">
        <f t="shared" ref="EEB73" si="659">EEA73^2</f>
        <v>1</v>
      </c>
      <c r="EEC73" s="210" t="e">
        <f t="shared" ref="EEC73" si="660">EDY73*EDZ73*EEB73</f>
        <v>#N/A</v>
      </c>
      <c r="EEK73" s="193" t="s">
        <v>115</v>
      </c>
      <c r="EEL73" s="189">
        <v>2</v>
      </c>
      <c r="EEM73" s="193" t="s">
        <v>2671</v>
      </c>
      <c r="EEN73" s="193" t="s">
        <v>2671</v>
      </c>
      <c r="EEO73" s="192" t="e">
        <f t="shared" ref="EEO73:EEP73" si="661">VLOOKUP(EEM73,($L$59:$N$62),3,FALSE)</f>
        <v>#N/A</v>
      </c>
      <c r="EEP73" s="192" t="e">
        <f t="shared" si="661"/>
        <v>#N/A</v>
      </c>
      <c r="EEQ73" s="203">
        <v>1</v>
      </c>
      <c r="EER73" s="272">
        <f t="shared" ref="EER73" si="662">EEQ73^2</f>
        <v>1</v>
      </c>
      <c r="EES73" s="210" t="e">
        <f t="shared" ref="EES73" si="663">EEO73*EEP73*EER73</f>
        <v>#N/A</v>
      </c>
      <c r="EFA73" s="193" t="s">
        <v>115</v>
      </c>
      <c r="EFB73" s="189">
        <v>2</v>
      </c>
      <c r="EFC73" s="193" t="s">
        <v>2671</v>
      </c>
      <c r="EFD73" s="193" t="s">
        <v>2671</v>
      </c>
      <c r="EFE73" s="192" t="e">
        <f t="shared" ref="EFE73:EFF73" si="664">VLOOKUP(EFC73,($L$59:$N$62),3,FALSE)</f>
        <v>#N/A</v>
      </c>
      <c r="EFF73" s="192" t="e">
        <f t="shared" si="664"/>
        <v>#N/A</v>
      </c>
      <c r="EFG73" s="203">
        <v>1</v>
      </c>
      <c r="EFH73" s="272">
        <f t="shared" ref="EFH73" si="665">EFG73^2</f>
        <v>1</v>
      </c>
      <c r="EFI73" s="210" t="e">
        <f t="shared" ref="EFI73" si="666">EFE73*EFF73*EFH73</f>
        <v>#N/A</v>
      </c>
      <c r="EFQ73" s="193" t="s">
        <v>115</v>
      </c>
      <c r="EFR73" s="189">
        <v>2</v>
      </c>
      <c r="EFS73" s="193" t="s">
        <v>2671</v>
      </c>
      <c r="EFT73" s="193" t="s">
        <v>2671</v>
      </c>
      <c r="EFU73" s="192" t="e">
        <f t="shared" ref="EFU73:EFV73" si="667">VLOOKUP(EFS73,($L$59:$N$62),3,FALSE)</f>
        <v>#N/A</v>
      </c>
      <c r="EFV73" s="192" t="e">
        <f t="shared" si="667"/>
        <v>#N/A</v>
      </c>
      <c r="EFW73" s="203">
        <v>1</v>
      </c>
      <c r="EFX73" s="272">
        <f t="shared" ref="EFX73" si="668">EFW73^2</f>
        <v>1</v>
      </c>
      <c r="EFY73" s="210" t="e">
        <f t="shared" ref="EFY73" si="669">EFU73*EFV73*EFX73</f>
        <v>#N/A</v>
      </c>
      <c r="EGG73" s="193" t="s">
        <v>115</v>
      </c>
      <c r="EGH73" s="189">
        <v>2</v>
      </c>
      <c r="EGI73" s="193" t="s">
        <v>2671</v>
      </c>
      <c r="EGJ73" s="193" t="s">
        <v>2671</v>
      </c>
      <c r="EGK73" s="192" t="e">
        <f t="shared" ref="EGK73:EGL73" si="670">VLOOKUP(EGI73,($L$59:$N$62),3,FALSE)</f>
        <v>#N/A</v>
      </c>
      <c r="EGL73" s="192" t="e">
        <f t="shared" si="670"/>
        <v>#N/A</v>
      </c>
      <c r="EGM73" s="203">
        <v>1</v>
      </c>
      <c r="EGN73" s="272">
        <f t="shared" ref="EGN73" si="671">EGM73^2</f>
        <v>1</v>
      </c>
      <c r="EGO73" s="210" t="e">
        <f t="shared" ref="EGO73" si="672">EGK73*EGL73*EGN73</f>
        <v>#N/A</v>
      </c>
      <c r="EGW73" s="193" t="s">
        <v>115</v>
      </c>
      <c r="EGX73" s="189">
        <v>2</v>
      </c>
      <c r="EGY73" s="193" t="s">
        <v>2671</v>
      </c>
      <c r="EGZ73" s="193" t="s">
        <v>2671</v>
      </c>
      <c r="EHA73" s="192" t="e">
        <f t="shared" ref="EHA73:EHB73" si="673">VLOOKUP(EGY73,($L$59:$N$62),3,FALSE)</f>
        <v>#N/A</v>
      </c>
      <c r="EHB73" s="192" t="e">
        <f t="shared" si="673"/>
        <v>#N/A</v>
      </c>
      <c r="EHC73" s="203">
        <v>1</v>
      </c>
      <c r="EHD73" s="272">
        <f t="shared" ref="EHD73" si="674">EHC73^2</f>
        <v>1</v>
      </c>
      <c r="EHE73" s="210" t="e">
        <f t="shared" ref="EHE73" si="675">EHA73*EHB73*EHD73</f>
        <v>#N/A</v>
      </c>
      <c r="EHM73" s="193" t="s">
        <v>115</v>
      </c>
      <c r="EHN73" s="189">
        <v>2</v>
      </c>
      <c r="EHO73" s="193" t="s">
        <v>2671</v>
      </c>
      <c r="EHP73" s="193" t="s">
        <v>2671</v>
      </c>
      <c r="EHQ73" s="192" t="e">
        <f t="shared" ref="EHQ73:EHR73" si="676">VLOOKUP(EHO73,($L$59:$N$62),3,FALSE)</f>
        <v>#N/A</v>
      </c>
      <c r="EHR73" s="192" t="e">
        <f t="shared" si="676"/>
        <v>#N/A</v>
      </c>
      <c r="EHS73" s="203">
        <v>1</v>
      </c>
      <c r="EHT73" s="272">
        <f t="shared" ref="EHT73" si="677">EHS73^2</f>
        <v>1</v>
      </c>
      <c r="EHU73" s="210" t="e">
        <f t="shared" ref="EHU73" si="678">EHQ73*EHR73*EHT73</f>
        <v>#N/A</v>
      </c>
      <c r="EIC73" s="193" t="s">
        <v>115</v>
      </c>
      <c r="EID73" s="189">
        <v>2</v>
      </c>
      <c r="EIE73" s="193" t="s">
        <v>2671</v>
      </c>
      <c r="EIF73" s="193" t="s">
        <v>2671</v>
      </c>
      <c r="EIG73" s="192" t="e">
        <f t="shared" ref="EIG73:EIH73" si="679">VLOOKUP(EIE73,($L$59:$N$62),3,FALSE)</f>
        <v>#N/A</v>
      </c>
      <c r="EIH73" s="192" t="e">
        <f t="shared" si="679"/>
        <v>#N/A</v>
      </c>
      <c r="EII73" s="203">
        <v>1</v>
      </c>
      <c r="EIJ73" s="272">
        <f t="shared" ref="EIJ73" si="680">EII73^2</f>
        <v>1</v>
      </c>
      <c r="EIK73" s="210" t="e">
        <f t="shared" ref="EIK73" si="681">EIG73*EIH73*EIJ73</f>
        <v>#N/A</v>
      </c>
      <c r="EIS73" s="193" t="s">
        <v>115</v>
      </c>
      <c r="EIT73" s="189">
        <v>2</v>
      </c>
      <c r="EIU73" s="193" t="s">
        <v>2671</v>
      </c>
      <c r="EIV73" s="193" t="s">
        <v>2671</v>
      </c>
      <c r="EIW73" s="192" t="e">
        <f t="shared" ref="EIW73:EIX73" si="682">VLOOKUP(EIU73,($L$59:$N$62),3,FALSE)</f>
        <v>#N/A</v>
      </c>
      <c r="EIX73" s="192" t="e">
        <f t="shared" si="682"/>
        <v>#N/A</v>
      </c>
      <c r="EIY73" s="203">
        <v>1</v>
      </c>
      <c r="EIZ73" s="272">
        <f t="shared" ref="EIZ73" si="683">EIY73^2</f>
        <v>1</v>
      </c>
      <c r="EJA73" s="210" t="e">
        <f t="shared" ref="EJA73" si="684">EIW73*EIX73*EIZ73</f>
        <v>#N/A</v>
      </c>
      <c r="EJI73" s="193" t="s">
        <v>115</v>
      </c>
      <c r="EJJ73" s="189">
        <v>2</v>
      </c>
      <c r="EJK73" s="193" t="s">
        <v>2671</v>
      </c>
      <c r="EJL73" s="193" t="s">
        <v>2671</v>
      </c>
      <c r="EJM73" s="192" t="e">
        <f t="shared" ref="EJM73:EJN73" si="685">VLOOKUP(EJK73,($L$59:$N$62),3,FALSE)</f>
        <v>#N/A</v>
      </c>
      <c r="EJN73" s="192" t="e">
        <f t="shared" si="685"/>
        <v>#N/A</v>
      </c>
      <c r="EJO73" s="203">
        <v>1</v>
      </c>
      <c r="EJP73" s="272">
        <f t="shared" ref="EJP73" si="686">EJO73^2</f>
        <v>1</v>
      </c>
      <c r="EJQ73" s="210" t="e">
        <f t="shared" ref="EJQ73" si="687">EJM73*EJN73*EJP73</f>
        <v>#N/A</v>
      </c>
      <c r="EJY73" s="193" t="s">
        <v>115</v>
      </c>
      <c r="EJZ73" s="189">
        <v>2</v>
      </c>
      <c r="EKA73" s="193" t="s">
        <v>2671</v>
      </c>
      <c r="EKB73" s="193" t="s">
        <v>2671</v>
      </c>
      <c r="EKC73" s="192" t="e">
        <f t="shared" ref="EKC73:EKD73" si="688">VLOOKUP(EKA73,($L$59:$N$62),3,FALSE)</f>
        <v>#N/A</v>
      </c>
      <c r="EKD73" s="192" t="e">
        <f t="shared" si="688"/>
        <v>#N/A</v>
      </c>
      <c r="EKE73" s="203">
        <v>1</v>
      </c>
      <c r="EKF73" s="272">
        <f t="shared" ref="EKF73" si="689">EKE73^2</f>
        <v>1</v>
      </c>
      <c r="EKG73" s="210" t="e">
        <f t="shared" ref="EKG73" si="690">EKC73*EKD73*EKF73</f>
        <v>#N/A</v>
      </c>
      <c r="EKO73" s="193" t="s">
        <v>115</v>
      </c>
      <c r="EKP73" s="189">
        <v>2</v>
      </c>
      <c r="EKQ73" s="193" t="s">
        <v>2671</v>
      </c>
      <c r="EKR73" s="193" t="s">
        <v>2671</v>
      </c>
      <c r="EKS73" s="192" t="e">
        <f t="shared" ref="EKS73:EKT73" si="691">VLOOKUP(EKQ73,($L$59:$N$62),3,FALSE)</f>
        <v>#N/A</v>
      </c>
      <c r="EKT73" s="192" t="e">
        <f t="shared" si="691"/>
        <v>#N/A</v>
      </c>
      <c r="EKU73" s="203">
        <v>1</v>
      </c>
      <c r="EKV73" s="272">
        <f t="shared" ref="EKV73" si="692">EKU73^2</f>
        <v>1</v>
      </c>
      <c r="EKW73" s="210" t="e">
        <f t="shared" ref="EKW73" si="693">EKS73*EKT73*EKV73</f>
        <v>#N/A</v>
      </c>
      <c r="ELE73" s="193" t="s">
        <v>115</v>
      </c>
      <c r="ELF73" s="189">
        <v>2</v>
      </c>
      <c r="ELG73" s="193" t="s">
        <v>2671</v>
      </c>
      <c r="ELH73" s="193" t="s">
        <v>2671</v>
      </c>
      <c r="ELI73" s="192" t="e">
        <f t="shared" ref="ELI73:ELJ73" si="694">VLOOKUP(ELG73,($L$59:$N$62),3,FALSE)</f>
        <v>#N/A</v>
      </c>
      <c r="ELJ73" s="192" t="e">
        <f t="shared" si="694"/>
        <v>#N/A</v>
      </c>
      <c r="ELK73" s="203">
        <v>1</v>
      </c>
      <c r="ELL73" s="272">
        <f t="shared" ref="ELL73" si="695">ELK73^2</f>
        <v>1</v>
      </c>
      <c r="ELM73" s="210" t="e">
        <f t="shared" ref="ELM73" si="696">ELI73*ELJ73*ELL73</f>
        <v>#N/A</v>
      </c>
      <c r="ELU73" s="193" t="s">
        <v>115</v>
      </c>
      <c r="ELV73" s="189">
        <v>2</v>
      </c>
      <c r="ELW73" s="193" t="s">
        <v>2671</v>
      </c>
      <c r="ELX73" s="193" t="s">
        <v>2671</v>
      </c>
      <c r="ELY73" s="192" t="e">
        <f t="shared" ref="ELY73:ELZ73" si="697">VLOOKUP(ELW73,($L$59:$N$62),3,FALSE)</f>
        <v>#N/A</v>
      </c>
      <c r="ELZ73" s="192" t="e">
        <f t="shared" si="697"/>
        <v>#N/A</v>
      </c>
      <c r="EMA73" s="203">
        <v>1</v>
      </c>
      <c r="EMB73" s="272">
        <f t="shared" ref="EMB73" si="698">EMA73^2</f>
        <v>1</v>
      </c>
      <c r="EMC73" s="210" t="e">
        <f t="shared" ref="EMC73" si="699">ELY73*ELZ73*EMB73</f>
        <v>#N/A</v>
      </c>
      <c r="EMK73" s="193" t="s">
        <v>115</v>
      </c>
      <c r="EML73" s="189">
        <v>2</v>
      </c>
      <c r="EMM73" s="193" t="s">
        <v>2671</v>
      </c>
      <c r="EMN73" s="193" t="s">
        <v>2671</v>
      </c>
      <c r="EMO73" s="192" t="e">
        <f t="shared" ref="EMO73:EMP73" si="700">VLOOKUP(EMM73,($L$59:$N$62),3,FALSE)</f>
        <v>#N/A</v>
      </c>
      <c r="EMP73" s="192" t="e">
        <f t="shared" si="700"/>
        <v>#N/A</v>
      </c>
      <c r="EMQ73" s="203">
        <v>1</v>
      </c>
      <c r="EMR73" s="272">
        <f t="shared" ref="EMR73" si="701">EMQ73^2</f>
        <v>1</v>
      </c>
      <c r="EMS73" s="210" t="e">
        <f t="shared" ref="EMS73" si="702">EMO73*EMP73*EMR73</f>
        <v>#N/A</v>
      </c>
      <c r="ENA73" s="193" t="s">
        <v>115</v>
      </c>
      <c r="ENB73" s="189">
        <v>2</v>
      </c>
      <c r="ENC73" s="193" t="s">
        <v>2671</v>
      </c>
      <c r="END73" s="193" t="s">
        <v>2671</v>
      </c>
      <c r="ENE73" s="192" t="e">
        <f t="shared" ref="ENE73:ENF73" si="703">VLOOKUP(ENC73,($L$59:$N$62),3,FALSE)</f>
        <v>#N/A</v>
      </c>
      <c r="ENF73" s="192" t="e">
        <f t="shared" si="703"/>
        <v>#N/A</v>
      </c>
      <c r="ENG73" s="203">
        <v>1</v>
      </c>
      <c r="ENH73" s="272">
        <f t="shared" ref="ENH73" si="704">ENG73^2</f>
        <v>1</v>
      </c>
      <c r="ENI73" s="210" t="e">
        <f t="shared" ref="ENI73" si="705">ENE73*ENF73*ENH73</f>
        <v>#N/A</v>
      </c>
      <c r="ENQ73" s="193" t="s">
        <v>115</v>
      </c>
      <c r="ENR73" s="189">
        <v>2</v>
      </c>
      <c r="ENS73" s="193" t="s">
        <v>2671</v>
      </c>
      <c r="ENT73" s="193" t="s">
        <v>2671</v>
      </c>
      <c r="ENU73" s="192" t="e">
        <f t="shared" ref="ENU73:ENV73" si="706">VLOOKUP(ENS73,($L$59:$N$62),3,FALSE)</f>
        <v>#N/A</v>
      </c>
      <c r="ENV73" s="192" t="e">
        <f t="shared" si="706"/>
        <v>#N/A</v>
      </c>
      <c r="ENW73" s="203">
        <v>1</v>
      </c>
      <c r="ENX73" s="272">
        <f t="shared" ref="ENX73" si="707">ENW73^2</f>
        <v>1</v>
      </c>
      <c r="ENY73" s="210" t="e">
        <f t="shared" ref="ENY73" si="708">ENU73*ENV73*ENX73</f>
        <v>#N/A</v>
      </c>
      <c r="EOG73" s="193" t="s">
        <v>115</v>
      </c>
      <c r="EOH73" s="189">
        <v>2</v>
      </c>
      <c r="EOI73" s="193" t="s">
        <v>2671</v>
      </c>
      <c r="EOJ73" s="193" t="s">
        <v>2671</v>
      </c>
      <c r="EOK73" s="192" t="e">
        <f t="shared" ref="EOK73:EOL73" si="709">VLOOKUP(EOI73,($L$59:$N$62),3,FALSE)</f>
        <v>#N/A</v>
      </c>
      <c r="EOL73" s="192" t="e">
        <f t="shared" si="709"/>
        <v>#N/A</v>
      </c>
      <c r="EOM73" s="203">
        <v>1</v>
      </c>
      <c r="EON73" s="272">
        <f t="shared" ref="EON73" si="710">EOM73^2</f>
        <v>1</v>
      </c>
      <c r="EOO73" s="210" t="e">
        <f t="shared" ref="EOO73" si="711">EOK73*EOL73*EON73</f>
        <v>#N/A</v>
      </c>
      <c r="EOW73" s="193" t="s">
        <v>115</v>
      </c>
      <c r="EOX73" s="189">
        <v>2</v>
      </c>
      <c r="EOY73" s="193" t="s">
        <v>2671</v>
      </c>
      <c r="EOZ73" s="193" t="s">
        <v>2671</v>
      </c>
      <c r="EPA73" s="192" t="e">
        <f t="shared" ref="EPA73:EPB73" si="712">VLOOKUP(EOY73,($L$59:$N$62),3,FALSE)</f>
        <v>#N/A</v>
      </c>
      <c r="EPB73" s="192" t="e">
        <f t="shared" si="712"/>
        <v>#N/A</v>
      </c>
      <c r="EPC73" s="203">
        <v>1</v>
      </c>
      <c r="EPD73" s="272">
        <f t="shared" ref="EPD73" si="713">EPC73^2</f>
        <v>1</v>
      </c>
      <c r="EPE73" s="210" t="e">
        <f t="shared" ref="EPE73" si="714">EPA73*EPB73*EPD73</f>
        <v>#N/A</v>
      </c>
      <c r="EPM73" s="193" t="s">
        <v>115</v>
      </c>
      <c r="EPN73" s="189">
        <v>2</v>
      </c>
      <c r="EPO73" s="193" t="s">
        <v>2671</v>
      </c>
      <c r="EPP73" s="193" t="s">
        <v>2671</v>
      </c>
      <c r="EPQ73" s="192" t="e">
        <f t="shared" ref="EPQ73:EPR73" si="715">VLOOKUP(EPO73,($L$59:$N$62),3,FALSE)</f>
        <v>#N/A</v>
      </c>
      <c r="EPR73" s="192" t="e">
        <f t="shared" si="715"/>
        <v>#N/A</v>
      </c>
      <c r="EPS73" s="203">
        <v>1</v>
      </c>
      <c r="EPT73" s="272">
        <f t="shared" ref="EPT73" si="716">EPS73^2</f>
        <v>1</v>
      </c>
      <c r="EPU73" s="210" t="e">
        <f t="shared" ref="EPU73" si="717">EPQ73*EPR73*EPT73</f>
        <v>#N/A</v>
      </c>
      <c r="EQC73" s="193" t="s">
        <v>115</v>
      </c>
      <c r="EQD73" s="189">
        <v>2</v>
      </c>
      <c r="EQE73" s="193" t="s">
        <v>2671</v>
      </c>
      <c r="EQF73" s="193" t="s">
        <v>2671</v>
      </c>
      <c r="EQG73" s="192" t="e">
        <f t="shared" ref="EQG73:EQH73" si="718">VLOOKUP(EQE73,($L$59:$N$62),3,FALSE)</f>
        <v>#N/A</v>
      </c>
      <c r="EQH73" s="192" t="e">
        <f t="shared" si="718"/>
        <v>#N/A</v>
      </c>
      <c r="EQI73" s="203">
        <v>1</v>
      </c>
      <c r="EQJ73" s="272">
        <f t="shared" ref="EQJ73" si="719">EQI73^2</f>
        <v>1</v>
      </c>
      <c r="EQK73" s="210" t="e">
        <f t="shared" ref="EQK73" si="720">EQG73*EQH73*EQJ73</f>
        <v>#N/A</v>
      </c>
      <c r="EQS73" s="193" t="s">
        <v>115</v>
      </c>
      <c r="EQT73" s="189">
        <v>2</v>
      </c>
      <c r="EQU73" s="193" t="s">
        <v>2671</v>
      </c>
      <c r="EQV73" s="193" t="s">
        <v>2671</v>
      </c>
      <c r="EQW73" s="192" t="e">
        <f t="shared" ref="EQW73:EQX73" si="721">VLOOKUP(EQU73,($L$59:$N$62),3,FALSE)</f>
        <v>#N/A</v>
      </c>
      <c r="EQX73" s="192" t="e">
        <f t="shared" si="721"/>
        <v>#N/A</v>
      </c>
      <c r="EQY73" s="203">
        <v>1</v>
      </c>
      <c r="EQZ73" s="272">
        <f t="shared" ref="EQZ73" si="722">EQY73^2</f>
        <v>1</v>
      </c>
      <c r="ERA73" s="210" t="e">
        <f t="shared" ref="ERA73" si="723">EQW73*EQX73*EQZ73</f>
        <v>#N/A</v>
      </c>
      <c r="ERI73" s="193" t="s">
        <v>115</v>
      </c>
      <c r="ERJ73" s="189">
        <v>2</v>
      </c>
      <c r="ERK73" s="193" t="s">
        <v>2671</v>
      </c>
      <c r="ERL73" s="193" t="s">
        <v>2671</v>
      </c>
      <c r="ERM73" s="192" t="e">
        <f t="shared" ref="ERM73:ERN73" si="724">VLOOKUP(ERK73,($L$59:$N$62),3,FALSE)</f>
        <v>#N/A</v>
      </c>
      <c r="ERN73" s="192" t="e">
        <f t="shared" si="724"/>
        <v>#N/A</v>
      </c>
      <c r="ERO73" s="203">
        <v>1</v>
      </c>
      <c r="ERP73" s="272">
        <f t="shared" ref="ERP73" si="725">ERO73^2</f>
        <v>1</v>
      </c>
      <c r="ERQ73" s="210" t="e">
        <f t="shared" ref="ERQ73" si="726">ERM73*ERN73*ERP73</f>
        <v>#N/A</v>
      </c>
      <c r="ERY73" s="193" t="s">
        <v>115</v>
      </c>
      <c r="ERZ73" s="189">
        <v>2</v>
      </c>
      <c r="ESA73" s="193" t="s">
        <v>2671</v>
      </c>
      <c r="ESB73" s="193" t="s">
        <v>2671</v>
      </c>
      <c r="ESC73" s="192" t="e">
        <f t="shared" ref="ESC73:ESD73" si="727">VLOOKUP(ESA73,($L$59:$N$62),3,FALSE)</f>
        <v>#N/A</v>
      </c>
      <c r="ESD73" s="192" t="e">
        <f t="shared" si="727"/>
        <v>#N/A</v>
      </c>
      <c r="ESE73" s="203">
        <v>1</v>
      </c>
      <c r="ESF73" s="272">
        <f t="shared" ref="ESF73" si="728">ESE73^2</f>
        <v>1</v>
      </c>
      <c r="ESG73" s="210" t="e">
        <f t="shared" ref="ESG73" si="729">ESC73*ESD73*ESF73</f>
        <v>#N/A</v>
      </c>
      <c r="ESO73" s="193" t="s">
        <v>115</v>
      </c>
      <c r="ESP73" s="189">
        <v>2</v>
      </c>
      <c r="ESQ73" s="193" t="s">
        <v>2671</v>
      </c>
      <c r="ESR73" s="193" t="s">
        <v>2671</v>
      </c>
      <c r="ESS73" s="192" t="e">
        <f t="shared" ref="ESS73:EST73" si="730">VLOOKUP(ESQ73,($L$59:$N$62),3,FALSE)</f>
        <v>#N/A</v>
      </c>
      <c r="EST73" s="192" t="e">
        <f t="shared" si="730"/>
        <v>#N/A</v>
      </c>
      <c r="ESU73" s="203">
        <v>1</v>
      </c>
      <c r="ESV73" s="272">
        <f t="shared" ref="ESV73" si="731">ESU73^2</f>
        <v>1</v>
      </c>
      <c r="ESW73" s="210" t="e">
        <f t="shared" ref="ESW73" si="732">ESS73*EST73*ESV73</f>
        <v>#N/A</v>
      </c>
      <c r="ETE73" s="193" t="s">
        <v>115</v>
      </c>
      <c r="ETF73" s="189">
        <v>2</v>
      </c>
      <c r="ETG73" s="193" t="s">
        <v>2671</v>
      </c>
      <c r="ETH73" s="193" t="s">
        <v>2671</v>
      </c>
      <c r="ETI73" s="192" t="e">
        <f t="shared" ref="ETI73:ETJ73" si="733">VLOOKUP(ETG73,($L$59:$N$62),3,FALSE)</f>
        <v>#N/A</v>
      </c>
      <c r="ETJ73" s="192" t="e">
        <f t="shared" si="733"/>
        <v>#N/A</v>
      </c>
      <c r="ETK73" s="203">
        <v>1</v>
      </c>
      <c r="ETL73" s="272">
        <f t="shared" ref="ETL73" si="734">ETK73^2</f>
        <v>1</v>
      </c>
      <c r="ETM73" s="210" t="e">
        <f t="shared" ref="ETM73" si="735">ETI73*ETJ73*ETL73</f>
        <v>#N/A</v>
      </c>
      <c r="ETU73" s="193" t="s">
        <v>115</v>
      </c>
      <c r="ETV73" s="189">
        <v>2</v>
      </c>
      <c r="ETW73" s="193" t="s">
        <v>2671</v>
      </c>
      <c r="ETX73" s="193" t="s">
        <v>2671</v>
      </c>
      <c r="ETY73" s="192" t="e">
        <f t="shared" ref="ETY73:ETZ73" si="736">VLOOKUP(ETW73,($L$59:$N$62),3,FALSE)</f>
        <v>#N/A</v>
      </c>
      <c r="ETZ73" s="192" t="e">
        <f t="shared" si="736"/>
        <v>#N/A</v>
      </c>
      <c r="EUA73" s="203">
        <v>1</v>
      </c>
      <c r="EUB73" s="272">
        <f t="shared" ref="EUB73" si="737">EUA73^2</f>
        <v>1</v>
      </c>
      <c r="EUC73" s="210" t="e">
        <f t="shared" ref="EUC73" si="738">ETY73*ETZ73*EUB73</f>
        <v>#N/A</v>
      </c>
      <c r="EUK73" s="193" t="s">
        <v>115</v>
      </c>
      <c r="EUL73" s="189">
        <v>2</v>
      </c>
      <c r="EUM73" s="193" t="s">
        <v>2671</v>
      </c>
      <c r="EUN73" s="193" t="s">
        <v>2671</v>
      </c>
      <c r="EUO73" s="192" t="e">
        <f t="shared" ref="EUO73:EUP73" si="739">VLOOKUP(EUM73,($L$59:$N$62),3,FALSE)</f>
        <v>#N/A</v>
      </c>
      <c r="EUP73" s="192" t="e">
        <f t="shared" si="739"/>
        <v>#N/A</v>
      </c>
      <c r="EUQ73" s="203">
        <v>1</v>
      </c>
      <c r="EUR73" s="272">
        <f t="shared" ref="EUR73" si="740">EUQ73^2</f>
        <v>1</v>
      </c>
      <c r="EUS73" s="210" t="e">
        <f t="shared" ref="EUS73" si="741">EUO73*EUP73*EUR73</f>
        <v>#N/A</v>
      </c>
      <c r="EVA73" s="193" t="s">
        <v>115</v>
      </c>
      <c r="EVB73" s="189">
        <v>2</v>
      </c>
      <c r="EVC73" s="193" t="s">
        <v>2671</v>
      </c>
      <c r="EVD73" s="193" t="s">
        <v>2671</v>
      </c>
      <c r="EVE73" s="192" t="e">
        <f t="shared" ref="EVE73:EVF73" si="742">VLOOKUP(EVC73,($L$59:$N$62),3,FALSE)</f>
        <v>#N/A</v>
      </c>
      <c r="EVF73" s="192" t="e">
        <f t="shared" si="742"/>
        <v>#N/A</v>
      </c>
      <c r="EVG73" s="203">
        <v>1</v>
      </c>
      <c r="EVH73" s="272">
        <f t="shared" ref="EVH73" si="743">EVG73^2</f>
        <v>1</v>
      </c>
      <c r="EVI73" s="210" t="e">
        <f t="shared" ref="EVI73" si="744">EVE73*EVF73*EVH73</f>
        <v>#N/A</v>
      </c>
      <c r="EVQ73" s="193" t="s">
        <v>115</v>
      </c>
      <c r="EVR73" s="189">
        <v>2</v>
      </c>
      <c r="EVS73" s="193" t="s">
        <v>2671</v>
      </c>
      <c r="EVT73" s="193" t="s">
        <v>2671</v>
      </c>
      <c r="EVU73" s="192" t="e">
        <f t="shared" ref="EVU73:EVV73" si="745">VLOOKUP(EVS73,($L$59:$N$62),3,FALSE)</f>
        <v>#N/A</v>
      </c>
      <c r="EVV73" s="192" t="e">
        <f t="shared" si="745"/>
        <v>#N/A</v>
      </c>
      <c r="EVW73" s="203">
        <v>1</v>
      </c>
      <c r="EVX73" s="272">
        <f t="shared" ref="EVX73" si="746">EVW73^2</f>
        <v>1</v>
      </c>
      <c r="EVY73" s="210" t="e">
        <f t="shared" ref="EVY73" si="747">EVU73*EVV73*EVX73</f>
        <v>#N/A</v>
      </c>
      <c r="EWG73" s="193" t="s">
        <v>115</v>
      </c>
      <c r="EWH73" s="189">
        <v>2</v>
      </c>
      <c r="EWI73" s="193" t="s">
        <v>2671</v>
      </c>
      <c r="EWJ73" s="193" t="s">
        <v>2671</v>
      </c>
      <c r="EWK73" s="192" t="e">
        <f t="shared" ref="EWK73:EWL73" si="748">VLOOKUP(EWI73,($L$59:$N$62),3,FALSE)</f>
        <v>#N/A</v>
      </c>
      <c r="EWL73" s="192" t="e">
        <f t="shared" si="748"/>
        <v>#N/A</v>
      </c>
      <c r="EWM73" s="203">
        <v>1</v>
      </c>
      <c r="EWN73" s="272">
        <f t="shared" ref="EWN73" si="749">EWM73^2</f>
        <v>1</v>
      </c>
      <c r="EWO73" s="210" t="e">
        <f t="shared" ref="EWO73" si="750">EWK73*EWL73*EWN73</f>
        <v>#N/A</v>
      </c>
      <c r="EWW73" s="193" t="s">
        <v>115</v>
      </c>
      <c r="EWX73" s="189">
        <v>2</v>
      </c>
      <c r="EWY73" s="193" t="s">
        <v>2671</v>
      </c>
      <c r="EWZ73" s="193" t="s">
        <v>2671</v>
      </c>
      <c r="EXA73" s="192" t="e">
        <f t="shared" ref="EXA73:EXB73" si="751">VLOOKUP(EWY73,($L$59:$N$62),3,FALSE)</f>
        <v>#N/A</v>
      </c>
      <c r="EXB73" s="192" t="e">
        <f t="shared" si="751"/>
        <v>#N/A</v>
      </c>
      <c r="EXC73" s="203">
        <v>1</v>
      </c>
      <c r="EXD73" s="272">
        <f t="shared" ref="EXD73" si="752">EXC73^2</f>
        <v>1</v>
      </c>
      <c r="EXE73" s="210" t="e">
        <f t="shared" ref="EXE73" si="753">EXA73*EXB73*EXD73</f>
        <v>#N/A</v>
      </c>
      <c r="EXM73" s="193" t="s">
        <v>115</v>
      </c>
      <c r="EXN73" s="189">
        <v>2</v>
      </c>
      <c r="EXO73" s="193" t="s">
        <v>2671</v>
      </c>
      <c r="EXP73" s="193" t="s">
        <v>2671</v>
      </c>
      <c r="EXQ73" s="192" t="e">
        <f t="shared" ref="EXQ73:EXR73" si="754">VLOOKUP(EXO73,($L$59:$N$62),3,FALSE)</f>
        <v>#N/A</v>
      </c>
      <c r="EXR73" s="192" t="e">
        <f t="shared" si="754"/>
        <v>#N/A</v>
      </c>
      <c r="EXS73" s="203">
        <v>1</v>
      </c>
      <c r="EXT73" s="272">
        <f t="shared" ref="EXT73" si="755">EXS73^2</f>
        <v>1</v>
      </c>
      <c r="EXU73" s="210" t="e">
        <f t="shared" ref="EXU73" si="756">EXQ73*EXR73*EXT73</f>
        <v>#N/A</v>
      </c>
      <c r="EYC73" s="193" t="s">
        <v>115</v>
      </c>
      <c r="EYD73" s="189">
        <v>2</v>
      </c>
      <c r="EYE73" s="193" t="s">
        <v>2671</v>
      </c>
      <c r="EYF73" s="193" t="s">
        <v>2671</v>
      </c>
      <c r="EYG73" s="192" t="e">
        <f t="shared" ref="EYG73:EYH73" si="757">VLOOKUP(EYE73,($L$59:$N$62),3,FALSE)</f>
        <v>#N/A</v>
      </c>
      <c r="EYH73" s="192" t="e">
        <f t="shared" si="757"/>
        <v>#N/A</v>
      </c>
      <c r="EYI73" s="203">
        <v>1</v>
      </c>
      <c r="EYJ73" s="272">
        <f t="shared" ref="EYJ73" si="758">EYI73^2</f>
        <v>1</v>
      </c>
      <c r="EYK73" s="210" t="e">
        <f t="shared" ref="EYK73" si="759">EYG73*EYH73*EYJ73</f>
        <v>#N/A</v>
      </c>
      <c r="EYS73" s="193" t="s">
        <v>115</v>
      </c>
      <c r="EYT73" s="189">
        <v>2</v>
      </c>
      <c r="EYU73" s="193" t="s">
        <v>2671</v>
      </c>
      <c r="EYV73" s="193" t="s">
        <v>2671</v>
      </c>
      <c r="EYW73" s="192" t="e">
        <f t="shared" ref="EYW73:EYX73" si="760">VLOOKUP(EYU73,($L$59:$N$62),3,FALSE)</f>
        <v>#N/A</v>
      </c>
      <c r="EYX73" s="192" t="e">
        <f t="shared" si="760"/>
        <v>#N/A</v>
      </c>
      <c r="EYY73" s="203">
        <v>1</v>
      </c>
      <c r="EYZ73" s="272">
        <f t="shared" ref="EYZ73" si="761">EYY73^2</f>
        <v>1</v>
      </c>
      <c r="EZA73" s="210" t="e">
        <f t="shared" ref="EZA73" si="762">EYW73*EYX73*EYZ73</f>
        <v>#N/A</v>
      </c>
      <c r="EZI73" s="193" t="s">
        <v>115</v>
      </c>
      <c r="EZJ73" s="189">
        <v>2</v>
      </c>
      <c r="EZK73" s="193" t="s">
        <v>2671</v>
      </c>
      <c r="EZL73" s="193" t="s">
        <v>2671</v>
      </c>
      <c r="EZM73" s="192" t="e">
        <f t="shared" ref="EZM73:EZN73" si="763">VLOOKUP(EZK73,($L$59:$N$62),3,FALSE)</f>
        <v>#N/A</v>
      </c>
      <c r="EZN73" s="192" t="e">
        <f t="shared" si="763"/>
        <v>#N/A</v>
      </c>
      <c r="EZO73" s="203">
        <v>1</v>
      </c>
      <c r="EZP73" s="272">
        <f t="shared" ref="EZP73" si="764">EZO73^2</f>
        <v>1</v>
      </c>
      <c r="EZQ73" s="210" t="e">
        <f t="shared" ref="EZQ73" si="765">EZM73*EZN73*EZP73</f>
        <v>#N/A</v>
      </c>
      <c r="EZY73" s="193" t="s">
        <v>115</v>
      </c>
      <c r="EZZ73" s="189">
        <v>2</v>
      </c>
      <c r="FAA73" s="193" t="s">
        <v>2671</v>
      </c>
      <c r="FAB73" s="193" t="s">
        <v>2671</v>
      </c>
      <c r="FAC73" s="192" t="e">
        <f t="shared" ref="FAC73:FAD73" si="766">VLOOKUP(FAA73,($L$59:$N$62),3,FALSE)</f>
        <v>#N/A</v>
      </c>
      <c r="FAD73" s="192" t="e">
        <f t="shared" si="766"/>
        <v>#N/A</v>
      </c>
      <c r="FAE73" s="203">
        <v>1</v>
      </c>
      <c r="FAF73" s="272">
        <f t="shared" ref="FAF73" si="767">FAE73^2</f>
        <v>1</v>
      </c>
      <c r="FAG73" s="210" t="e">
        <f t="shared" ref="FAG73" si="768">FAC73*FAD73*FAF73</f>
        <v>#N/A</v>
      </c>
      <c r="FAO73" s="193" t="s">
        <v>115</v>
      </c>
      <c r="FAP73" s="189">
        <v>2</v>
      </c>
      <c r="FAQ73" s="193" t="s">
        <v>2671</v>
      </c>
      <c r="FAR73" s="193" t="s">
        <v>2671</v>
      </c>
      <c r="FAS73" s="192" t="e">
        <f t="shared" ref="FAS73:FAT73" si="769">VLOOKUP(FAQ73,($L$59:$N$62),3,FALSE)</f>
        <v>#N/A</v>
      </c>
      <c r="FAT73" s="192" t="e">
        <f t="shared" si="769"/>
        <v>#N/A</v>
      </c>
      <c r="FAU73" s="203">
        <v>1</v>
      </c>
      <c r="FAV73" s="272">
        <f t="shared" ref="FAV73" si="770">FAU73^2</f>
        <v>1</v>
      </c>
      <c r="FAW73" s="210" t="e">
        <f t="shared" ref="FAW73" si="771">FAS73*FAT73*FAV73</f>
        <v>#N/A</v>
      </c>
      <c r="FBE73" s="193" t="s">
        <v>115</v>
      </c>
      <c r="FBF73" s="189">
        <v>2</v>
      </c>
      <c r="FBG73" s="193" t="s">
        <v>2671</v>
      </c>
      <c r="FBH73" s="193" t="s">
        <v>2671</v>
      </c>
      <c r="FBI73" s="192" t="e">
        <f t="shared" ref="FBI73:FBJ73" si="772">VLOOKUP(FBG73,($L$59:$N$62),3,FALSE)</f>
        <v>#N/A</v>
      </c>
      <c r="FBJ73" s="192" t="e">
        <f t="shared" si="772"/>
        <v>#N/A</v>
      </c>
      <c r="FBK73" s="203">
        <v>1</v>
      </c>
      <c r="FBL73" s="272">
        <f t="shared" ref="FBL73" si="773">FBK73^2</f>
        <v>1</v>
      </c>
      <c r="FBM73" s="210" t="e">
        <f t="shared" ref="FBM73" si="774">FBI73*FBJ73*FBL73</f>
        <v>#N/A</v>
      </c>
      <c r="FBU73" s="193" t="s">
        <v>115</v>
      </c>
      <c r="FBV73" s="189">
        <v>2</v>
      </c>
      <c r="FBW73" s="193" t="s">
        <v>2671</v>
      </c>
      <c r="FBX73" s="193" t="s">
        <v>2671</v>
      </c>
      <c r="FBY73" s="192" t="e">
        <f t="shared" ref="FBY73:FBZ73" si="775">VLOOKUP(FBW73,($L$59:$N$62),3,FALSE)</f>
        <v>#N/A</v>
      </c>
      <c r="FBZ73" s="192" t="e">
        <f t="shared" si="775"/>
        <v>#N/A</v>
      </c>
      <c r="FCA73" s="203">
        <v>1</v>
      </c>
      <c r="FCB73" s="272">
        <f t="shared" ref="FCB73" si="776">FCA73^2</f>
        <v>1</v>
      </c>
      <c r="FCC73" s="210" t="e">
        <f t="shared" ref="FCC73" si="777">FBY73*FBZ73*FCB73</f>
        <v>#N/A</v>
      </c>
      <c r="FCK73" s="193" t="s">
        <v>115</v>
      </c>
      <c r="FCL73" s="189">
        <v>2</v>
      </c>
      <c r="FCM73" s="193" t="s">
        <v>2671</v>
      </c>
      <c r="FCN73" s="193" t="s">
        <v>2671</v>
      </c>
      <c r="FCO73" s="192" t="e">
        <f t="shared" ref="FCO73:FCP73" si="778">VLOOKUP(FCM73,($L$59:$N$62),3,FALSE)</f>
        <v>#N/A</v>
      </c>
      <c r="FCP73" s="192" t="e">
        <f t="shared" si="778"/>
        <v>#N/A</v>
      </c>
      <c r="FCQ73" s="203">
        <v>1</v>
      </c>
      <c r="FCR73" s="272">
        <f t="shared" ref="FCR73" si="779">FCQ73^2</f>
        <v>1</v>
      </c>
      <c r="FCS73" s="210" t="e">
        <f t="shared" ref="FCS73" si="780">FCO73*FCP73*FCR73</f>
        <v>#N/A</v>
      </c>
      <c r="FDA73" s="193" t="s">
        <v>115</v>
      </c>
      <c r="FDB73" s="189">
        <v>2</v>
      </c>
      <c r="FDC73" s="193" t="s">
        <v>2671</v>
      </c>
      <c r="FDD73" s="193" t="s">
        <v>2671</v>
      </c>
      <c r="FDE73" s="192" t="e">
        <f t="shared" ref="FDE73:FDF73" si="781">VLOOKUP(FDC73,($L$59:$N$62),3,FALSE)</f>
        <v>#N/A</v>
      </c>
      <c r="FDF73" s="192" t="e">
        <f t="shared" si="781"/>
        <v>#N/A</v>
      </c>
      <c r="FDG73" s="203">
        <v>1</v>
      </c>
      <c r="FDH73" s="272">
        <f t="shared" ref="FDH73" si="782">FDG73^2</f>
        <v>1</v>
      </c>
      <c r="FDI73" s="210" t="e">
        <f t="shared" ref="FDI73" si="783">FDE73*FDF73*FDH73</f>
        <v>#N/A</v>
      </c>
      <c r="FDQ73" s="193" t="s">
        <v>115</v>
      </c>
      <c r="FDR73" s="189">
        <v>2</v>
      </c>
      <c r="FDS73" s="193" t="s">
        <v>2671</v>
      </c>
      <c r="FDT73" s="193" t="s">
        <v>2671</v>
      </c>
      <c r="FDU73" s="192" t="e">
        <f t="shared" ref="FDU73:FDV73" si="784">VLOOKUP(FDS73,($L$59:$N$62),3,FALSE)</f>
        <v>#N/A</v>
      </c>
      <c r="FDV73" s="192" t="e">
        <f t="shared" si="784"/>
        <v>#N/A</v>
      </c>
      <c r="FDW73" s="203">
        <v>1</v>
      </c>
      <c r="FDX73" s="272">
        <f t="shared" ref="FDX73" si="785">FDW73^2</f>
        <v>1</v>
      </c>
      <c r="FDY73" s="210" t="e">
        <f t="shared" ref="FDY73" si="786">FDU73*FDV73*FDX73</f>
        <v>#N/A</v>
      </c>
      <c r="FEG73" s="193" t="s">
        <v>115</v>
      </c>
      <c r="FEH73" s="189">
        <v>2</v>
      </c>
      <c r="FEI73" s="193" t="s">
        <v>2671</v>
      </c>
      <c r="FEJ73" s="193" t="s">
        <v>2671</v>
      </c>
      <c r="FEK73" s="192" t="e">
        <f t="shared" ref="FEK73:FEL73" si="787">VLOOKUP(FEI73,($L$59:$N$62),3,FALSE)</f>
        <v>#N/A</v>
      </c>
      <c r="FEL73" s="192" t="e">
        <f t="shared" si="787"/>
        <v>#N/A</v>
      </c>
      <c r="FEM73" s="203">
        <v>1</v>
      </c>
      <c r="FEN73" s="272">
        <f t="shared" ref="FEN73" si="788">FEM73^2</f>
        <v>1</v>
      </c>
      <c r="FEO73" s="210" t="e">
        <f t="shared" ref="FEO73" si="789">FEK73*FEL73*FEN73</f>
        <v>#N/A</v>
      </c>
      <c r="FEW73" s="193" t="s">
        <v>115</v>
      </c>
      <c r="FEX73" s="189">
        <v>2</v>
      </c>
      <c r="FEY73" s="193" t="s">
        <v>2671</v>
      </c>
      <c r="FEZ73" s="193" t="s">
        <v>2671</v>
      </c>
      <c r="FFA73" s="192" t="e">
        <f t="shared" ref="FFA73:FFB73" si="790">VLOOKUP(FEY73,($L$59:$N$62),3,FALSE)</f>
        <v>#N/A</v>
      </c>
      <c r="FFB73" s="192" t="e">
        <f t="shared" si="790"/>
        <v>#N/A</v>
      </c>
      <c r="FFC73" s="203">
        <v>1</v>
      </c>
      <c r="FFD73" s="272">
        <f t="shared" ref="FFD73" si="791">FFC73^2</f>
        <v>1</v>
      </c>
      <c r="FFE73" s="210" t="e">
        <f t="shared" ref="FFE73" si="792">FFA73*FFB73*FFD73</f>
        <v>#N/A</v>
      </c>
      <c r="FFM73" s="193" t="s">
        <v>115</v>
      </c>
      <c r="FFN73" s="189">
        <v>2</v>
      </c>
      <c r="FFO73" s="193" t="s">
        <v>2671</v>
      </c>
      <c r="FFP73" s="193" t="s">
        <v>2671</v>
      </c>
      <c r="FFQ73" s="192" t="e">
        <f t="shared" ref="FFQ73:FFR73" si="793">VLOOKUP(FFO73,($L$59:$N$62),3,FALSE)</f>
        <v>#N/A</v>
      </c>
      <c r="FFR73" s="192" t="e">
        <f t="shared" si="793"/>
        <v>#N/A</v>
      </c>
      <c r="FFS73" s="203">
        <v>1</v>
      </c>
      <c r="FFT73" s="272">
        <f t="shared" ref="FFT73" si="794">FFS73^2</f>
        <v>1</v>
      </c>
      <c r="FFU73" s="210" t="e">
        <f t="shared" ref="FFU73" si="795">FFQ73*FFR73*FFT73</f>
        <v>#N/A</v>
      </c>
      <c r="FGC73" s="193" t="s">
        <v>115</v>
      </c>
      <c r="FGD73" s="189">
        <v>2</v>
      </c>
      <c r="FGE73" s="193" t="s">
        <v>2671</v>
      </c>
      <c r="FGF73" s="193" t="s">
        <v>2671</v>
      </c>
      <c r="FGG73" s="192" t="e">
        <f t="shared" ref="FGG73:FGH73" si="796">VLOOKUP(FGE73,($L$59:$N$62),3,FALSE)</f>
        <v>#N/A</v>
      </c>
      <c r="FGH73" s="192" t="e">
        <f t="shared" si="796"/>
        <v>#N/A</v>
      </c>
      <c r="FGI73" s="203">
        <v>1</v>
      </c>
      <c r="FGJ73" s="272">
        <f t="shared" ref="FGJ73" si="797">FGI73^2</f>
        <v>1</v>
      </c>
      <c r="FGK73" s="210" t="e">
        <f t="shared" ref="FGK73" si="798">FGG73*FGH73*FGJ73</f>
        <v>#N/A</v>
      </c>
      <c r="FGS73" s="193" t="s">
        <v>115</v>
      </c>
      <c r="FGT73" s="189">
        <v>2</v>
      </c>
      <c r="FGU73" s="193" t="s">
        <v>2671</v>
      </c>
      <c r="FGV73" s="193" t="s">
        <v>2671</v>
      </c>
      <c r="FGW73" s="192" t="e">
        <f t="shared" ref="FGW73:FGX73" si="799">VLOOKUP(FGU73,($L$59:$N$62),3,FALSE)</f>
        <v>#N/A</v>
      </c>
      <c r="FGX73" s="192" t="e">
        <f t="shared" si="799"/>
        <v>#N/A</v>
      </c>
      <c r="FGY73" s="203">
        <v>1</v>
      </c>
      <c r="FGZ73" s="272">
        <f t="shared" ref="FGZ73" si="800">FGY73^2</f>
        <v>1</v>
      </c>
      <c r="FHA73" s="210" t="e">
        <f t="shared" ref="FHA73" si="801">FGW73*FGX73*FGZ73</f>
        <v>#N/A</v>
      </c>
      <c r="FHI73" s="193" t="s">
        <v>115</v>
      </c>
      <c r="FHJ73" s="189">
        <v>2</v>
      </c>
      <c r="FHK73" s="193" t="s">
        <v>2671</v>
      </c>
      <c r="FHL73" s="193" t="s">
        <v>2671</v>
      </c>
      <c r="FHM73" s="192" t="e">
        <f t="shared" ref="FHM73:FHN73" si="802">VLOOKUP(FHK73,($L$59:$N$62),3,FALSE)</f>
        <v>#N/A</v>
      </c>
      <c r="FHN73" s="192" t="e">
        <f t="shared" si="802"/>
        <v>#N/A</v>
      </c>
      <c r="FHO73" s="203">
        <v>1</v>
      </c>
      <c r="FHP73" s="272">
        <f t="shared" ref="FHP73" si="803">FHO73^2</f>
        <v>1</v>
      </c>
      <c r="FHQ73" s="210" t="e">
        <f t="shared" ref="FHQ73" si="804">FHM73*FHN73*FHP73</f>
        <v>#N/A</v>
      </c>
      <c r="FHY73" s="193" t="s">
        <v>115</v>
      </c>
      <c r="FHZ73" s="189">
        <v>2</v>
      </c>
      <c r="FIA73" s="193" t="s">
        <v>2671</v>
      </c>
      <c r="FIB73" s="193" t="s">
        <v>2671</v>
      </c>
      <c r="FIC73" s="192" t="e">
        <f t="shared" ref="FIC73:FID73" si="805">VLOOKUP(FIA73,($L$59:$N$62),3,FALSE)</f>
        <v>#N/A</v>
      </c>
      <c r="FID73" s="192" t="e">
        <f t="shared" si="805"/>
        <v>#N/A</v>
      </c>
      <c r="FIE73" s="203">
        <v>1</v>
      </c>
      <c r="FIF73" s="272">
        <f t="shared" ref="FIF73" si="806">FIE73^2</f>
        <v>1</v>
      </c>
      <c r="FIG73" s="210" t="e">
        <f t="shared" ref="FIG73" si="807">FIC73*FID73*FIF73</f>
        <v>#N/A</v>
      </c>
      <c r="FIO73" s="193" t="s">
        <v>115</v>
      </c>
      <c r="FIP73" s="189">
        <v>2</v>
      </c>
      <c r="FIQ73" s="193" t="s">
        <v>2671</v>
      </c>
      <c r="FIR73" s="193" t="s">
        <v>2671</v>
      </c>
      <c r="FIS73" s="192" t="e">
        <f t="shared" ref="FIS73:FIT73" si="808">VLOOKUP(FIQ73,($L$59:$N$62),3,FALSE)</f>
        <v>#N/A</v>
      </c>
      <c r="FIT73" s="192" t="e">
        <f t="shared" si="808"/>
        <v>#N/A</v>
      </c>
      <c r="FIU73" s="203">
        <v>1</v>
      </c>
      <c r="FIV73" s="272">
        <f t="shared" ref="FIV73" si="809">FIU73^2</f>
        <v>1</v>
      </c>
      <c r="FIW73" s="210" t="e">
        <f t="shared" ref="FIW73" si="810">FIS73*FIT73*FIV73</f>
        <v>#N/A</v>
      </c>
      <c r="FJE73" s="193" t="s">
        <v>115</v>
      </c>
      <c r="FJF73" s="189">
        <v>2</v>
      </c>
      <c r="FJG73" s="193" t="s">
        <v>2671</v>
      </c>
      <c r="FJH73" s="193" t="s">
        <v>2671</v>
      </c>
      <c r="FJI73" s="192" t="e">
        <f t="shared" ref="FJI73:FJJ73" si="811">VLOOKUP(FJG73,($L$59:$N$62),3,FALSE)</f>
        <v>#N/A</v>
      </c>
      <c r="FJJ73" s="192" t="e">
        <f t="shared" si="811"/>
        <v>#N/A</v>
      </c>
      <c r="FJK73" s="203">
        <v>1</v>
      </c>
      <c r="FJL73" s="272">
        <f t="shared" ref="FJL73" si="812">FJK73^2</f>
        <v>1</v>
      </c>
      <c r="FJM73" s="210" t="e">
        <f t="shared" ref="FJM73" si="813">FJI73*FJJ73*FJL73</f>
        <v>#N/A</v>
      </c>
      <c r="FJU73" s="193" t="s">
        <v>115</v>
      </c>
      <c r="FJV73" s="189">
        <v>2</v>
      </c>
      <c r="FJW73" s="193" t="s">
        <v>2671</v>
      </c>
      <c r="FJX73" s="193" t="s">
        <v>2671</v>
      </c>
      <c r="FJY73" s="192" t="e">
        <f t="shared" ref="FJY73:FJZ73" si="814">VLOOKUP(FJW73,($L$59:$N$62),3,FALSE)</f>
        <v>#N/A</v>
      </c>
      <c r="FJZ73" s="192" t="e">
        <f t="shared" si="814"/>
        <v>#N/A</v>
      </c>
      <c r="FKA73" s="203">
        <v>1</v>
      </c>
      <c r="FKB73" s="272">
        <f t="shared" ref="FKB73" si="815">FKA73^2</f>
        <v>1</v>
      </c>
      <c r="FKC73" s="210" t="e">
        <f t="shared" ref="FKC73" si="816">FJY73*FJZ73*FKB73</f>
        <v>#N/A</v>
      </c>
      <c r="FKK73" s="193" t="s">
        <v>115</v>
      </c>
      <c r="FKL73" s="189">
        <v>2</v>
      </c>
      <c r="FKM73" s="193" t="s">
        <v>2671</v>
      </c>
      <c r="FKN73" s="193" t="s">
        <v>2671</v>
      </c>
      <c r="FKO73" s="192" t="e">
        <f t="shared" ref="FKO73:FKP73" si="817">VLOOKUP(FKM73,($L$59:$N$62),3,FALSE)</f>
        <v>#N/A</v>
      </c>
      <c r="FKP73" s="192" t="e">
        <f t="shared" si="817"/>
        <v>#N/A</v>
      </c>
      <c r="FKQ73" s="203">
        <v>1</v>
      </c>
      <c r="FKR73" s="272">
        <f t="shared" ref="FKR73" si="818">FKQ73^2</f>
        <v>1</v>
      </c>
      <c r="FKS73" s="210" t="e">
        <f t="shared" ref="FKS73" si="819">FKO73*FKP73*FKR73</f>
        <v>#N/A</v>
      </c>
      <c r="FLA73" s="193" t="s">
        <v>115</v>
      </c>
      <c r="FLB73" s="189">
        <v>2</v>
      </c>
      <c r="FLC73" s="193" t="s">
        <v>2671</v>
      </c>
      <c r="FLD73" s="193" t="s">
        <v>2671</v>
      </c>
      <c r="FLE73" s="192" t="e">
        <f t="shared" ref="FLE73:FLF73" si="820">VLOOKUP(FLC73,($L$59:$N$62),3,FALSE)</f>
        <v>#N/A</v>
      </c>
      <c r="FLF73" s="192" t="e">
        <f t="shared" si="820"/>
        <v>#N/A</v>
      </c>
      <c r="FLG73" s="203">
        <v>1</v>
      </c>
      <c r="FLH73" s="272">
        <f t="shared" ref="FLH73" si="821">FLG73^2</f>
        <v>1</v>
      </c>
      <c r="FLI73" s="210" t="e">
        <f t="shared" ref="FLI73" si="822">FLE73*FLF73*FLH73</f>
        <v>#N/A</v>
      </c>
      <c r="FLQ73" s="193" t="s">
        <v>115</v>
      </c>
      <c r="FLR73" s="189">
        <v>2</v>
      </c>
      <c r="FLS73" s="193" t="s">
        <v>2671</v>
      </c>
      <c r="FLT73" s="193" t="s">
        <v>2671</v>
      </c>
      <c r="FLU73" s="192" t="e">
        <f t="shared" ref="FLU73:FLV73" si="823">VLOOKUP(FLS73,($L$59:$N$62),3,FALSE)</f>
        <v>#N/A</v>
      </c>
      <c r="FLV73" s="192" t="e">
        <f t="shared" si="823"/>
        <v>#N/A</v>
      </c>
      <c r="FLW73" s="203">
        <v>1</v>
      </c>
      <c r="FLX73" s="272">
        <f t="shared" ref="FLX73" si="824">FLW73^2</f>
        <v>1</v>
      </c>
      <c r="FLY73" s="210" t="e">
        <f t="shared" ref="FLY73" si="825">FLU73*FLV73*FLX73</f>
        <v>#N/A</v>
      </c>
      <c r="FMG73" s="193" t="s">
        <v>115</v>
      </c>
      <c r="FMH73" s="189">
        <v>2</v>
      </c>
      <c r="FMI73" s="193" t="s">
        <v>2671</v>
      </c>
      <c r="FMJ73" s="193" t="s">
        <v>2671</v>
      </c>
      <c r="FMK73" s="192" t="e">
        <f t="shared" ref="FMK73:FML73" si="826">VLOOKUP(FMI73,($L$59:$N$62),3,FALSE)</f>
        <v>#N/A</v>
      </c>
      <c r="FML73" s="192" t="e">
        <f t="shared" si="826"/>
        <v>#N/A</v>
      </c>
      <c r="FMM73" s="203">
        <v>1</v>
      </c>
      <c r="FMN73" s="272">
        <f t="shared" ref="FMN73" si="827">FMM73^2</f>
        <v>1</v>
      </c>
      <c r="FMO73" s="210" t="e">
        <f t="shared" ref="FMO73" si="828">FMK73*FML73*FMN73</f>
        <v>#N/A</v>
      </c>
      <c r="FMW73" s="193" t="s">
        <v>115</v>
      </c>
      <c r="FMX73" s="189">
        <v>2</v>
      </c>
      <c r="FMY73" s="193" t="s">
        <v>2671</v>
      </c>
      <c r="FMZ73" s="193" t="s">
        <v>2671</v>
      </c>
      <c r="FNA73" s="192" t="e">
        <f t="shared" ref="FNA73:FNB73" si="829">VLOOKUP(FMY73,($L$59:$N$62),3,FALSE)</f>
        <v>#N/A</v>
      </c>
      <c r="FNB73" s="192" t="e">
        <f t="shared" si="829"/>
        <v>#N/A</v>
      </c>
      <c r="FNC73" s="203">
        <v>1</v>
      </c>
      <c r="FND73" s="272">
        <f t="shared" ref="FND73" si="830">FNC73^2</f>
        <v>1</v>
      </c>
      <c r="FNE73" s="210" t="e">
        <f t="shared" ref="FNE73" si="831">FNA73*FNB73*FND73</f>
        <v>#N/A</v>
      </c>
      <c r="FNM73" s="193" t="s">
        <v>115</v>
      </c>
      <c r="FNN73" s="189">
        <v>2</v>
      </c>
      <c r="FNO73" s="193" t="s">
        <v>2671</v>
      </c>
      <c r="FNP73" s="193" t="s">
        <v>2671</v>
      </c>
      <c r="FNQ73" s="192" t="e">
        <f t="shared" ref="FNQ73:FNR73" si="832">VLOOKUP(FNO73,($L$59:$N$62),3,FALSE)</f>
        <v>#N/A</v>
      </c>
      <c r="FNR73" s="192" t="e">
        <f t="shared" si="832"/>
        <v>#N/A</v>
      </c>
      <c r="FNS73" s="203">
        <v>1</v>
      </c>
      <c r="FNT73" s="272">
        <f t="shared" ref="FNT73" si="833">FNS73^2</f>
        <v>1</v>
      </c>
      <c r="FNU73" s="210" t="e">
        <f t="shared" ref="FNU73" si="834">FNQ73*FNR73*FNT73</f>
        <v>#N/A</v>
      </c>
      <c r="FOC73" s="193" t="s">
        <v>115</v>
      </c>
      <c r="FOD73" s="189">
        <v>2</v>
      </c>
      <c r="FOE73" s="193" t="s">
        <v>2671</v>
      </c>
      <c r="FOF73" s="193" t="s">
        <v>2671</v>
      </c>
      <c r="FOG73" s="192" t="e">
        <f t="shared" ref="FOG73:FOH73" si="835">VLOOKUP(FOE73,($L$59:$N$62),3,FALSE)</f>
        <v>#N/A</v>
      </c>
      <c r="FOH73" s="192" t="e">
        <f t="shared" si="835"/>
        <v>#N/A</v>
      </c>
      <c r="FOI73" s="203">
        <v>1</v>
      </c>
      <c r="FOJ73" s="272">
        <f t="shared" ref="FOJ73" si="836">FOI73^2</f>
        <v>1</v>
      </c>
      <c r="FOK73" s="210" t="e">
        <f t="shared" ref="FOK73" si="837">FOG73*FOH73*FOJ73</f>
        <v>#N/A</v>
      </c>
      <c r="FOS73" s="193" t="s">
        <v>115</v>
      </c>
      <c r="FOT73" s="189">
        <v>2</v>
      </c>
      <c r="FOU73" s="193" t="s">
        <v>2671</v>
      </c>
      <c r="FOV73" s="193" t="s">
        <v>2671</v>
      </c>
      <c r="FOW73" s="192" t="e">
        <f t="shared" ref="FOW73:FOX73" si="838">VLOOKUP(FOU73,($L$59:$N$62),3,FALSE)</f>
        <v>#N/A</v>
      </c>
      <c r="FOX73" s="192" t="e">
        <f t="shared" si="838"/>
        <v>#N/A</v>
      </c>
      <c r="FOY73" s="203">
        <v>1</v>
      </c>
      <c r="FOZ73" s="272">
        <f t="shared" ref="FOZ73" si="839">FOY73^2</f>
        <v>1</v>
      </c>
      <c r="FPA73" s="210" t="e">
        <f t="shared" ref="FPA73" si="840">FOW73*FOX73*FOZ73</f>
        <v>#N/A</v>
      </c>
      <c r="FPI73" s="193" t="s">
        <v>115</v>
      </c>
      <c r="FPJ73" s="189">
        <v>2</v>
      </c>
      <c r="FPK73" s="193" t="s">
        <v>2671</v>
      </c>
      <c r="FPL73" s="193" t="s">
        <v>2671</v>
      </c>
      <c r="FPM73" s="192" t="e">
        <f t="shared" ref="FPM73:FPN73" si="841">VLOOKUP(FPK73,($L$59:$N$62),3,FALSE)</f>
        <v>#N/A</v>
      </c>
      <c r="FPN73" s="192" t="e">
        <f t="shared" si="841"/>
        <v>#N/A</v>
      </c>
      <c r="FPO73" s="203">
        <v>1</v>
      </c>
      <c r="FPP73" s="272">
        <f t="shared" ref="FPP73" si="842">FPO73^2</f>
        <v>1</v>
      </c>
      <c r="FPQ73" s="210" t="e">
        <f t="shared" ref="FPQ73" si="843">FPM73*FPN73*FPP73</f>
        <v>#N/A</v>
      </c>
      <c r="FPY73" s="193" t="s">
        <v>115</v>
      </c>
      <c r="FPZ73" s="189">
        <v>2</v>
      </c>
      <c r="FQA73" s="193" t="s">
        <v>2671</v>
      </c>
      <c r="FQB73" s="193" t="s">
        <v>2671</v>
      </c>
      <c r="FQC73" s="192" t="e">
        <f t="shared" ref="FQC73:FQD73" si="844">VLOOKUP(FQA73,($L$59:$N$62),3,FALSE)</f>
        <v>#N/A</v>
      </c>
      <c r="FQD73" s="192" t="e">
        <f t="shared" si="844"/>
        <v>#N/A</v>
      </c>
      <c r="FQE73" s="203">
        <v>1</v>
      </c>
      <c r="FQF73" s="272">
        <f t="shared" ref="FQF73" si="845">FQE73^2</f>
        <v>1</v>
      </c>
      <c r="FQG73" s="210" t="e">
        <f t="shared" ref="FQG73" si="846">FQC73*FQD73*FQF73</f>
        <v>#N/A</v>
      </c>
      <c r="FQO73" s="193" t="s">
        <v>115</v>
      </c>
      <c r="FQP73" s="189">
        <v>2</v>
      </c>
      <c r="FQQ73" s="193" t="s">
        <v>2671</v>
      </c>
      <c r="FQR73" s="193" t="s">
        <v>2671</v>
      </c>
      <c r="FQS73" s="192" t="e">
        <f t="shared" ref="FQS73:FQT73" si="847">VLOOKUP(FQQ73,($L$59:$N$62),3,FALSE)</f>
        <v>#N/A</v>
      </c>
      <c r="FQT73" s="192" t="e">
        <f t="shared" si="847"/>
        <v>#N/A</v>
      </c>
      <c r="FQU73" s="203">
        <v>1</v>
      </c>
      <c r="FQV73" s="272">
        <f t="shared" ref="FQV73" si="848">FQU73^2</f>
        <v>1</v>
      </c>
      <c r="FQW73" s="210" t="e">
        <f t="shared" ref="FQW73" si="849">FQS73*FQT73*FQV73</f>
        <v>#N/A</v>
      </c>
      <c r="FRE73" s="193" t="s">
        <v>115</v>
      </c>
      <c r="FRF73" s="189">
        <v>2</v>
      </c>
      <c r="FRG73" s="193" t="s">
        <v>2671</v>
      </c>
      <c r="FRH73" s="193" t="s">
        <v>2671</v>
      </c>
      <c r="FRI73" s="192" t="e">
        <f t="shared" ref="FRI73:FRJ73" si="850">VLOOKUP(FRG73,($L$59:$N$62),3,FALSE)</f>
        <v>#N/A</v>
      </c>
      <c r="FRJ73" s="192" t="e">
        <f t="shared" si="850"/>
        <v>#N/A</v>
      </c>
      <c r="FRK73" s="203">
        <v>1</v>
      </c>
      <c r="FRL73" s="272">
        <f t="shared" ref="FRL73" si="851">FRK73^2</f>
        <v>1</v>
      </c>
      <c r="FRM73" s="210" t="e">
        <f t="shared" ref="FRM73" si="852">FRI73*FRJ73*FRL73</f>
        <v>#N/A</v>
      </c>
      <c r="FRU73" s="193" t="s">
        <v>115</v>
      </c>
      <c r="FRV73" s="189">
        <v>2</v>
      </c>
      <c r="FRW73" s="193" t="s">
        <v>2671</v>
      </c>
      <c r="FRX73" s="193" t="s">
        <v>2671</v>
      </c>
      <c r="FRY73" s="192" t="e">
        <f t="shared" ref="FRY73:FRZ73" si="853">VLOOKUP(FRW73,($L$59:$N$62),3,FALSE)</f>
        <v>#N/A</v>
      </c>
      <c r="FRZ73" s="192" t="e">
        <f t="shared" si="853"/>
        <v>#N/A</v>
      </c>
      <c r="FSA73" s="203">
        <v>1</v>
      </c>
      <c r="FSB73" s="272">
        <f t="shared" ref="FSB73" si="854">FSA73^2</f>
        <v>1</v>
      </c>
      <c r="FSC73" s="210" t="e">
        <f t="shared" ref="FSC73" si="855">FRY73*FRZ73*FSB73</f>
        <v>#N/A</v>
      </c>
      <c r="FSK73" s="193" t="s">
        <v>115</v>
      </c>
      <c r="FSL73" s="189">
        <v>2</v>
      </c>
      <c r="FSM73" s="193" t="s">
        <v>2671</v>
      </c>
      <c r="FSN73" s="193" t="s">
        <v>2671</v>
      </c>
      <c r="FSO73" s="192" t="e">
        <f t="shared" ref="FSO73:FSP73" si="856">VLOOKUP(FSM73,($L$59:$N$62),3,FALSE)</f>
        <v>#N/A</v>
      </c>
      <c r="FSP73" s="192" t="e">
        <f t="shared" si="856"/>
        <v>#N/A</v>
      </c>
      <c r="FSQ73" s="203">
        <v>1</v>
      </c>
      <c r="FSR73" s="272">
        <f t="shared" ref="FSR73" si="857">FSQ73^2</f>
        <v>1</v>
      </c>
      <c r="FSS73" s="210" t="e">
        <f t="shared" ref="FSS73" si="858">FSO73*FSP73*FSR73</f>
        <v>#N/A</v>
      </c>
      <c r="FTA73" s="193" t="s">
        <v>115</v>
      </c>
      <c r="FTB73" s="189">
        <v>2</v>
      </c>
      <c r="FTC73" s="193" t="s">
        <v>2671</v>
      </c>
      <c r="FTD73" s="193" t="s">
        <v>2671</v>
      </c>
      <c r="FTE73" s="192" t="e">
        <f t="shared" ref="FTE73:FTF73" si="859">VLOOKUP(FTC73,($L$59:$N$62),3,FALSE)</f>
        <v>#N/A</v>
      </c>
      <c r="FTF73" s="192" t="e">
        <f t="shared" si="859"/>
        <v>#N/A</v>
      </c>
      <c r="FTG73" s="203">
        <v>1</v>
      </c>
      <c r="FTH73" s="272">
        <f t="shared" ref="FTH73" si="860">FTG73^2</f>
        <v>1</v>
      </c>
      <c r="FTI73" s="210" t="e">
        <f t="shared" ref="FTI73" si="861">FTE73*FTF73*FTH73</f>
        <v>#N/A</v>
      </c>
      <c r="FTQ73" s="193" t="s">
        <v>115</v>
      </c>
      <c r="FTR73" s="189">
        <v>2</v>
      </c>
      <c r="FTS73" s="193" t="s">
        <v>2671</v>
      </c>
      <c r="FTT73" s="193" t="s">
        <v>2671</v>
      </c>
      <c r="FTU73" s="192" t="e">
        <f t="shared" ref="FTU73:FTV73" si="862">VLOOKUP(FTS73,($L$59:$N$62),3,FALSE)</f>
        <v>#N/A</v>
      </c>
      <c r="FTV73" s="192" t="e">
        <f t="shared" si="862"/>
        <v>#N/A</v>
      </c>
      <c r="FTW73" s="203">
        <v>1</v>
      </c>
      <c r="FTX73" s="272">
        <f t="shared" ref="FTX73" si="863">FTW73^2</f>
        <v>1</v>
      </c>
      <c r="FTY73" s="210" t="e">
        <f t="shared" ref="FTY73" si="864">FTU73*FTV73*FTX73</f>
        <v>#N/A</v>
      </c>
      <c r="FUG73" s="193" t="s">
        <v>115</v>
      </c>
      <c r="FUH73" s="189">
        <v>2</v>
      </c>
      <c r="FUI73" s="193" t="s">
        <v>2671</v>
      </c>
      <c r="FUJ73" s="193" t="s">
        <v>2671</v>
      </c>
      <c r="FUK73" s="192" t="e">
        <f t="shared" ref="FUK73:FUL73" si="865">VLOOKUP(FUI73,($L$59:$N$62),3,FALSE)</f>
        <v>#N/A</v>
      </c>
      <c r="FUL73" s="192" t="e">
        <f t="shared" si="865"/>
        <v>#N/A</v>
      </c>
      <c r="FUM73" s="203">
        <v>1</v>
      </c>
      <c r="FUN73" s="272">
        <f t="shared" ref="FUN73" si="866">FUM73^2</f>
        <v>1</v>
      </c>
      <c r="FUO73" s="210" t="e">
        <f t="shared" ref="FUO73" si="867">FUK73*FUL73*FUN73</f>
        <v>#N/A</v>
      </c>
      <c r="FUW73" s="193" t="s">
        <v>115</v>
      </c>
      <c r="FUX73" s="189">
        <v>2</v>
      </c>
      <c r="FUY73" s="193" t="s">
        <v>2671</v>
      </c>
      <c r="FUZ73" s="193" t="s">
        <v>2671</v>
      </c>
      <c r="FVA73" s="192" t="e">
        <f t="shared" ref="FVA73:FVB73" si="868">VLOOKUP(FUY73,($L$59:$N$62),3,FALSE)</f>
        <v>#N/A</v>
      </c>
      <c r="FVB73" s="192" t="e">
        <f t="shared" si="868"/>
        <v>#N/A</v>
      </c>
      <c r="FVC73" s="203">
        <v>1</v>
      </c>
      <c r="FVD73" s="272">
        <f t="shared" ref="FVD73" si="869">FVC73^2</f>
        <v>1</v>
      </c>
      <c r="FVE73" s="210" t="e">
        <f t="shared" ref="FVE73" si="870">FVA73*FVB73*FVD73</f>
        <v>#N/A</v>
      </c>
      <c r="FVM73" s="193" t="s">
        <v>115</v>
      </c>
      <c r="FVN73" s="189">
        <v>2</v>
      </c>
      <c r="FVO73" s="193" t="s">
        <v>2671</v>
      </c>
      <c r="FVP73" s="193" t="s">
        <v>2671</v>
      </c>
      <c r="FVQ73" s="192" t="e">
        <f t="shared" ref="FVQ73:FVR73" si="871">VLOOKUP(FVO73,($L$59:$N$62),3,FALSE)</f>
        <v>#N/A</v>
      </c>
      <c r="FVR73" s="192" t="e">
        <f t="shared" si="871"/>
        <v>#N/A</v>
      </c>
      <c r="FVS73" s="203">
        <v>1</v>
      </c>
      <c r="FVT73" s="272">
        <f t="shared" ref="FVT73" si="872">FVS73^2</f>
        <v>1</v>
      </c>
      <c r="FVU73" s="210" t="e">
        <f t="shared" ref="FVU73" si="873">FVQ73*FVR73*FVT73</f>
        <v>#N/A</v>
      </c>
      <c r="FWC73" s="193" t="s">
        <v>115</v>
      </c>
      <c r="FWD73" s="189">
        <v>2</v>
      </c>
      <c r="FWE73" s="193" t="s">
        <v>2671</v>
      </c>
      <c r="FWF73" s="193" t="s">
        <v>2671</v>
      </c>
      <c r="FWG73" s="192" t="e">
        <f t="shared" ref="FWG73:FWH73" si="874">VLOOKUP(FWE73,($L$59:$N$62),3,FALSE)</f>
        <v>#N/A</v>
      </c>
      <c r="FWH73" s="192" t="e">
        <f t="shared" si="874"/>
        <v>#N/A</v>
      </c>
      <c r="FWI73" s="203">
        <v>1</v>
      </c>
      <c r="FWJ73" s="272">
        <f t="shared" ref="FWJ73" si="875">FWI73^2</f>
        <v>1</v>
      </c>
      <c r="FWK73" s="210" t="e">
        <f t="shared" ref="FWK73" si="876">FWG73*FWH73*FWJ73</f>
        <v>#N/A</v>
      </c>
      <c r="FWS73" s="193" t="s">
        <v>115</v>
      </c>
      <c r="FWT73" s="189">
        <v>2</v>
      </c>
      <c r="FWU73" s="193" t="s">
        <v>2671</v>
      </c>
      <c r="FWV73" s="193" t="s">
        <v>2671</v>
      </c>
      <c r="FWW73" s="192" t="e">
        <f t="shared" ref="FWW73:FWX73" si="877">VLOOKUP(FWU73,($L$59:$N$62),3,FALSE)</f>
        <v>#N/A</v>
      </c>
      <c r="FWX73" s="192" t="e">
        <f t="shared" si="877"/>
        <v>#N/A</v>
      </c>
      <c r="FWY73" s="203">
        <v>1</v>
      </c>
      <c r="FWZ73" s="272">
        <f t="shared" ref="FWZ73" si="878">FWY73^2</f>
        <v>1</v>
      </c>
      <c r="FXA73" s="210" t="e">
        <f t="shared" ref="FXA73" si="879">FWW73*FWX73*FWZ73</f>
        <v>#N/A</v>
      </c>
      <c r="FXI73" s="193" t="s">
        <v>115</v>
      </c>
      <c r="FXJ73" s="189">
        <v>2</v>
      </c>
      <c r="FXK73" s="193" t="s">
        <v>2671</v>
      </c>
      <c r="FXL73" s="193" t="s">
        <v>2671</v>
      </c>
      <c r="FXM73" s="192" t="e">
        <f t="shared" ref="FXM73:FXN73" si="880">VLOOKUP(FXK73,($L$59:$N$62),3,FALSE)</f>
        <v>#N/A</v>
      </c>
      <c r="FXN73" s="192" t="e">
        <f t="shared" si="880"/>
        <v>#N/A</v>
      </c>
      <c r="FXO73" s="203">
        <v>1</v>
      </c>
      <c r="FXP73" s="272">
        <f t="shared" ref="FXP73" si="881">FXO73^2</f>
        <v>1</v>
      </c>
      <c r="FXQ73" s="210" t="e">
        <f t="shared" ref="FXQ73" si="882">FXM73*FXN73*FXP73</f>
        <v>#N/A</v>
      </c>
      <c r="FXY73" s="193" t="s">
        <v>115</v>
      </c>
      <c r="FXZ73" s="189">
        <v>2</v>
      </c>
      <c r="FYA73" s="193" t="s">
        <v>2671</v>
      </c>
      <c r="FYB73" s="193" t="s">
        <v>2671</v>
      </c>
      <c r="FYC73" s="192" t="e">
        <f t="shared" ref="FYC73:FYD73" si="883">VLOOKUP(FYA73,($L$59:$N$62),3,FALSE)</f>
        <v>#N/A</v>
      </c>
      <c r="FYD73" s="192" t="e">
        <f t="shared" si="883"/>
        <v>#N/A</v>
      </c>
      <c r="FYE73" s="203">
        <v>1</v>
      </c>
      <c r="FYF73" s="272">
        <f t="shared" ref="FYF73" si="884">FYE73^2</f>
        <v>1</v>
      </c>
      <c r="FYG73" s="210" t="e">
        <f t="shared" ref="FYG73" si="885">FYC73*FYD73*FYF73</f>
        <v>#N/A</v>
      </c>
      <c r="FYO73" s="193" t="s">
        <v>115</v>
      </c>
      <c r="FYP73" s="189">
        <v>2</v>
      </c>
      <c r="FYQ73" s="193" t="s">
        <v>2671</v>
      </c>
      <c r="FYR73" s="193" t="s">
        <v>2671</v>
      </c>
      <c r="FYS73" s="192" t="e">
        <f t="shared" ref="FYS73:FYT73" si="886">VLOOKUP(FYQ73,($L$59:$N$62),3,FALSE)</f>
        <v>#N/A</v>
      </c>
      <c r="FYT73" s="192" t="e">
        <f t="shared" si="886"/>
        <v>#N/A</v>
      </c>
      <c r="FYU73" s="203">
        <v>1</v>
      </c>
      <c r="FYV73" s="272">
        <f t="shared" ref="FYV73" si="887">FYU73^2</f>
        <v>1</v>
      </c>
      <c r="FYW73" s="210" t="e">
        <f t="shared" ref="FYW73" si="888">FYS73*FYT73*FYV73</f>
        <v>#N/A</v>
      </c>
      <c r="FZE73" s="193" t="s">
        <v>115</v>
      </c>
      <c r="FZF73" s="189">
        <v>2</v>
      </c>
      <c r="FZG73" s="193" t="s">
        <v>2671</v>
      </c>
      <c r="FZH73" s="193" t="s">
        <v>2671</v>
      </c>
      <c r="FZI73" s="192" t="e">
        <f t="shared" ref="FZI73:FZJ73" si="889">VLOOKUP(FZG73,($L$59:$N$62),3,FALSE)</f>
        <v>#N/A</v>
      </c>
      <c r="FZJ73" s="192" t="e">
        <f t="shared" si="889"/>
        <v>#N/A</v>
      </c>
      <c r="FZK73" s="203">
        <v>1</v>
      </c>
      <c r="FZL73" s="272">
        <f t="shared" ref="FZL73" si="890">FZK73^2</f>
        <v>1</v>
      </c>
      <c r="FZM73" s="210" t="e">
        <f t="shared" ref="FZM73" si="891">FZI73*FZJ73*FZL73</f>
        <v>#N/A</v>
      </c>
      <c r="FZU73" s="193" t="s">
        <v>115</v>
      </c>
      <c r="FZV73" s="189">
        <v>2</v>
      </c>
      <c r="FZW73" s="193" t="s">
        <v>2671</v>
      </c>
      <c r="FZX73" s="193" t="s">
        <v>2671</v>
      </c>
      <c r="FZY73" s="192" t="e">
        <f t="shared" ref="FZY73:FZZ73" si="892">VLOOKUP(FZW73,($L$59:$N$62),3,FALSE)</f>
        <v>#N/A</v>
      </c>
      <c r="FZZ73" s="192" t="e">
        <f t="shared" si="892"/>
        <v>#N/A</v>
      </c>
      <c r="GAA73" s="203">
        <v>1</v>
      </c>
      <c r="GAB73" s="272">
        <f t="shared" ref="GAB73" si="893">GAA73^2</f>
        <v>1</v>
      </c>
      <c r="GAC73" s="210" t="e">
        <f t="shared" ref="GAC73" si="894">FZY73*FZZ73*GAB73</f>
        <v>#N/A</v>
      </c>
      <c r="GAK73" s="193" t="s">
        <v>115</v>
      </c>
      <c r="GAL73" s="189">
        <v>2</v>
      </c>
      <c r="GAM73" s="193" t="s">
        <v>2671</v>
      </c>
      <c r="GAN73" s="193" t="s">
        <v>2671</v>
      </c>
      <c r="GAO73" s="192" t="e">
        <f t="shared" ref="GAO73:GAP73" si="895">VLOOKUP(GAM73,($L$59:$N$62),3,FALSE)</f>
        <v>#N/A</v>
      </c>
      <c r="GAP73" s="192" t="e">
        <f t="shared" si="895"/>
        <v>#N/A</v>
      </c>
      <c r="GAQ73" s="203">
        <v>1</v>
      </c>
      <c r="GAR73" s="272">
        <f t="shared" ref="GAR73" si="896">GAQ73^2</f>
        <v>1</v>
      </c>
      <c r="GAS73" s="210" t="e">
        <f t="shared" ref="GAS73" si="897">GAO73*GAP73*GAR73</f>
        <v>#N/A</v>
      </c>
      <c r="GBA73" s="193" t="s">
        <v>115</v>
      </c>
      <c r="GBB73" s="189">
        <v>2</v>
      </c>
      <c r="GBC73" s="193" t="s">
        <v>2671</v>
      </c>
      <c r="GBD73" s="193" t="s">
        <v>2671</v>
      </c>
      <c r="GBE73" s="192" t="e">
        <f t="shared" ref="GBE73:GBF73" si="898">VLOOKUP(GBC73,($L$59:$N$62),3,FALSE)</f>
        <v>#N/A</v>
      </c>
      <c r="GBF73" s="192" t="e">
        <f t="shared" si="898"/>
        <v>#N/A</v>
      </c>
      <c r="GBG73" s="203">
        <v>1</v>
      </c>
      <c r="GBH73" s="272">
        <f t="shared" ref="GBH73" si="899">GBG73^2</f>
        <v>1</v>
      </c>
      <c r="GBI73" s="210" t="e">
        <f t="shared" ref="GBI73" si="900">GBE73*GBF73*GBH73</f>
        <v>#N/A</v>
      </c>
      <c r="GBQ73" s="193" t="s">
        <v>115</v>
      </c>
      <c r="GBR73" s="189">
        <v>2</v>
      </c>
      <c r="GBS73" s="193" t="s">
        <v>2671</v>
      </c>
      <c r="GBT73" s="193" t="s">
        <v>2671</v>
      </c>
      <c r="GBU73" s="192" t="e">
        <f t="shared" ref="GBU73:GBV73" si="901">VLOOKUP(GBS73,($L$59:$N$62),3,FALSE)</f>
        <v>#N/A</v>
      </c>
      <c r="GBV73" s="192" t="e">
        <f t="shared" si="901"/>
        <v>#N/A</v>
      </c>
      <c r="GBW73" s="203">
        <v>1</v>
      </c>
      <c r="GBX73" s="272">
        <f t="shared" ref="GBX73" si="902">GBW73^2</f>
        <v>1</v>
      </c>
      <c r="GBY73" s="210" t="e">
        <f t="shared" ref="GBY73" si="903">GBU73*GBV73*GBX73</f>
        <v>#N/A</v>
      </c>
      <c r="GCG73" s="193" t="s">
        <v>115</v>
      </c>
      <c r="GCH73" s="189">
        <v>2</v>
      </c>
      <c r="GCI73" s="193" t="s">
        <v>2671</v>
      </c>
      <c r="GCJ73" s="193" t="s">
        <v>2671</v>
      </c>
      <c r="GCK73" s="192" t="e">
        <f t="shared" ref="GCK73:GCL73" si="904">VLOOKUP(GCI73,($L$59:$N$62),3,FALSE)</f>
        <v>#N/A</v>
      </c>
      <c r="GCL73" s="192" t="e">
        <f t="shared" si="904"/>
        <v>#N/A</v>
      </c>
      <c r="GCM73" s="203">
        <v>1</v>
      </c>
      <c r="GCN73" s="272">
        <f t="shared" ref="GCN73" si="905">GCM73^2</f>
        <v>1</v>
      </c>
      <c r="GCO73" s="210" t="e">
        <f t="shared" ref="GCO73" si="906">GCK73*GCL73*GCN73</f>
        <v>#N/A</v>
      </c>
      <c r="GCW73" s="193" t="s">
        <v>115</v>
      </c>
      <c r="GCX73" s="189">
        <v>2</v>
      </c>
      <c r="GCY73" s="193" t="s">
        <v>2671</v>
      </c>
      <c r="GCZ73" s="193" t="s">
        <v>2671</v>
      </c>
      <c r="GDA73" s="192" t="e">
        <f t="shared" ref="GDA73:GDB73" si="907">VLOOKUP(GCY73,($L$59:$N$62),3,FALSE)</f>
        <v>#N/A</v>
      </c>
      <c r="GDB73" s="192" t="e">
        <f t="shared" si="907"/>
        <v>#N/A</v>
      </c>
      <c r="GDC73" s="203">
        <v>1</v>
      </c>
      <c r="GDD73" s="272">
        <f t="shared" ref="GDD73" si="908">GDC73^2</f>
        <v>1</v>
      </c>
      <c r="GDE73" s="210" t="e">
        <f t="shared" ref="GDE73" si="909">GDA73*GDB73*GDD73</f>
        <v>#N/A</v>
      </c>
      <c r="GDM73" s="193" t="s">
        <v>115</v>
      </c>
      <c r="GDN73" s="189">
        <v>2</v>
      </c>
      <c r="GDO73" s="193" t="s">
        <v>2671</v>
      </c>
      <c r="GDP73" s="193" t="s">
        <v>2671</v>
      </c>
      <c r="GDQ73" s="192" t="e">
        <f t="shared" ref="GDQ73:GDR73" si="910">VLOOKUP(GDO73,($L$59:$N$62),3,FALSE)</f>
        <v>#N/A</v>
      </c>
      <c r="GDR73" s="192" t="e">
        <f t="shared" si="910"/>
        <v>#N/A</v>
      </c>
      <c r="GDS73" s="203">
        <v>1</v>
      </c>
      <c r="GDT73" s="272">
        <f t="shared" ref="GDT73" si="911">GDS73^2</f>
        <v>1</v>
      </c>
      <c r="GDU73" s="210" t="e">
        <f t="shared" ref="GDU73" si="912">GDQ73*GDR73*GDT73</f>
        <v>#N/A</v>
      </c>
      <c r="GEC73" s="193" t="s">
        <v>115</v>
      </c>
      <c r="GED73" s="189">
        <v>2</v>
      </c>
      <c r="GEE73" s="193" t="s">
        <v>2671</v>
      </c>
      <c r="GEF73" s="193" t="s">
        <v>2671</v>
      </c>
      <c r="GEG73" s="192" t="e">
        <f t="shared" ref="GEG73:GEH73" si="913">VLOOKUP(GEE73,($L$59:$N$62),3,FALSE)</f>
        <v>#N/A</v>
      </c>
      <c r="GEH73" s="192" t="e">
        <f t="shared" si="913"/>
        <v>#N/A</v>
      </c>
      <c r="GEI73" s="203">
        <v>1</v>
      </c>
      <c r="GEJ73" s="272">
        <f t="shared" ref="GEJ73" si="914">GEI73^2</f>
        <v>1</v>
      </c>
      <c r="GEK73" s="210" t="e">
        <f t="shared" ref="GEK73" si="915">GEG73*GEH73*GEJ73</f>
        <v>#N/A</v>
      </c>
      <c r="GES73" s="193" t="s">
        <v>115</v>
      </c>
      <c r="GET73" s="189">
        <v>2</v>
      </c>
      <c r="GEU73" s="193" t="s">
        <v>2671</v>
      </c>
      <c r="GEV73" s="193" t="s">
        <v>2671</v>
      </c>
      <c r="GEW73" s="192" t="e">
        <f t="shared" ref="GEW73:GEX73" si="916">VLOOKUP(GEU73,($L$59:$N$62),3,FALSE)</f>
        <v>#N/A</v>
      </c>
      <c r="GEX73" s="192" t="e">
        <f t="shared" si="916"/>
        <v>#N/A</v>
      </c>
      <c r="GEY73" s="203">
        <v>1</v>
      </c>
      <c r="GEZ73" s="272">
        <f t="shared" ref="GEZ73" si="917">GEY73^2</f>
        <v>1</v>
      </c>
      <c r="GFA73" s="210" t="e">
        <f t="shared" ref="GFA73" si="918">GEW73*GEX73*GEZ73</f>
        <v>#N/A</v>
      </c>
      <c r="GFI73" s="193" t="s">
        <v>115</v>
      </c>
      <c r="GFJ73" s="189">
        <v>2</v>
      </c>
      <c r="GFK73" s="193" t="s">
        <v>2671</v>
      </c>
      <c r="GFL73" s="193" t="s">
        <v>2671</v>
      </c>
      <c r="GFM73" s="192" t="e">
        <f t="shared" ref="GFM73:GFN73" si="919">VLOOKUP(GFK73,($L$59:$N$62),3,FALSE)</f>
        <v>#N/A</v>
      </c>
      <c r="GFN73" s="192" t="e">
        <f t="shared" si="919"/>
        <v>#N/A</v>
      </c>
      <c r="GFO73" s="203">
        <v>1</v>
      </c>
      <c r="GFP73" s="272">
        <f t="shared" ref="GFP73" si="920">GFO73^2</f>
        <v>1</v>
      </c>
      <c r="GFQ73" s="210" t="e">
        <f t="shared" ref="GFQ73" si="921">GFM73*GFN73*GFP73</f>
        <v>#N/A</v>
      </c>
      <c r="GFY73" s="193" t="s">
        <v>115</v>
      </c>
      <c r="GFZ73" s="189">
        <v>2</v>
      </c>
      <c r="GGA73" s="193" t="s">
        <v>2671</v>
      </c>
      <c r="GGB73" s="193" t="s">
        <v>2671</v>
      </c>
      <c r="GGC73" s="192" t="e">
        <f t="shared" ref="GGC73:GGD73" si="922">VLOOKUP(GGA73,($L$59:$N$62),3,FALSE)</f>
        <v>#N/A</v>
      </c>
      <c r="GGD73" s="192" t="e">
        <f t="shared" si="922"/>
        <v>#N/A</v>
      </c>
      <c r="GGE73" s="203">
        <v>1</v>
      </c>
      <c r="GGF73" s="272">
        <f t="shared" ref="GGF73" si="923">GGE73^2</f>
        <v>1</v>
      </c>
      <c r="GGG73" s="210" t="e">
        <f t="shared" ref="GGG73" si="924">GGC73*GGD73*GGF73</f>
        <v>#N/A</v>
      </c>
      <c r="GGO73" s="193" t="s">
        <v>115</v>
      </c>
      <c r="GGP73" s="189">
        <v>2</v>
      </c>
      <c r="GGQ73" s="193" t="s">
        <v>2671</v>
      </c>
      <c r="GGR73" s="193" t="s">
        <v>2671</v>
      </c>
      <c r="GGS73" s="192" t="e">
        <f t="shared" ref="GGS73:GGT73" si="925">VLOOKUP(GGQ73,($L$59:$N$62),3,FALSE)</f>
        <v>#N/A</v>
      </c>
      <c r="GGT73" s="192" t="e">
        <f t="shared" si="925"/>
        <v>#N/A</v>
      </c>
      <c r="GGU73" s="203">
        <v>1</v>
      </c>
      <c r="GGV73" s="272">
        <f t="shared" ref="GGV73" si="926">GGU73^2</f>
        <v>1</v>
      </c>
      <c r="GGW73" s="210" t="e">
        <f t="shared" ref="GGW73" si="927">GGS73*GGT73*GGV73</f>
        <v>#N/A</v>
      </c>
      <c r="GHE73" s="193" t="s">
        <v>115</v>
      </c>
      <c r="GHF73" s="189">
        <v>2</v>
      </c>
      <c r="GHG73" s="193" t="s">
        <v>2671</v>
      </c>
      <c r="GHH73" s="193" t="s">
        <v>2671</v>
      </c>
      <c r="GHI73" s="192" t="e">
        <f t="shared" ref="GHI73:GHJ73" si="928">VLOOKUP(GHG73,($L$59:$N$62),3,FALSE)</f>
        <v>#N/A</v>
      </c>
      <c r="GHJ73" s="192" t="e">
        <f t="shared" si="928"/>
        <v>#N/A</v>
      </c>
      <c r="GHK73" s="203">
        <v>1</v>
      </c>
      <c r="GHL73" s="272">
        <f t="shared" ref="GHL73" si="929">GHK73^2</f>
        <v>1</v>
      </c>
      <c r="GHM73" s="210" t="e">
        <f t="shared" ref="GHM73" si="930">GHI73*GHJ73*GHL73</f>
        <v>#N/A</v>
      </c>
      <c r="GHU73" s="193" t="s">
        <v>115</v>
      </c>
      <c r="GHV73" s="189">
        <v>2</v>
      </c>
      <c r="GHW73" s="193" t="s">
        <v>2671</v>
      </c>
      <c r="GHX73" s="193" t="s">
        <v>2671</v>
      </c>
      <c r="GHY73" s="192" t="e">
        <f t="shared" ref="GHY73:GHZ73" si="931">VLOOKUP(GHW73,($L$59:$N$62),3,FALSE)</f>
        <v>#N/A</v>
      </c>
      <c r="GHZ73" s="192" t="e">
        <f t="shared" si="931"/>
        <v>#N/A</v>
      </c>
      <c r="GIA73" s="203">
        <v>1</v>
      </c>
      <c r="GIB73" s="272">
        <f t="shared" ref="GIB73" si="932">GIA73^2</f>
        <v>1</v>
      </c>
      <c r="GIC73" s="210" t="e">
        <f t="shared" ref="GIC73" si="933">GHY73*GHZ73*GIB73</f>
        <v>#N/A</v>
      </c>
      <c r="GIK73" s="193" t="s">
        <v>115</v>
      </c>
      <c r="GIL73" s="189">
        <v>2</v>
      </c>
      <c r="GIM73" s="193" t="s">
        <v>2671</v>
      </c>
      <c r="GIN73" s="193" t="s">
        <v>2671</v>
      </c>
      <c r="GIO73" s="192" t="e">
        <f t="shared" ref="GIO73:GIP73" si="934">VLOOKUP(GIM73,($L$59:$N$62),3,FALSE)</f>
        <v>#N/A</v>
      </c>
      <c r="GIP73" s="192" t="e">
        <f t="shared" si="934"/>
        <v>#N/A</v>
      </c>
      <c r="GIQ73" s="203">
        <v>1</v>
      </c>
      <c r="GIR73" s="272">
        <f t="shared" ref="GIR73" si="935">GIQ73^2</f>
        <v>1</v>
      </c>
      <c r="GIS73" s="210" t="e">
        <f t="shared" ref="GIS73" si="936">GIO73*GIP73*GIR73</f>
        <v>#N/A</v>
      </c>
      <c r="GJA73" s="193" t="s">
        <v>115</v>
      </c>
      <c r="GJB73" s="189">
        <v>2</v>
      </c>
      <c r="GJC73" s="193" t="s">
        <v>2671</v>
      </c>
      <c r="GJD73" s="193" t="s">
        <v>2671</v>
      </c>
      <c r="GJE73" s="192" t="e">
        <f t="shared" ref="GJE73:GJF73" si="937">VLOOKUP(GJC73,($L$59:$N$62),3,FALSE)</f>
        <v>#N/A</v>
      </c>
      <c r="GJF73" s="192" t="e">
        <f t="shared" si="937"/>
        <v>#N/A</v>
      </c>
      <c r="GJG73" s="203">
        <v>1</v>
      </c>
      <c r="GJH73" s="272">
        <f t="shared" ref="GJH73" si="938">GJG73^2</f>
        <v>1</v>
      </c>
      <c r="GJI73" s="210" t="e">
        <f t="shared" ref="GJI73" si="939">GJE73*GJF73*GJH73</f>
        <v>#N/A</v>
      </c>
      <c r="GJQ73" s="193" t="s">
        <v>115</v>
      </c>
      <c r="GJR73" s="189">
        <v>2</v>
      </c>
      <c r="GJS73" s="193" t="s">
        <v>2671</v>
      </c>
      <c r="GJT73" s="193" t="s">
        <v>2671</v>
      </c>
      <c r="GJU73" s="192" t="e">
        <f t="shared" ref="GJU73:GJV73" si="940">VLOOKUP(GJS73,($L$59:$N$62),3,FALSE)</f>
        <v>#N/A</v>
      </c>
      <c r="GJV73" s="192" t="e">
        <f t="shared" si="940"/>
        <v>#N/A</v>
      </c>
      <c r="GJW73" s="203">
        <v>1</v>
      </c>
      <c r="GJX73" s="272">
        <f t="shared" ref="GJX73" si="941">GJW73^2</f>
        <v>1</v>
      </c>
      <c r="GJY73" s="210" t="e">
        <f t="shared" ref="GJY73" si="942">GJU73*GJV73*GJX73</f>
        <v>#N/A</v>
      </c>
      <c r="GKG73" s="193" t="s">
        <v>115</v>
      </c>
      <c r="GKH73" s="189">
        <v>2</v>
      </c>
      <c r="GKI73" s="193" t="s">
        <v>2671</v>
      </c>
      <c r="GKJ73" s="193" t="s">
        <v>2671</v>
      </c>
      <c r="GKK73" s="192" t="e">
        <f t="shared" ref="GKK73:GKL73" si="943">VLOOKUP(GKI73,($L$59:$N$62),3,FALSE)</f>
        <v>#N/A</v>
      </c>
      <c r="GKL73" s="192" t="e">
        <f t="shared" si="943"/>
        <v>#N/A</v>
      </c>
      <c r="GKM73" s="203">
        <v>1</v>
      </c>
      <c r="GKN73" s="272">
        <f t="shared" ref="GKN73" si="944">GKM73^2</f>
        <v>1</v>
      </c>
      <c r="GKO73" s="210" t="e">
        <f t="shared" ref="GKO73" si="945">GKK73*GKL73*GKN73</f>
        <v>#N/A</v>
      </c>
      <c r="GKW73" s="193" t="s">
        <v>115</v>
      </c>
      <c r="GKX73" s="189">
        <v>2</v>
      </c>
      <c r="GKY73" s="193" t="s">
        <v>2671</v>
      </c>
      <c r="GKZ73" s="193" t="s">
        <v>2671</v>
      </c>
      <c r="GLA73" s="192" t="e">
        <f t="shared" ref="GLA73:GLB73" si="946">VLOOKUP(GKY73,($L$59:$N$62),3,FALSE)</f>
        <v>#N/A</v>
      </c>
      <c r="GLB73" s="192" t="e">
        <f t="shared" si="946"/>
        <v>#N/A</v>
      </c>
      <c r="GLC73" s="203">
        <v>1</v>
      </c>
      <c r="GLD73" s="272">
        <f t="shared" ref="GLD73" si="947">GLC73^2</f>
        <v>1</v>
      </c>
      <c r="GLE73" s="210" t="e">
        <f t="shared" ref="GLE73" si="948">GLA73*GLB73*GLD73</f>
        <v>#N/A</v>
      </c>
      <c r="GLM73" s="193" t="s">
        <v>115</v>
      </c>
      <c r="GLN73" s="189">
        <v>2</v>
      </c>
      <c r="GLO73" s="193" t="s">
        <v>2671</v>
      </c>
      <c r="GLP73" s="193" t="s">
        <v>2671</v>
      </c>
      <c r="GLQ73" s="192" t="e">
        <f t="shared" ref="GLQ73:GLR73" si="949">VLOOKUP(GLO73,($L$59:$N$62),3,FALSE)</f>
        <v>#N/A</v>
      </c>
      <c r="GLR73" s="192" t="e">
        <f t="shared" si="949"/>
        <v>#N/A</v>
      </c>
      <c r="GLS73" s="203">
        <v>1</v>
      </c>
      <c r="GLT73" s="272">
        <f t="shared" ref="GLT73" si="950">GLS73^2</f>
        <v>1</v>
      </c>
      <c r="GLU73" s="210" t="e">
        <f t="shared" ref="GLU73" si="951">GLQ73*GLR73*GLT73</f>
        <v>#N/A</v>
      </c>
      <c r="GMC73" s="193" t="s">
        <v>115</v>
      </c>
      <c r="GMD73" s="189">
        <v>2</v>
      </c>
      <c r="GME73" s="193" t="s">
        <v>2671</v>
      </c>
      <c r="GMF73" s="193" t="s">
        <v>2671</v>
      </c>
      <c r="GMG73" s="192" t="e">
        <f t="shared" ref="GMG73:GMH73" si="952">VLOOKUP(GME73,($L$59:$N$62),3,FALSE)</f>
        <v>#N/A</v>
      </c>
      <c r="GMH73" s="192" t="e">
        <f t="shared" si="952"/>
        <v>#N/A</v>
      </c>
      <c r="GMI73" s="203">
        <v>1</v>
      </c>
      <c r="GMJ73" s="272">
        <f t="shared" ref="GMJ73" si="953">GMI73^2</f>
        <v>1</v>
      </c>
      <c r="GMK73" s="210" t="e">
        <f t="shared" ref="GMK73" si="954">GMG73*GMH73*GMJ73</f>
        <v>#N/A</v>
      </c>
      <c r="GMS73" s="193" t="s">
        <v>115</v>
      </c>
      <c r="GMT73" s="189">
        <v>2</v>
      </c>
      <c r="GMU73" s="193" t="s">
        <v>2671</v>
      </c>
      <c r="GMV73" s="193" t="s">
        <v>2671</v>
      </c>
      <c r="GMW73" s="192" t="e">
        <f t="shared" ref="GMW73:GMX73" si="955">VLOOKUP(GMU73,($L$59:$N$62),3,FALSE)</f>
        <v>#N/A</v>
      </c>
      <c r="GMX73" s="192" t="e">
        <f t="shared" si="955"/>
        <v>#N/A</v>
      </c>
      <c r="GMY73" s="203">
        <v>1</v>
      </c>
      <c r="GMZ73" s="272">
        <f t="shared" ref="GMZ73" si="956">GMY73^2</f>
        <v>1</v>
      </c>
      <c r="GNA73" s="210" t="e">
        <f t="shared" ref="GNA73" si="957">GMW73*GMX73*GMZ73</f>
        <v>#N/A</v>
      </c>
      <c r="GNI73" s="193" t="s">
        <v>115</v>
      </c>
      <c r="GNJ73" s="189">
        <v>2</v>
      </c>
      <c r="GNK73" s="193" t="s">
        <v>2671</v>
      </c>
      <c r="GNL73" s="193" t="s">
        <v>2671</v>
      </c>
      <c r="GNM73" s="192" t="e">
        <f t="shared" ref="GNM73:GNN73" si="958">VLOOKUP(GNK73,($L$59:$N$62),3,FALSE)</f>
        <v>#N/A</v>
      </c>
      <c r="GNN73" s="192" t="e">
        <f t="shared" si="958"/>
        <v>#N/A</v>
      </c>
      <c r="GNO73" s="203">
        <v>1</v>
      </c>
      <c r="GNP73" s="272">
        <f t="shared" ref="GNP73" si="959">GNO73^2</f>
        <v>1</v>
      </c>
      <c r="GNQ73" s="210" t="e">
        <f t="shared" ref="GNQ73" si="960">GNM73*GNN73*GNP73</f>
        <v>#N/A</v>
      </c>
      <c r="GNY73" s="193" t="s">
        <v>115</v>
      </c>
      <c r="GNZ73" s="189">
        <v>2</v>
      </c>
      <c r="GOA73" s="193" t="s">
        <v>2671</v>
      </c>
      <c r="GOB73" s="193" t="s">
        <v>2671</v>
      </c>
      <c r="GOC73" s="192" t="e">
        <f t="shared" ref="GOC73:GOD73" si="961">VLOOKUP(GOA73,($L$59:$N$62),3,FALSE)</f>
        <v>#N/A</v>
      </c>
      <c r="GOD73" s="192" t="e">
        <f t="shared" si="961"/>
        <v>#N/A</v>
      </c>
      <c r="GOE73" s="203">
        <v>1</v>
      </c>
      <c r="GOF73" s="272">
        <f t="shared" ref="GOF73" si="962">GOE73^2</f>
        <v>1</v>
      </c>
      <c r="GOG73" s="210" t="e">
        <f t="shared" ref="GOG73" si="963">GOC73*GOD73*GOF73</f>
        <v>#N/A</v>
      </c>
      <c r="GOO73" s="193" t="s">
        <v>115</v>
      </c>
      <c r="GOP73" s="189">
        <v>2</v>
      </c>
      <c r="GOQ73" s="193" t="s">
        <v>2671</v>
      </c>
      <c r="GOR73" s="193" t="s">
        <v>2671</v>
      </c>
      <c r="GOS73" s="192" t="e">
        <f t="shared" ref="GOS73:GOT73" si="964">VLOOKUP(GOQ73,($L$59:$N$62),3,FALSE)</f>
        <v>#N/A</v>
      </c>
      <c r="GOT73" s="192" t="e">
        <f t="shared" si="964"/>
        <v>#N/A</v>
      </c>
      <c r="GOU73" s="203">
        <v>1</v>
      </c>
      <c r="GOV73" s="272">
        <f t="shared" ref="GOV73" si="965">GOU73^2</f>
        <v>1</v>
      </c>
      <c r="GOW73" s="210" t="e">
        <f t="shared" ref="GOW73" si="966">GOS73*GOT73*GOV73</f>
        <v>#N/A</v>
      </c>
      <c r="GPE73" s="193" t="s">
        <v>115</v>
      </c>
      <c r="GPF73" s="189">
        <v>2</v>
      </c>
      <c r="GPG73" s="193" t="s">
        <v>2671</v>
      </c>
      <c r="GPH73" s="193" t="s">
        <v>2671</v>
      </c>
      <c r="GPI73" s="192" t="e">
        <f t="shared" ref="GPI73:GPJ73" si="967">VLOOKUP(GPG73,($L$59:$N$62),3,FALSE)</f>
        <v>#N/A</v>
      </c>
      <c r="GPJ73" s="192" t="e">
        <f t="shared" si="967"/>
        <v>#N/A</v>
      </c>
      <c r="GPK73" s="203">
        <v>1</v>
      </c>
      <c r="GPL73" s="272">
        <f t="shared" ref="GPL73" si="968">GPK73^2</f>
        <v>1</v>
      </c>
      <c r="GPM73" s="210" t="e">
        <f t="shared" ref="GPM73" si="969">GPI73*GPJ73*GPL73</f>
        <v>#N/A</v>
      </c>
      <c r="GPU73" s="193" t="s">
        <v>115</v>
      </c>
      <c r="GPV73" s="189">
        <v>2</v>
      </c>
      <c r="GPW73" s="193" t="s">
        <v>2671</v>
      </c>
      <c r="GPX73" s="193" t="s">
        <v>2671</v>
      </c>
      <c r="GPY73" s="192" t="e">
        <f t="shared" ref="GPY73:GPZ73" si="970">VLOOKUP(GPW73,($L$59:$N$62),3,FALSE)</f>
        <v>#N/A</v>
      </c>
      <c r="GPZ73" s="192" t="e">
        <f t="shared" si="970"/>
        <v>#N/A</v>
      </c>
      <c r="GQA73" s="203">
        <v>1</v>
      </c>
      <c r="GQB73" s="272">
        <f t="shared" ref="GQB73" si="971">GQA73^2</f>
        <v>1</v>
      </c>
      <c r="GQC73" s="210" t="e">
        <f t="shared" ref="GQC73" si="972">GPY73*GPZ73*GQB73</f>
        <v>#N/A</v>
      </c>
      <c r="GQK73" s="193" t="s">
        <v>115</v>
      </c>
      <c r="GQL73" s="189">
        <v>2</v>
      </c>
      <c r="GQM73" s="193" t="s">
        <v>2671</v>
      </c>
      <c r="GQN73" s="193" t="s">
        <v>2671</v>
      </c>
      <c r="GQO73" s="192" t="e">
        <f t="shared" ref="GQO73:GQP73" si="973">VLOOKUP(GQM73,($L$59:$N$62),3,FALSE)</f>
        <v>#N/A</v>
      </c>
      <c r="GQP73" s="192" t="e">
        <f t="shared" si="973"/>
        <v>#N/A</v>
      </c>
      <c r="GQQ73" s="203">
        <v>1</v>
      </c>
      <c r="GQR73" s="272">
        <f t="shared" ref="GQR73" si="974">GQQ73^2</f>
        <v>1</v>
      </c>
      <c r="GQS73" s="210" t="e">
        <f t="shared" ref="GQS73" si="975">GQO73*GQP73*GQR73</f>
        <v>#N/A</v>
      </c>
      <c r="GRA73" s="193" t="s">
        <v>115</v>
      </c>
      <c r="GRB73" s="189">
        <v>2</v>
      </c>
      <c r="GRC73" s="193" t="s">
        <v>2671</v>
      </c>
      <c r="GRD73" s="193" t="s">
        <v>2671</v>
      </c>
      <c r="GRE73" s="192" t="e">
        <f t="shared" ref="GRE73:GRF73" si="976">VLOOKUP(GRC73,($L$59:$N$62),3,FALSE)</f>
        <v>#N/A</v>
      </c>
      <c r="GRF73" s="192" t="e">
        <f t="shared" si="976"/>
        <v>#N/A</v>
      </c>
      <c r="GRG73" s="203">
        <v>1</v>
      </c>
      <c r="GRH73" s="272">
        <f t="shared" ref="GRH73" si="977">GRG73^2</f>
        <v>1</v>
      </c>
      <c r="GRI73" s="210" t="e">
        <f t="shared" ref="GRI73" si="978">GRE73*GRF73*GRH73</f>
        <v>#N/A</v>
      </c>
      <c r="GRQ73" s="193" t="s">
        <v>115</v>
      </c>
      <c r="GRR73" s="189">
        <v>2</v>
      </c>
      <c r="GRS73" s="193" t="s">
        <v>2671</v>
      </c>
      <c r="GRT73" s="193" t="s">
        <v>2671</v>
      </c>
      <c r="GRU73" s="192" t="e">
        <f t="shared" ref="GRU73:GRV73" si="979">VLOOKUP(GRS73,($L$59:$N$62),3,FALSE)</f>
        <v>#N/A</v>
      </c>
      <c r="GRV73" s="192" t="e">
        <f t="shared" si="979"/>
        <v>#N/A</v>
      </c>
      <c r="GRW73" s="203">
        <v>1</v>
      </c>
      <c r="GRX73" s="272">
        <f t="shared" ref="GRX73" si="980">GRW73^2</f>
        <v>1</v>
      </c>
      <c r="GRY73" s="210" t="e">
        <f t="shared" ref="GRY73" si="981">GRU73*GRV73*GRX73</f>
        <v>#N/A</v>
      </c>
      <c r="GSG73" s="193" t="s">
        <v>115</v>
      </c>
      <c r="GSH73" s="189">
        <v>2</v>
      </c>
      <c r="GSI73" s="193" t="s">
        <v>2671</v>
      </c>
      <c r="GSJ73" s="193" t="s">
        <v>2671</v>
      </c>
      <c r="GSK73" s="192" t="e">
        <f t="shared" ref="GSK73:GSL73" si="982">VLOOKUP(GSI73,($L$59:$N$62),3,FALSE)</f>
        <v>#N/A</v>
      </c>
      <c r="GSL73" s="192" t="e">
        <f t="shared" si="982"/>
        <v>#N/A</v>
      </c>
      <c r="GSM73" s="203">
        <v>1</v>
      </c>
      <c r="GSN73" s="272">
        <f t="shared" ref="GSN73" si="983">GSM73^2</f>
        <v>1</v>
      </c>
      <c r="GSO73" s="210" t="e">
        <f t="shared" ref="GSO73" si="984">GSK73*GSL73*GSN73</f>
        <v>#N/A</v>
      </c>
      <c r="GSW73" s="193" t="s">
        <v>115</v>
      </c>
      <c r="GSX73" s="189">
        <v>2</v>
      </c>
      <c r="GSY73" s="193" t="s">
        <v>2671</v>
      </c>
      <c r="GSZ73" s="193" t="s">
        <v>2671</v>
      </c>
      <c r="GTA73" s="192" t="e">
        <f t="shared" ref="GTA73:GTB73" si="985">VLOOKUP(GSY73,($L$59:$N$62),3,FALSE)</f>
        <v>#N/A</v>
      </c>
      <c r="GTB73" s="192" t="e">
        <f t="shared" si="985"/>
        <v>#N/A</v>
      </c>
      <c r="GTC73" s="203">
        <v>1</v>
      </c>
      <c r="GTD73" s="272">
        <f t="shared" ref="GTD73" si="986">GTC73^2</f>
        <v>1</v>
      </c>
      <c r="GTE73" s="210" t="e">
        <f t="shared" ref="GTE73" si="987">GTA73*GTB73*GTD73</f>
        <v>#N/A</v>
      </c>
      <c r="GTM73" s="193" t="s">
        <v>115</v>
      </c>
      <c r="GTN73" s="189">
        <v>2</v>
      </c>
      <c r="GTO73" s="193" t="s">
        <v>2671</v>
      </c>
      <c r="GTP73" s="193" t="s">
        <v>2671</v>
      </c>
      <c r="GTQ73" s="192" t="e">
        <f t="shared" ref="GTQ73:GTR73" si="988">VLOOKUP(GTO73,($L$59:$N$62),3,FALSE)</f>
        <v>#N/A</v>
      </c>
      <c r="GTR73" s="192" t="e">
        <f t="shared" si="988"/>
        <v>#N/A</v>
      </c>
      <c r="GTS73" s="203">
        <v>1</v>
      </c>
      <c r="GTT73" s="272">
        <f t="shared" ref="GTT73" si="989">GTS73^2</f>
        <v>1</v>
      </c>
      <c r="GTU73" s="210" t="e">
        <f t="shared" ref="GTU73" si="990">GTQ73*GTR73*GTT73</f>
        <v>#N/A</v>
      </c>
      <c r="GUC73" s="193" t="s">
        <v>115</v>
      </c>
      <c r="GUD73" s="189">
        <v>2</v>
      </c>
      <c r="GUE73" s="193" t="s">
        <v>2671</v>
      </c>
      <c r="GUF73" s="193" t="s">
        <v>2671</v>
      </c>
      <c r="GUG73" s="192" t="e">
        <f t="shared" ref="GUG73:GUH73" si="991">VLOOKUP(GUE73,($L$59:$N$62),3,FALSE)</f>
        <v>#N/A</v>
      </c>
      <c r="GUH73" s="192" t="e">
        <f t="shared" si="991"/>
        <v>#N/A</v>
      </c>
      <c r="GUI73" s="203">
        <v>1</v>
      </c>
      <c r="GUJ73" s="272">
        <f t="shared" ref="GUJ73" si="992">GUI73^2</f>
        <v>1</v>
      </c>
      <c r="GUK73" s="210" t="e">
        <f t="shared" ref="GUK73" si="993">GUG73*GUH73*GUJ73</f>
        <v>#N/A</v>
      </c>
      <c r="GUS73" s="193" t="s">
        <v>115</v>
      </c>
      <c r="GUT73" s="189">
        <v>2</v>
      </c>
      <c r="GUU73" s="193" t="s">
        <v>2671</v>
      </c>
      <c r="GUV73" s="193" t="s">
        <v>2671</v>
      </c>
      <c r="GUW73" s="192" t="e">
        <f t="shared" ref="GUW73:GUX73" si="994">VLOOKUP(GUU73,($L$59:$N$62),3,FALSE)</f>
        <v>#N/A</v>
      </c>
      <c r="GUX73" s="192" t="e">
        <f t="shared" si="994"/>
        <v>#N/A</v>
      </c>
      <c r="GUY73" s="203">
        <v>1</v>
      </c>
      <c r="GUZ73" s="272">
        <f t="shared" ref="GUZ73" si="995">GUY73^2</f>
        <v>1</v>
      </c>
      <c r="GVA73" s="210" t="e">
        <f t="shared" ref="GVA73" si="996">GUW73*GUX73*GUZ73</f>
        <v>#N/A</v>
      </c>
      <c r="GVI73" s="193" t="s">
        <v>115</v>
      </c>
      <c r="GVJ73" s="189">
        <v>2</v>
      </c>
      <c r="GVK73" s="193" t="s">
        <v>2671</v>
      </c>
      <c r="GVL73" s="193" t="s">
        <v>2671</v>
      </c>
      <c r="GVM73" s="192" t="e">
        <f t="shared" ref="GVM73:GVN73" si="997">VLOOKUP(GVK73,($L$59:$N$62),3,FALSE)</f>
        <v>#N/A</v>
      </c>
      <c r="GVN73" s="192" t="e">
        <f t="shared" si="997"/>
        <v>#N/A</v>
      </c>
      <c r="GVO73" s="203">
        <v>1</v>
      </c>
      <c r="GVP73" s="272">
        <f t="shared" ref="GVP73" si="998">GVO73^2</f>
        <v>1</v>
      </c>
      <c r="GVQ73" s="210" t="e">
        <f t="shared" ref="GVQ73" si="999">GVM73*GVN73*GVP73</f>
        <v>#N/A</v>
      </c>
      <c r="GVY73" s="193" t="s">
        <v>115</v>
      </c>
      <c r="GVZ73" s="189">
        <v>2</v>
      </c>
      <c r="GWA73" s="193" t="s">
        <v>2671</v>
      </c>
      <c r="GWB73" s="193" t="s">
        <v>2671</v>
      </c>
      <c r="GWC73" s="192" t="e">
        <f t="shared" ref="GWC73:GWD73" si="1000">VLOOKUP(GWA73,($L$59:$N$62),3,FALSE)</f>
        <v>#N/A</v>
      </c>
      <c r="GWD73" s="192" t="e">
        <f t="shared" si="1000"/>
        <v>#N/A</v>
      </c>
      <c r="GWE73" s="203">
        <v>1</v>
      </c>
      <c r="GWF73" s="272">
        <f t="shared" ref="GWF73" si="1001">GWE73^2</f>
        <v>1</v>
      </c>
      <c r="GWG73" s="210" t="e">
        <f t="shared" ref="GWG73" si="1002">GWC73*GWD73*GWF73</f>
        <v>#N/A</v>
      </c>
      <c r="GWO73" s="193" t="s">
        <v>115</v>
      </c>
      <c r="GWP73" s="189">
        <v>2</v>
      </c>
      <c r="GWQ73" s="193" t="s">
        <v>2671</v>
      </c>
      <c r="GWR73" s="193" t="s">
        <v>2671</v>
      </c>
      <c r="GWS73" s="192" t="e">
        <f t="shared" ref="GWS73:GWT73" si="1003">VLOOKUP(GWQ73,($L$59:$N$62),3,FALSE)</f>
        <v>#N/A</v>
      </c>
      <c r="GWT73" s="192" t="e">
        <f t="shared" si="1003"/>
        <v>#N/A</v>
      </c>
      <c r="GWU73" s="203">
        <v>1</v>
      </c>
      <c r="GWV73" s="272">
        <f t="shared" ref="GWV73" si="1004">GWU73^2</f>
        <v>1</v>
      </c>
      <c r="GWW73" s="210" t="e">
        <f t="shared" ref="GWW73" si="1005">GWS73*GWT73*GWV73</f>
        <v>#N/A</v>
      </c>
      <c r="GXE73" s="193" t="s">
        <v>115</v>
      </c>
      <c r="GXF73" s="189">
        <v>2</v>
      </c>
      <c r="GXG73" s="193" t="s">
        <v>2671</v>
      </c>
      <c r="GXH73" s="193" t="s">
        <v>2671</v>
      </c>
      <c r="GXI73" s="192" t="e">
        <f t="shared" ref="GXI73:GXJ73" si="1006">VLOOKUP(GXG73,($L$59:$N$62),3,FALSE)</f>
        <v>#N/A</v>
      </c>
      <c r="GXJ73" s="192" t="e">
        <f t="shared" si="1006"/>
        <v>#N/A</v>
      </c>
      <c r="GXK73" s="203">
        <v>1</v>
      </c>
      <c r="GXL73" s="272">
        <f t="shared" ref="GXL73" si="1007">GXK73^2</f>
        <v>1</v>
      </c>
      <c r="GXM73" s="210" t="e">
        <f t="shared" ref="GXM73" si="1008">GXI73*GXJ73*GXL73</f>
        <v>#N/A</v>
      </c>
      <c r="GXU73" s="193" t="s">
        <v>115</v>
      </c>
      <c r="GXV73" s="189">
        <v>2</v>
      </c>
      <c r="GXW73" s="193" t="s">
        <v>2671</v>
      </c>
      <c r="GXX73" s="193" t="s">
        <v>2671</v>
      </c>
      <c r="GXY73" s="192" t="e">
        <f t="shared" ref="GXY73:GXZ73" si="1009">VLOOKUP(GXW73,($L$59:$N$62),3,FALSE)</f>
        <v>#N/A</v>
      </c>
      <c r="GXZ73" s="192" t="e">
        <f t="shared" si="1009"/>
        <v>#N/A</v>
      </c>
      <c r="GYA73" s="203">
        <v>1</v>
      </c>
      <c r="GYB73" s="272">
        <f t="shared" ref="GYB73" si="1010">GYA73^2</f>
        <v>1</v>
      </c>
      <c r="GYC73" s="210" t="e">
        <f t="shared" ref="GYC73" si="1011">GXY73*GXZ73*GYB73</f>
        <v>#N/A</v>
      </c>
      <c r="GYK73" s="193" t="s">
        <v>115</v>
      </c>
      <c r="GYL73" s="189">
        <v>2</v>
      </c>
      <c r="GYM73" s="193" t="s">
        <v>2671</v>
      </c>
      <c r="GYN73" s="193" t="s">
        <v>2671</v>
      </c>
      <c r="GYO73" s="192" t="e">
        <f t="shared" ref="GYO73:GYP73" si="1012">VLOOKUP(GYM73,($L$59:$N$62),3,FALSE)</f>
        <v>#N/A</v>
      </c>
      <c r="GYP73" s="192" t="e">
        <f t="shared" si="1012"/>
        <v>#N/A</v>
      </c>
      <c r="GYQ73" s="203">
        <v>1</v>
      </c>
      <c r="GYR73" s="272">
        <f t="shared" ref="GYR73" si="1013">GYQ73^2</f>
        <v>1</v>
      </c>
      <c r="GYS73" s="210" t="e">
        <f t="shared" ref="GYS73" si="1014">GYO73*GYP73*GYR73</f>
        <v>#N/A</v>
      </c>
      <c r="GZA73" s="193" t="s">
        <v>115</v>
      </c>
      <c r="GZB73" s="189">
        <v>2</v>
      </c>
      <c r="GZC73" s="193" t="s">
        <v>2671</v>
      </c>
      <c r="GZD73" s="193" t="s">
        <v>2671</v>
      </c>
      <c r="GZE73" s="192" t="e">
        <f t="shared" ref="GZE73:GZF73" si="1015">VLOOKUP(GZC73,($L$59:$N$62),3,FALSE)</f>
        <v>#N/A</v>
      </c>
      <c r="GZF73" s="192" t="e">
        <f t="shared" si="1015"/>
        <v>#N/A</v>
      </c>
      <c r="GZG73" s="203">
        <v>1</v>
      </c>
      <c r="GZH73" s="272">
        <f t="shared" ref="GZH73" si="1016">GZG73^2</f>
        <v>1</v>
      </c>
      <c r="GZI73" s="210" t="e">
        <f t="shared" ref="GZI73" si="1017">GZE73*GZF73*GZH73</f>
        <v>#N/A</v>
      </c>
      <c r="GZQ73" s="193" t="s">
        <v>115</v>
      </c>
      <c r="GZR73" s="189">
        <v>2</v>
      </c>
      <c r="GZS73" s="193" t="s">
        <v>2671</v>
      </c>
      <c r="GZT73" s="193" t="s">
        <v>2671</v>
      </c>
      <c r="GZU73" s="192" t="e">
        <f t="shared" ref="GZU73:GZV73" si="1018">VLOOKUP(GZS73,($L$59:$N$62),3,FALSE)</f>
        <v>#N/A</v>
      </c>
      <c r="GZV73" s="192" t="e">
        <f t="shared" si="1018"/>
        <v>#N/A</v>
      </c>
      <c r="GZW73" s="203">
        <v>1</v>
      </c>
      <c r="GZX73" s="272">
        <f t="shared" ref="GZX73" si="1019">GZW73^2</f>
        <v>1</v>
      </c>
      <c r="GZY73" s="210" t="e">
        <f t="shared" ref="GZY73" si="1020">GZU73*GZV73*GZX73</f>
        <v>#N/A</v>
      </c>
      <c r="HAG73" s="193" t="s">
        <v>115</v>
      </c>
      <c r="HAH73" s="189">
        <v>2</v>
      </c>
      <c r="HAI73" s="193" t="s">
        <v>2671</v>
      </c>
      <c r="HAJ73" s="193" t="s">
        <v>2671</v>
      </c>
      <c r="HAK73" s="192" t="e">
        <f t="shared" ref="HAK73:HAL73" si="1021">VLOOKUP(HAI73,($L$59:$N$62),3,FALSE)</f>
        <v>#N/A</v>
      </c>
      <c r="HAL73" s="192" t="e">
        <f t="shared" si="1021"/>
        <v>#N/A</v>
      </c>
      <c r="HAM73" s="203">
        <v>1</v>
      </c>
      <c r="HAN73" s="272">
        <f t="shared" ref="HAN73" si="1022">HAM73^2</f>
        <v>1</v>
      </c>
      <c r="HAO73" s="210" t="e">
        <f t="shared" ref="HAO73" si="1023">HAK73*HAL73*HAN73</f>
        <v>#N/A</v>
      </c>
      <c r="HAW73" s="193" t="s">
        <v>115</v>
      </c>
      <c r="HAX73" s="189">
        <v>2</v>
      </c>
      <c r="HAY73" s="193" t="s">
        <v>2671</v>
      </c>
      <c r="HAZ73" s="193" t="s">
        <v>2671</v>
      </c>
      <c r="HBA73" s="192" t="e">
        <f t="shared" ref="HBA73:HBB73" si="1024">VLOOKUP(HAY73,($L$59:$N$62),3,FALSE)</f>
        <v>#N/A</v>
      </c>
      <c r="HBB73" s="192" t="e">
        <f t="shared" si="1024"/>
        <v>#N/A</v>
      </c>
      <c r="HBC73" s="203">
        <v>1</v>
      </c>
      <c r="HBD73" s="272">
        <f t="shared" ref="HBD73" si="1025">HBC73^2</f>
        <v>1</v>
      </c>
      <c r="HBE73" s="210" t="e">
        <f t="shared" ref="HBE73" si="1026">HBA73*HBB73*HBD73</f>
        <v>#N/A</v>
      </c>
      <c r="HBM73" s="193" t="s">
        <v>115</v>
      </c>
      <c r="HBN73" s="189">
        <v>2</v>
      </c>
      <c r="HBO73" s="193" t="s">
        <v>2671</v>
      </c>
      <c r="HBP73" s="193" t="s">
        <v>2671</v>
      </c>
      <c r="HBQ73" s="192" t="e">
        <f t="shared" ref="HBQ73:HBR73" si="1027">VLOOKUP(HBO73,($L$59:$N$62),3,FALSE)</f>
        <v>#N/A</v>
      </c>
      <c r="HBR73" s="192" t="e">
        <f t="shared" si="1027"/>
        <v>#N/A</v>
      </c>
      <c r="HBS73" s="203">
        <v>1</v>
      </c>
      <c r="HBT73" s="272">
        <f t="shared" ref="HBT73" si="1028">HBS73^2</f>
        <v>1</v>
      </c>
      <c r="HBU73" s="210" t="e">
        <f t="shared" ref="HBU73" si="1029">HBQ73*HBR73*HBT73</f>
        <v>#N/A</v>
      </c>
      <c r="HCC73" s="193" t="s">
        <v>115</v>
      </c>
      <c r="HCD73" s="189">
        <v>2</v>
      </c>
      <c r="HCE73" s="193" t="s">
        <v>2671</v>
      </c>
      <c r="HCF73" s="193" t="s">
        <v>2671</v>
      </c>
      <c r="HCG73" s="192" t="e">
        <f t="shared" ref="HCG73:HCH73" si="1030">VLOOKUP(HCE73,($L$59:$N$62),3,FALSE)</f>
        <v>#N/A</v>
      </c>
      <c r="HCH73" s="192" t="e">
        <f t="shared" si="1030"/>
        <v>#N/A</v>
      </c>
      <c r="HCI73" s="203">
        <v>1</v>
      </c>
      <c r="HCJ73" s="272">
        <f t="shared" ref="HCJ73" si="1031">HCI73^2</f>
        <v>1</v>
      </c>
      <c r="HCK73" s="210" t="e">
        <f t="shared" ref="HCK73" si="1032">HCG73*HCH73*HCJ73</f>
        <v>#N/A</v>
      </c>
      <c r="HCS73" s="193" t="s">
        <v>115</v>
      </c>
      <c r="HCT73" s="189">
        <v>2</v>
      </c>
      <c r="HCU73" s="193" t="s">
        <v>2671</v>
      </c>
      <c r="HCV73" s="193" t="s">
        <v>2671</v>
      </c>
      <c r="HCW73" s="192" t="e">
        <f t="shared" ref="HCW73:HCX73" si="1033">VLOOKUP(HCU73,($L$59:$N$62),3,FALSE)</f>
        <v>#N/A</v>
      </c>
      <c r="HCX73" s="192" t="e">
        <f t="shared" si="1033"/>
        <v>#N/A</v>
      </c>
      <c r="HCY73" s="203">
        <v>1</v>
      </c>
      <c r="HCZ73" s="272">
        <f t="shared" ref="HCZ73" si="1034">HCY73^2</f>
        <v>1</v>
      </c>
      <c r="HDA73" s="210" t="e">
        <f t="shared" ref="HDA73" si="1035">HCW73*HCX73*HCZ73</f>
        <v>#N/A</v>
      </c>
      <c r="HDI73" s="193" t="s">
        <v>115</v>
      </c>
      <c r="HDJ73" s="189">
        <v>2</v>
      </c>
      <c r="HDK73" s="193" t="s">
        <v>2671</v>
      </c>
      <c r="HDL73" s="193" t="s">
        <v>2671</v>
      </c>
      <c r="HDM73" s="192" t="e">
        <f t="shared" ref="HDM73:HDN73" si="1036">VLOOKUP(HDK73,($L$59:$N$62),3,FALSE)</f>
        <v>#N/A</v>
      </c>
      <c r="HDN73" s="192" t="e">
        <f t="shared" si="1036"/>
        <v>#N/A</v>
      </c>
      <c r="HDO73" s="203">
        <v>1</v>
      </c>
      <c r="HDP73" s="272">
        <f t="shared" ref="HDP73" si="1037">HDO73^2</f>
        <v>1</v>
      </c>
      <c r="HDQ73" s="210" t="e">
        <f t="shared" ref="HDQ73" si="1038">HDM73*HDN73*HDP73</f>
        <v>#N/A</v>
      </c>
      <c r="HDY73" s="193" t="s">
        <v>115</v>
      </c>
      <c r="HDZ73" s="189">
        <v>2</v>
      </c>
      <c r="HEA73" s="193" t="s">
        <v>2671</v>
      </c>
      <c r="HEB73" s="193" t="s">
        <v>2671</v>
      </c>
      <c r="HEC73" s="192" t="e">
        <f t="shared" ref="HEC73:HED73" si="1039">VLOOKUP(HEA73,($L$59:$N$62),3,FALSE)</f>
        <v>#N/A</v>
      </c>
      <c r="HED73" s="192" t="e">
        <f t="shared" si="1039"/>
        <v>#N/A</v>
      </c>
      <c r="HEE73" s="203">
        <v>1</v>
      </c>
      <c r="HEF73" s="272">
        <f t="shared" ref="HEF73" si="1040">HEE73^2</f>
        <v>1</v>
      </c>
      <c r="HEG73" s="210" t="e">
        <f t="shared" ref="HEG73" si="1041">HEC73*HED73*HEF73</f>
        <v>#N/A</v>
      </c>
      <c r="HEO73" s="193" t="s">
        <v>115</v>
      </c>
      <c r="HEP73" s="189">
        <v>2</v>
      </c>
      <c r="HEQ73" s="193" t="s">
        <v>2671</v>
      </c>
      <c r="HER73" s="193" t="s">
        <v>2671</v>
      </c>
      <c r="HES73" s="192" t="e">
        <f t="shared" ref="HES73:HET73" si="1042">VLOOKUP(HEQ73,($L$59:$N$62),3,FALSE)</f>
        <v>#N/A</v>
      </c>
      <c r="HET73" s="192" t="e">
        <f t="shared" si="1042"/>
        <v>#N/A</v>
      </c>
      <c r="HEU73" s="203">
        <v>1</v>
      </c>
      <c r="HEV73" s="272">
        <f t="shared" ref="HEV73" si="1043">HEU73^2</f>
        <v>1</v>
      </c>
      <c r="HEW73" s="210" t="e">
        <f t="shared" ref="HEW73" si="1044">HES73*HET73*HEV73</f>
        <v>#N/A</v>
      </c>
      <c r="HFE73" s="193" t="s">
        <v>115</v>
      </c>
      <c r="HFF73" s="189">
        <v>2</v>
      </c>
      <c r="HFG73" s="193" t="s">
        <v>2671</v>
      </c>
      <c r="HFH73" s="193" t="s">
        <v>2671</v>
      </c>
      <c r="HFI73" s="192" t="e">
        <f t="shared" ref="HFI73:HFJ73" si="1045">VLOOKUP(HFG73,($L$59:$N$62),3,FALSE)</f>
        <v>#N/A</v>
      </c>
      <c r="HFJ73" s="192" t="e">
        <f t="shared" si="1045"/>
        <v>#N/A</v>
      </c>
      <c r="HFK73" s="203">
        <v>1</v>
      </c>
      <c r="HFL73" s="272">
        <f t="shared" ref="HFL73" si="1046">HFK73^2</f>
        <v>1</v>
      </c>
      <c r="HFM73" s="210" t="e">
        <f t="shared" ref="HFM73" si="1047">HFI73*HFJ73*HFL73</f>
        <v>#N/A</v>
      </c>
      <c r="HFU73" s="193" t="s">
        <v>115</v>
      </c>
      <c r="HFV73" s="189">
        <v>2</v>
      </c>
      <c r="HFW73" s="193" t="s">
        <v>2671</v>
      </c>
      <c r="HFX73" s="193" t="s">
        <v>2671</v>
      </c>
      <c r="HFY73" s="192" t="e">
        <f t="shared" ref="HFY73:HFZ73" si="1048">VLOOKUP(HFW73,($L$59:$N$62),3,FALSE)</f>
        <v>#N/A</v>
      </c>
      <c r="HFZ73" s="192" t="e">
        <f t="shared" si="1048"/>
        <v>#N/A</v>
      </c>
      <c r="HGA73" s="203">
        <v>1</v>
      </c>
      <c r="HGB73" s="272">
        <f t="shared" ref="HGB73" si="1049">HGA73^2</f>
        <v>1</v>
      </c>
      <c r="HGC73" s="210" t="e">
        <f t="shared" ref="HGC73" si="1050">HFY73*HFZ73*HGB73</f>
        <v>#N/A</v>
      </c>
      <c r="HGK73" s="193" t="s">
        <v>115</v>
      </c>
      <c r="HGL73" s="189">
        <v>2</v>
      </c>
      <c r="HGM73" s="193" t="s">
        <v>2671</v>
      </c>
      <c r="HGN73" s="193" t="s">
        <v>2671</v>
      </c>
      <c r="HGO73" s="192" t="e">
        <f t="shared" ref="HGO73:HGP73" si="1051">VLOOKUP(HGM73,($L$59:$N$62),3,FALSE)</f>
        <v>#N/A</v>
      </c>
      <c r="HGP73" s="192" t="e">
        <f t="shared" si="1051"/>
        <v>#N/A</v>
      </c>
      <c r="HGQ73" s="203">
        <v>1</v>
      </c>
      <c r="HGR73" s="272">
        <f t="shared" ref="HGR73" si="1052">HGQ73^2</f>
        <v>1</v>
      </c>
      <c r="HGS73" s="210" t="e">
        <f t="shared" ref="HGS73" si="1053">HGO73*HGP73*HGR73</f>
        <v>#N/A</v>
      </c>
      <c r="HHA73" s="193" t="s">
        <v>115</v>
      </c>
      <c r="HHB73" s="189">
        <v>2</v>
      </c>
      <c r="HHC73" s="193" t="s">
        <v>2671</v>
      </c>
      <c r="HHD73" s="193" t="s">
        <v>2671</v>
      </c>
      <c r="HHE73" s="192" t="e">
        <f t="shared" ref="HHE73:HHF73" si="1054">VLOOKUP(HHC73,($L$59:$N$62),3,FALSE)</f>
        <v>#N/A</v>
      </c>
      <c r="HHF73" s="192" t="e">
        <f t="shared" si="1054"/>
        <v>#N/A</v>
      </c>
      <c r="HHG73" s="203">
        <v>1</v>
      </c>
      <c r="HHH73" s="272">
        <f t="shared" ref="HHH73" si="1055">HHG73^2</f>
        <v>1</v>
      </c>
      <c r="HHI73" s="210" t="e">
        <f t="shared" ref="HHI73" si="1056">HHE73*HHF73*HHH73</f>
        <v>#N/A</v>
      </c>
      <c r="HHQ73" s="193" t="s">
        <v>115</v>
      </c>
      <c r="HHR73" s="189">
        <v>2</v>
      </c>
      <c r="HHS73" s="193" t="s">
        <v>2671</v>
      </c>
      <c r="HHT73" s="193" t="s">
        <v>2671</v>
      </c>
      <c r="HHU73" s="192" t="e">
        <f t="shared" ref="HHU73:HHV73" si="1057">VLOOKUP(HHS73,($L$59:$N$62),3,FALSE)</f>
        <v>#N/A</v>
      </c>
      <c r="HHV73" s="192" t="e">
        <f t="shared" si="1057"/>
        <v>#N/A</v>
      </c>
      <c r="HHW73" s="203">
        <v>1</v>
      </c>
      <c r="HHX73" s="272">
        <f t="shared" ref="HHX73" si="1058">HHW73^2</f>
        <v>1</v>
      </c>
      <c r="HHY73" s="210" t="e">
        <f t="shared" ref="HHY73" si="1059">HHU73*HHV73*HHX73</f>
        <v>#N/A</v>
      </c>
      <c r="HIG73" s="193" t="s">
        <v>115</v>
      </c>
      <c r="HIH73" s="189">
        <v>2</v>
      </c>
      <c r="HII73" s="193" t="s">
        <v>2671</v>
      </c>
      <c r="HIJ73" s="193" t="s">
        <v>2671</v>
      </c>
      <c r="HIK73" s="192" t="e">
        <f t="shared" ref="HIK73:HIL73" si="1060">VLOOKUP(HII73,($L$59:$N$62),3,FALSE)</f>
        <v>#N/A</v>
      </c>
      <c r="HIL73" s="192" t="e">
        <f t="shared" si="1060"/>
        <v>#N/A</v>
      </c>
      <c r="HIM73" s="203">
        <v>1</v>
      </c>
      <c r="HIN73" s="272">
        <f t="shared" ref="HIN73" si="1061">HIM73^2</f>
        <v>1</v>
      </c>
      <c r="HIO73" s="210" t="e">
        <f t="shared" ref="HIO73" si="1062">HIK73*HIL73*HIN73</f>
        <v>#N/A</v>
      </c>
      <c r="HIW73" s="193" t="s">
        <v>115</v>
      </c>
      <c r="HIX73" s="189">
        <v>2</v>
      </c>
      <c r="HIY73" s="193" t="s">
        <v>2671</v>
      </c>
      <c r="HIZ73" s="193" t="s">
        <v>2671</v>
      </c>
      <c r="HJA73" s="192" t="e">
        <f t="shared" ref="HJA73:HJB73" si="1063">VLOOKUP(HIY73,($L$59:$N$62),3,FALSE)</f>
        <v>#N/A</v>
      </c>
      <c r="HJB73" s="192" t="e">
        <f t="shared" si="1063"/>
        <v>#N/A</v>
      </c>
      <c r="HJC73" s="203">
        <v>1</v>
      </c>
      <c r="HJD73" s="272">
        <f t="shared" ref="HJD73" si="1064">HJC73^2</f>
        <v>1</v>
      </c>
      <c r="HJE73" s="210" t="e">
        <f t="shared" ref="HJE73" si="1065">HJA73*HJB73*HJD73</f>
        <v>#N/A</v>
      </c>
      <c r="HJM73" s="193" t="s">
        <v>115</v>
      </c>
      <c r="HJN73" s="189">
        <v>2</v>
      </c>
      <c r="HJO73" s="193" t="s">
        <v>2671</v>
      </c>
      <c r="HJP73" s="193" t="s">
        <v>2671</v>
      </c>
      <c r="HJQ73" s="192" t="e">
        <f t="shared" ref="HJQ73:HJR73" si="1066">VLOOKUP(HJO73,($L$59:$N$62),3,FALSE)</f>
        <v>#N/A</v>
      </c>
      <c r="HJR73" s="192" t="e">
        <f t="shared" si="1066"/>
        <v>#N/A</v>
      </c>
      <c r="HJS73" s="203">
        <v>1</v>
      </c>
      <c r="HJT73" s="272">
        <f t="shared" ref="HJT73" si="1067">HJS73^2</f>
        <v>1</v>
      </c>
      <c r="HJU73" s="210" t="e">
        <f t="shared" ref="HJU73" si="1068">HJQ73*HJR73*HJT73</f>
        <v>#N/A</v>
      </c>
      <c r="HKC73" s="193" t="s">
        <v>115</v>
      </c>
      <c r="HKD73" s="189">
        <v>2</v>
      </c>
      <c r="HKE73" s="193" t="s">
        <v>2671</v>
      </c>
      <c r="HKF73" s="193" t="s">
        <v>2671</v>
      </c>
      <c r="HKG73" s="192" t="e">
        <f t="shared" ref="HKG73:HKH73" si="1069">VLOOKUP(HKE73,($L$59:$N$62),3,FALSE)</f>
        <v>#N/A</v>
      </c>
      <c r="HKH73" s="192" t="e">
        <f t="shared" si="1069"/>
        <v>#N/A</v>
      </c>
      <c r="HKI73" s="203">
        <v>1</v>
      </c>
      <c r="HKJ73" s="272">
        <f t="shared" ref="HKJ73" si="1070">HKI73^2</f>
        <v>1</v>
      </c>
      <c r="HKK73" s="210" t="e">
        <f t="shared" ref="HKK73" si="1071">HKG73*HKH73*HKJ73</f>
        <v>#N/A</v>
      </c>
      <c r="HKS73" s="193" t="s">
        <v>115</v>
      </c>
      <c r="HKT73" s="189">
        <v>2</v>
      </c>
      <c r="HKU73" s="193" t="s">
        <v>2671</v>
      </c>
      <c r="HKV73" s="193" t="s">
        <v>2671</v>
      </c>
      <c r="HKW73" s="192" t="e">
        <f t="shared" ref="HKW73:HKX73" si="1072">VLOOKUP(HKU73,($L$59:$N$62),3,FALSE)</f>
        <v>#N/A</v>
      </c>
      <c r="HKX73" s="192" t="e">
        <f t="shared" si="1072"/>
        <v>#N/A</v>
      </c>
      <c r="HKY73" s="203">
        <v>1</v>
      </c>
      <c r="HKZ73" s="272">
        <f t="shared" ref="HKZ73" si="1073">HKY73^2</f>
        <v>1</v>
      </c>
      <c r="HLA73" s="210" t="e">
        <f t="shared" ref="HLA73" si="1074">HKW73*HKX73*HKZ73</f>
        <v>#N/A</v>
      </c>
      <c r="HLI73" s="193" t="s">
        <v>115</v>
      </c>
      <c r="HLJ73" s="189">
        <v>2</v>
      </c>
      <c r="HLK73" s="193" t="s">
        <v>2671</v>
      </c>
      <c r="HLL73" s="193" t="s">
        <v>2671</v>
      </c>
      <c r="HLM73" s="192" t="e">
        <f t="shared" ref="HLM73:HLN73" si="1075">VLOOKUP(HLK73,($L$59:$N$62),3,FALSE)</f>
        <v>#N/A</v>
      </c>
      <c r="HLN73" s="192" t="e">
        <f t="shared" si="1075"/>
        <v>#N/A</v>
      </c>
      <c r="HLO73" s="203">
        <v>1</v>
      </c>
      <c r="HLP73" s="272">
        <f t="shared" ref="HLP73" si="1076">HLO73^2</f>
        <v>1</v>
      </c>
      <c r="HLQ73" s="210" t="e">
        <f t="shared" ref="HLQ73" si="1077">HLM73*HLN73*HLP73</f>
        <v>#N/A</v>
      </c>
      <c r="HLY73" s="193" t="s">
        <v>115</v>
      </c>
      <c r="HLZ73" s="189">
        <v>2</v>
      </c>
      <c r="HMA73" s="193" t="s">
        <v>2671</v>
      </c>
      <c r="HMB73" s="193" t="s">
        <v>2671</v>
      </c>
      <c r="HMC73" s="192" t="e">
        <f t="shared" ref="HMC73:HMD73" si="1078">VLOOKUP(HMA73,($L$59:$N$62),3,FALSE)</f>
        <v>#N/A</v>
      </c>
      <c r="HMD73" s="192" t="e">
        <f t="shared" si="1078"/>
        <v>#N/A</v>
      </c>
      <c r="HME73" s="203">
        <v>1</v>
      </c>
      <c r="HMF73" s="272">
        <f t="shared" ref="HMF73" si="1079">HME73^2</f>
        <v>1</v>
      </c>
      <c r="HMG73" s="210" t="e">
        <f t="shared" ref="HMG73" si="1080">HMC73*HMD73*HMF73</f>
        <v>#N/A</v>
      </c>
      <c r="HMO73" s="193" t="s">
        <v>115</v>
      </c>
      <c r="HMP73" s="189">
        <v>2</v>
      </c>
      <c r="HMQ73" s="193" t="s">
        <v>2671</v>
      </c>
      <c r="HMR73" s="193" t="s">
        <v>2671</v>
      </c>
      <c r="HMS73" s="192" t="e">
        <f t="shared" ref="HMS73:HMT73" si="1081">VLOOKUP(HMQ73,($L$59:$N$62),3,FALSE)</f>
        <v>#N/A</v>
      </c>
      <c r="HMT73" s="192" t="e">
        <f t="shared" si="1081"/>
        <v>#N/A</v>
      </c>
      <c r="HMU73" s="203">
        <v>1</v>
      </c>
      <c r="HMV73" s="272">
        <f t="shared" ref="HMV73" si="1082">HMU73^2</f>
        <v>1</v>
      </c>
      <c r="HMW73" s="210" t="e">
        <f t="shared" ref="HMW73" si="1083">HMS73*HMT73*HMV73</f>
        <v>#N/A</v>
      </c>
      <c r="HNE73" s="193" t="s">
        <v>115</v>
      </c>
      <c r="HNF73" s="189">
        <v>2</v>
      </c>
      <c r="HNG73" s="193" t="s">
        <v>2671</v>
      </c>
      <c r="HNH73" s="193" t="s">
        <v>2671</v>
      </c>
      <c r="HNI73" s="192" t="e">
        <f t="shared" ref="HNI73:HNJ73" si="1084">VLOOKUP(HNG73,($L$59:$N$62),3,FALSE)</f>
        <v>#N/A</v>
      </c>
      <c r="HNJ73" s="192" t="e">
        <f t="shared" si="1084"/>
        <v>#N/A</v>
      </c>
      <c r="HNK73" s="203">
        <v>1</v>
      </c>
      <c r="HNL73" s="272">
        <f t="shared" ref="HNL73" si="1085">HNK73^2</f>
        <v>1</v>
      </c>
      <c r="HNM73" s="210" t="e">
        <f t="shared" ref="HNM73" si="1086">HNI73*HNJ73*HNL73</f>
        <v>#N/A</v>
      </c>
      <c r="HNU73" s="193" t="s">
        <v>115</v>
      </c>
      <c r="HNV73" s="189">
        <v>2</v>
      </c>
      <c r="HNW73" s="193" t="s">
        <v>2671</v>
      </c>
      <c r="HNX73" s="193" t="s">
        <v>2671</v>
      </c>
      <c r="HNY73" s="192" t="e">
        <f t="shared" ref="HNY73:HNZ73" si="1087">VLOOKUP(HNW73,($L$59:$N$62),3,FALSE)</f>
        <v>#N/A</v>
      </c>
      <c r="HNZ73" s="192" t="e">
        <f t="shared" si="1087"/>
        <v>#N/A</v>
      </c>
      <c r="HOA73" s="203">
        <v>1</v>
      </c>
      <c r="HOB73" s="272">
        <f t="shared" ref="HOB73" si="1088">HOA73^2</f>
        <v>1</v>
      </c>
      <c r="HOC73" s="210" t="e">
        <f t="shared" ref="HOC73" si="1089">HNY73*HNZ73*HOB73</f>
        <v>#N/A</v>
      </c>
      <c r="HOK73" s="193" t="s">
        <v>115</v>
      </c>
      <c r="HOL73" s="189">
        <v>2</v>
      </c>
      <c r="HOM73" s="193" t="s">
        <v>2671</v>
      </c>
      <c r="HON73" s="193" t="s">
        <v>2671</v>
      </c>
      <c r="HOO73" s="192" t="e">
        <f t="shared" ref="HOO73:HOP73" si="1090">VLOOKUP(HOM73,($L$59:$N$62),3,FALSE)</f>
        <v>#N/A</v>
      </c>
      <c r="HOP73" s="192" t="e">
        <f t="shared" si="1090"/>
        <v>#N/A</v>
      </c>
      <c r="HOQ73" s="203">
        <v>1</v>
      </c>
      <c r="HOR73" s="272">
        <f t="shared" ref="HOR73" si="1091">HOQ73^2</f>
        <v>1</v>
      </c>
      <c r="HOS73" s="210" t="e">
        <f t="shared" ref="HOS73" si="1092">HOO73*HOP73*HOR73</f>
        <v>#N/A</v>
      </c>
      <c r="HPA73" s="193" t="s">
        <v>115</v>
      </c>
      <c r="HPB73" s="189">
        <v>2</v>
      </c>
      <c r="HPC73" s="193" t="s">
        <v>2671</v>
      </c>
      <c r="HPD73" s="193" t="s">
        <v>2671</v>
      </c>
      <c r="HPE73" s="192" t="e">
        <f t="shared" ref="HPE73:HPF73" si="1093">VLOOKUP(HPC73,($L$59:$N$62),3,FALSE)</f>
        <v>#N/A</v>
      </c>
      <c r="HPF73" s="192" t="e">
        <f t="shared" si="1093"/>
        <v>#N/A</v>
      </c>
      <c r="HPG73" s="203">
        <v>1</v>
      </c>
      <c r="HPH73" s="272">
        <f t="shared" ref="HPH73" si="1094">HPG73^2</f>
        <v>1</v>
      </c>
      <c r="HPI73" s="210" t="e">
        <f t="shared" ref="HPI73" si="1095">HPE73*HPF73*HPH73</f>
        <v>#N/A</v>
      </c>
      <c r="HPQ73" s="193" t="s">
        <v>115</v>
      </c>
      <c r="HPR73" s="189">
        <v>2</v>
      </c>
      <c r="HPS73" s="193" t="s">
        <v>2671</v>
      </c>
      <c r="HPT73" s="193" t="s">
        <v>2671</v>
      </c>
      <c r="HPU73" s="192" t="e">
        <f t="shared" ref="HPU73:HPV73" si="1096">VLOOKUP(HPS73,($L$59:$N$62),3,FALSE)</f>
        <v>#N/A</v>
      </c>
      <c r="HPV73" s="192" t="e">
        <f t="shared" si="1096"/>
        <v>#N/A</v>
      </c>
      <c r="HPW73" s="203">
        <v>1</v>
      </c>
      <c r="HPX73" s="272">
        <f t="shared" ref="HPX73" si="1097">HPW73^2</f>
        <v>1</v>
      </c>
      <c r="HPY73" s="210" t="e">
        <f t="shared" ref="HPY73" si="1098">HPU73*HPV73*HPX73</f>
        <v>#N/A</v>
      </c>
      <c r="HQG73" s="193" t="s">
        <v>115</v>
      </c>
      <c r="HQH73" s="189">
        <v>2</v>
      </c>
      <c r="HQI73" s="193" t="s">
        <v>2671</v>
      </c>
      <c r="HQJ73" s="193" t="s">
        <v>2671</v>
      </c>
      <c r="HQK73" s="192" t="e">
        <f t="shared" ref="HQK73:HQL73" si="1099">VLOOKUP(HQI73,($L$59:$N$62),3,FALSE)</f>
        <v>#N/A</v>
      </c>
      <c r="HQL73" s="192" t="e">
        <f t="shared" si="1099"/>
        <v>#N/A</v>
      </c>
      <c r="HQM73" s="203">
        <v>1</v>
      </c>
      <c r="HQN73" s="272">
        <f t="shared" ref="HQN73" si="1100">HQM73^2</f>
        <v>1</v>
      </c>
      <c r="HQO73" s="210" t="e">
        <f t="shared" ref="HQO73" si="1101">HQK73*HQL73*HQN73</f>
        <v>#N/A</v>
      </c>
      <c r="HQW73" s="193" t="s">
        <v>115</v>
      </c>
      <c r="HQX73" s="189">
        <v>2</v>
      </c>
      <c r="HQY73" s="193" t="s">
        <v>2671</v>
      </c>
      <c r="HQZ73" s="193" t="s">
        <v>2671</v>
      </c>
      <c r="HRA73" s="192" t="e">
        <f t="shared" ref="HRA73:HRB73" si="1102">VLOOKUP(HQY73,($L$59:$N$62),3,FALSE)</f>
        <v>#N/A</v>
      </c>
      <c r="HRB73" s="192" t="e">
        <f t="shared" si="1102"/>
        <v>#N/A</v>
      </c>
      <c r="HRC73" s="203">
        <v>1</v>
      </c>
      <c r="HRD73" s="272">
        <f t="shared" ref="HRD73" si="1103">HRC73^2</f>
        <v>1</v>
      </c>
      <c r="HRE73" s="210" t="e">
        <f t="shared" ref="HRE73" si="1104">HRA73*HRB73*HRD73</f>
        <v>#N/A</v>
      </c>
      <c r="HRM73" s="193" t="s">
        <v>115</v>
      </c>
      <c r="HRN73" s="189">
        <v>2</v>
      </c>
      <c r="HRO73" s="193" t="s">
        <v>2671</v>
      </c>
      <c r="HRP73" s="193" t="s">
        <v>2671</v>
      </c>
      <c r="HRQ73" s="192" t="e">
        <f t="shared" ref="HRQ73:HRR73" si="1105">VLOOKUP(HRO73,($L$59:$N$62),3,FALSE)</f>
        <v>#N/A</v>
      </c>
      <c r="HRR73" s="192" t="e">
        <f t="shared" si="1105"/>
        <v>#N/A</v>
      </c>
      <c r="HRS73" s="203">
        <v>1</v>
      </c>
      <c r="HRT73" s="272">
        <f t="shared" ref="HRT73" si="1106">HRS73^2</f>
        <v>1</v>
      </c>
      <c r="HRU73" s="210" t="e">
        <f t="shared" ref="HRU73" si="1107">HRQ73*HRR73*HRT73</f>
        <v>#N/A</v>
      </c>
      <c r="HSC73" s="193" t="s">
        <v>115</v>
      </c>
      <c r="HSD73" s="189">
        <v>2</v>
      </c>
      <c r="HSE73" s="193" t="s">
        <v>2671</v>
      </c>
      <c r="HSF73" s="193" t="s">
        <v>2671</v>
      </c>
      <c r="HSG73" s="192" t="e">
        <f t="shared" ref="HSG73:HSH73" si="1108">VLOOKUP(HSE73,($L$59:$N$62),3,FALSE)</f>
        <v>#N/A</v>
      </c>
      <c r="HSH73" s="192" t="e">
        <f t="shared" si="1108"/>
        <v>#N/A</v>
      </c>
      <c r="HSI73" s="203">
        <v>1</v>
      </c>
      <c r="HSJ73" s="272">
        <f t="shared" ref="HSJ73" si="1109">HSI73^2</f>
        <v>1</v>
      </c>
      <c r="HSK73" s="210" t="e">
        <f t="shared" ref="HSK73" si="1110">HSG73*HSH73*HSJ73</f>
        <v>#N/A</v>
      </c>
      <c r="HSS73" s="193" t="s">
        <v>115</v>
      </c>
      <c r="HST73" s="189">
        <v>2</v>
      </c>
      <c r="HSU73" s="193" t="s">
        <v>2671</v>
      </c>
      <c r="HSV73" s="193" t="s">
        <v>2671</v>
      </c>
      <c r="HSW73" s="192" t="e">
        <f t="shared" ref="HSW73:HSX73" si="1111">VLOOKUP(HSU73,($L$59:$N$62),3,FALSE)</f>
        <v>#N/A</v>
      </c>
      <c r="HSX73" s="192" t="e">
        <f t="shared" si="1111"/>
        <v>#N/A</v>
      </c>
      <c r="HSY73" s="203">
        <v>1</v>
      </c>
      <c r="HSZ73" s="272">
        <f t="shared" ref="HSZ73" si="1112">HSY73^2</f>
        <v>1</v>
      </c>
      <c r="HTA73" s="210" t="e">
        <f t="shared" ref="HTA73" si="1113">HSW73*HSX73*HSZ73</f>
        <v>#N/A</v>
      </c>
      <c r="HTI73" s="193" t="s">
        <v>115</v>
      </c>
      <c r="HTJ73" s="189">
        <v>2</v>
      </c>
      <c r="HTK73" s="193" t="s">
        <v>2671</v>
      </c>
      <c r="HTL73" s="193" t="s">
        <v>2671</v>
      </c>
      <c r="HTM73" s="192" t="e">
        <f t="shared" ref="HTM73:HTN73" si="1114">VLOOKUP(HTK73,($L$59:$N$62),3,FALSE)</f>
        <v>#N/A</v>
      </c>
      <c r="HTN73" s="192" t="e">
        <f t="shared" si="1114"/>
        <v>#N/A</v>
      </c>
      <c r="HTO73" s="203">
        <v>1</v>
      </c>
      <c r="HTP73" s="272">
        <f t="shared" ref="HTP73" si="1115">HTO73^2</f>
        <v>1</v>
      </c>
      <c r="HTQ73" s="210" t="e">
        <f t="shared" ref="HTQ73" si="1116">HTM73*HTN73*HTP73</f>
        <v>#N/A</v>
      </c>
      <c r="HTY73" s="193" t="s">
        <v>115</v>
      </c>
      <c r="HTZ73" s="189">
        <v>2</v>
      </c>
      <c r="HUA73" s="193" t="s">
        <v>2671</v>
      </c>
      <c r="HUB73" s="193" t="s">
        <v>2671</v>
      </c>
      <c r="HUC73" s="192" t="e">
        <f t="shared" ref="HUC73:HUD73" si="1117">VLOOKUP(HUA73,($L$59:$N$62),3,FALSE)</f>
        <v>#N/A</v>
      </c>
      <c r="HUD73" s="192" t="e">
        <f t="shared" si="1117"/>
        <v>#N/A</v>
      </c>
      <c r="HUE73" s="203">
        <v>1</v>
      </c>
      <c r="HUF73" s="272">
        <f t="shared" ref="HUF73" si="1118">HUE73^2</f>
        <v>1</v>
      </c>
      <c r="HUG73" s="210" t="e">
        <f t="shared" ref="HUG73" si="1119">HUC73*HUD73*HUF73</f>
        <v>#N/A</v>
      </c>
      <c r="HUO73" s="193" t="s">
        <v>115</v>
      </c>
      <c r="HUP73" s="189">
        <v>2</v>
      </c>
      <c r="HUQ73" s="193" t="s">
        <v>2671</v>
      </c>
      <c r="HUR73" s="193" t="s">
        <v>2671</v>
      </c>
      <c r="HUS73" s="192" t="e">
        <f t="shared" ref="HUS73:HUT73" si="1120">VLOOKUP(HUQ73,($L$59:$N$62),3,FALSE)</f>
        <v>#N/A</v>
      </c>
      <c r="HUT73" s="192" t="e">
        <f t="shared" si="1120"/>
        <v>#N/A</v>
      </c>
      <c r="HUU73" s="203">
        <v>1</v>
      </c>
      <c r="HUV73" s="272">
        <f t="shared" ref="HUV73" si="1121">HUU73^2</f>
        <v>1</v>
      </c>
      <c r="HUW73" s="210" t="e">
        <f t="shared" ref="HUW73" si="1122">HUS73*HUT73*HUV73</f>
        <v>#N/A</v>
      </c>
      <c r="HVE73" s="193" t="s">
        <v>115</v>
      </c>
      <c r="HVF73" s="189">
        <v>2</v>
      </c>
      <c r="HVG73" s="193" t="s">
        <v>2671</v>
      </c>
      <c r="HVH73" s="193" t="s">
        <v>2671</v>
      </c>
      <c r="HVI73" s="192" t="e">
        <f t="shared" ref="HVI73:HVJ73" si="1123">VLOOKUP(HVG73,($L$59:$N$62),3,FALSE)</f>
        <v>#N/A</v>
      </c>
      <c r="HVJ73" s="192" t="e">
        <f t="shared" si="1123"/>
        <v>#N/A</v>
      </c>
      <c r="HVK73" s="203">
        <v>1</v>
      </c>
      <c r="HVL73" s="272">
        <f t="shared" ref="HVL73" si="1124">HVK73^2</f>
        <v>1</v>
      </c>
      <c r="HVM73" s="210" t="e">
        <f t="shared" ref="HVM73" si="1125">HVI73*HVJ73*HVL73</f>
        <v>#N/A</v>
      </c>
      <c r="HVU73" s="193" t="s">
        <v>115</v>
      </c>
      <c r="HVV73" s="189">
        <v>2</v>
      </c>
      <c r="HVW73" s="193" t="s">
        <v>2671</v>
      </c>
      <c r="HVX73" s="193" t="s">
        <v>2671</v>
      </c>
      <c r="HVY73" s="192" t="e">
        <f t="shared" ref="HVY73:HVZ73" si="1126">VLOOKUP(HVW73,($L$59:$N$62),3,FALSE)</f>
        <v>#N/A</v>
      </c>
      <c r="HVZ73" s="192" t="e">
        <f t="shared" si="1126"/>
        <v>#N/A</v>
      </c>
      <c r="HWA73" s="203">
        <v>1</v>
      </c>
      <c r="HWB73" s="272">
        <f t="shared" ref="HWB73" si="1127">HWA73^2</f>
        <v>1</v>
      </c>
      <c r="HWC73" s="210" t="e">
        <f t="shared" ref="HWC73" si="1128">HVY73*HVZ73*HWB73</f>
        <v>#N/A</v>
      </c>
      <c r="HWK73" s="193" t="s">
        <v>115</v>
      </c>
      <c r="HWL73" s="189">
        <v>2</v>
      </c>
      <c r="HWM73" s="193" t="s">
        <v>2671</v>
      </c>
      <c r="HWN73" s="193" t="s">
        <v>2671</v>
      </c>
      <c r="HWO73" s="192" t="e">
        <f t="shared" ref="HWO73:HWP73" si="1129">VLOOKUP(HWM73,($L$59:$N$62),3,FALSE)</f>
        <v>#N/A</v>
      </c>
      <c r="HWP73" s="192" t="e">
        <f t="shared" si="1129"/>
        <v>#N/A</v>
      </c>
      <c r="HWQ73" s="203">
        <v>1</v>
      </c>
      <c r="HWR73" s="272">
        <f t="shared" ref="HWR73" si="1130">HWQ73^2</f>
        <v>1</v>
      </c>
      <c r="HWS73" s="210" t="e">
        <f t="shared" ref="HWS73" si="1131">HWO73*HWP73*HWR73</f>
        <v>#N/A</v>
      </c>
      <c r="HXA73" s="193" t="s">
        <v>115</v>
      </c>
      <c r="HXB73" s="189">
        <v>2</v>
      </c>
      <c r="HXC73" s="193" t="s">
        <v>2671</v>
      </c>
      <c r="HXD73" s="193" t="s">
        <v>2671</v>
      </c>
      <c r="HXE73" s="192" t="e">
        <f t="shared" ref="HXE73:HXF73" si="1132">VLOOKUP(HXC73,($L$59:$N$62),3,FALSE)</f>
        <v>#N/A</v>
      </c>
      <c r="HXF73" s="192" t="e">
        <f t="shared" si="1132"/>
        <v>#N/A</v>
      </c>
      <c r="HXG73" s="203">
        <v>1</v>
      </c>
      <c r="HXH73" s="272">
        <f t="shared" ref="HXH73" si="1133">HXG73^2</f>
        <v>1</v>
      </c>
      <c r="HXI73" s="210" t="e">
        <f t="shared" ref="HXI73" si="1134">HXE73*HXF73*HXH73</f>
        <v>#N/A</v>
      </c>
      <c r="HXQ73" s="193" t="s">
        <v>115</v>
      </c>
      <c r="HXR73" s="189">
        <v>2</v>
      </c>
      <c r="HXS73" s="193" t="s">
        <v>2671</v>
      </c>
      <c r="HXT73" s="193" t="s">
        <v>2671</v>
      </c>
      <c r="HXU73" s="192" t="e">
        <f t="shared" ref="HXU73:HXV73" si="1135">VLOOKUP(HXS73,($L$59:$N$62),3,FALSE)</f>
        <v>#N/A</v>
      </c>
      <c r="HXV73" s="192" t="e">
        <f t="shared" si="1135"/>
        <v>#N/A</v>
      </c>
      <c r="HXW73" s="203">
        <v>1</v>
      </c>
      <c r="HXX73" s="272">
        <f t="shared" ref="HXX73" si="1136">HXW73^2</f>
        <v>1</v>
      </c>
      <c r="HXY73" s="210" t="e">
        <f t="shared" ref="HXY73" si="1137">HXU73*HXV73*HXX73</f>
        <v>#N/A</v>
      </c>
      <c r="HYG73" s="193" t="s">
        <v>115</v>
      </c>
      <c r="HYH73" s="189">
        <v>2</v>
      </c>
      <c r="HYI73" s="193" t="s">
        <v>2671</v>
      </c>
      <c r="HYJ73" s="193" t="s">
        <v>2671</v>
      </c>
      <c r="HYK73" s="192" t="e">
        <f t="shared" ref="HYK73:HYL73" si="1138">VLOOKUP(HYI73,($L$59:$N$62),3,FALSE)</f>
        <v>#N/A</v>
      </c>
      <c r="HYL73" s="192" t="e">
        <f t="shared" si="1138"/>
        <v>#N/A</v>
      </c>
      <c r="HYM73" s="203">
        <v>1</v>
      </c>
      <c r="HYN73" s="272">
        <f t="shared" ref="HYN73" si="1139">HYM73^2</f>
        <v>1</v>
      </c>
      <c r="HYO73" s="210" t="e">
        <f t="shared" ref="HYO73" si="1140">HYK73*HYL73*HYN73</f>
        <v>#N/A</v>
      </c>
      <c r="HYW73" s="193" t="s">
        <v>115</v>
      </c>
      <c r="HYX73" s="189">
        <v>2</v>
      </c>
      <c r="HYY73" s="193" t="s">
        <v>2671</v>
      </c>
      <c r="HYZ73" s="193" t="s">
        <v>2671</v>
      </c>
      <c r="HZA73" s="192" t="e">
        <f t="shared" ref="HZA73:HZB73" si="1141">VLOOKUP(HYY73,($L$59:$N$62),3,FALSE)</f>
        <v>#N/A</v>
      </c>
      <c r="HZB73" s="192" t="e">
        <f t="shared" si="1141"/>
        <v>#N/A</v>
      </c>
      <c r="HZC73" s="203">
        <v>1</v>
      </c>
      <c r="HZD73" s="272">
        <f t="shared" ref="HZD73" si="1142">HZC73^2</f>
        <v>1</v>
      </c>
      <c r="HZE73" s="210" t="e">
        <f t="shared" ref="HZE73" si="1143">HZA73*HZB73*HZD73</f>
        <v>#N/A</v>
      </c>
      <c r="HZM73" s="193" t="s">
        <v>115</v>
      </c>
      <c r="HZN73" s="189">
        <v>2</v>
      </c>
      <c r="HZO73" s="193" t="s">
        <v>2671</v>
      </c>
      <c r="HZP73" s="193" t="s">
        <v>2671</v>
      </c>
      <c r="HZQ73" s="192" t="e">
        <f t="shared" ref="HZQ73:HZR73" si="1144">VLOOKUP(HZO73,($L$59:$N$62),3,FALSE)</f>
        <v>#N/A</v>
      </c>
      <c r="HZR73" s="192" t="e">
        <f t="shared" si="1144"/>
        <v>#N/A</v>
      </c>
      <c r="HZS73" s="203">
        <v>1</v>
      </c>
      <c r="HZT73" s="272">
        <f t="shared" ref="HZT73" si="1145">HZS73^2</f>
        <v>1</v>
      </c>
      <c r="HZU73" s="210" t="e">
        <f t="shared" ref="HZU73" si="1146">HZQ73*HZR73*HZT73</f>
        <v>#N/A</v>
      </c>
      <c r="IAC73" s="193" t="s">
        <v>115</v>
      </c>
      <c r="IAD73" s="189">
        <v>2</v>
      </c>
      <c r="IAE73" s="193" t="s">
        <v>2671</v>
      </c>
      <c r="IAF73" s="193" t="s">
        <v>2671</v>
      </c>
      <c r="IAG73" s="192" t="e">
        <f t="shared" ref="IAG73:IAH73" si="1147">VLOOKUP(IAE73,($L$59:$N$62),3,FALSE)</f>
        <v>#N/A</v>
      </c>
      <c r="IAH73" s="192" t="e">
        <f t="shared" si="1147"/>
        <v>#N/A</v>
      </c>
      <c r="IAI73" s="203">
        <v>1</v>
      </c>
      <c r="IAJ73" s="272">
        <f t="shared" ref="IAJ73" si="1148">IAI73^2</f>
        <v>1</v>
      </c>
      <c r="IAK73" s="210" t="e">
        <f t="shared" ref="IAK73" si="1149">IAG73*IAH73*IAJ73</f>
        <v>#N/A</v>
      </c>
      <c r="IAS73" s="193" t="s">
        <v>115</v>
      </c>
      <c r="IAT73" s="189">
        <v>2</v>
      </c>
      <c r="IAU73" s="193" t="s">
        <v>2671</v>
      </c>
      <c r="IAV73" s="193" t="s">
        <v>2671</v>
      </c>
      <c r="IAW73" s="192" t="e">
        <f t="shared" ref="IAW73:IAX73" si="1150">VLOOKUP(IAU73,($L$59:$N$62),3,FALSE)</f>
        <v>#N/A</v>
      </c>
      <c r="IAX73" s="192" t="e">
        <f t="shared" si="1150"/>
        <v>#N/A</v>
      </c>
      <c r="IAY73" s="203">
        <v>1</v>
      </c>
      <c r="IAZ73" s="272">
        <f t="shared" ref="IAZ73" si="1151">IAY73^2</f>
        <v>1</v>
      </c>
      <c r="IBA73" s="210" t="e">
        <f t="shared" ref="IBA73" si="1152">IAW73*IAX73*IAZ73</f>
        <v>#N/A</v>
      </c>
      <c r="IBI73" s="193" t="s">
        <v>115</v>
      </c>
      <c r="IBJ73" s="189">
        <v>2</v>
      </c>
      <c r="IBK73" s="193" t="s">
        <v>2671</v>
      </c>
      <c r="IBL73" s="193" t="s">
        <v>2671</v>
      </c>
      <c r="IBM73" s="192" t="e">
        <f t="shared" ref="IBM73:IBN73" si="1153">VLOOKUP(IBK73,($L$59:$N$62),3,FALSE)</f>
        <v>#N/A</v>
      </c>
      <c r="IBN73" s="192" t="e">
        <f t="shared" si="1153"/>
        <v>#N/A</v>
      </c>
      <c r="IBO73" s="203">
        <v>1</v>
      </c>
      <c r="IBP73" s="272">
        <f t="shared" ref="IBP73" si="1154">IBO73^2</f>
        <v>1</v>
      </c>
      <c r="IBQ73" s="210" t="e">
        <f t="shared" ref="IBQ73" si="1155">IBM73*IBN73*IBP73</f>
        <v>#N/A</v>
      </c>
      <c r="IBY73" s="193" t="s">
        <v>115</v>
      </c>
      <c r="IBZ73" s="189">
        <v>2</v>
      </c>
      <c r="ICA73" s="193" t="s">
        <v>2671</v>
      </c>
      <c r="ICB73" s="193" t="s">
        <v>2671</v>
      </c>
      <c r="ICC73" s="192" t="e">
        <f t="shared" ref="ICC73:ICD73" si="1156">VLOOKUP(ICA73,($L$59:$N$62),3,FALSE)</f>
        <v>#N/A</v>
      </c>
      <c r="ICD73" s="192" t="e">
        <f t="shared" si="1156"/>
        <v>#N/A</v>
      </c>
      <c r="ICE73" s="203">
        <v>1</v>
      </c>
      <c r="ICF73" s="272">
        <f t="shared" ref="ICF73" si="1157">ICE73^2</f>
        <v>1</v>
      </c>
      <c r="ICG73" s="210" t="e">
        <f t="shared" ref="ICG73" si="1158">ICC73*ICD73*ICF73</f>
        <v>#N/A</v>
      </c>
      <c r="ICO73" s="193" t="s">
        <v>115</v>
      </c>
      <c r="ICP73" s="189">
        <v>2</v>
      </c>
      <c r="ICQ73" s="193" t="s">
        <v>2671</v>
      </c>
      <c r="ICR73" s="193" t="s">
        <v>2671</v>
      </c>
      <c r="ICS73" s="192" t="e">
        <f t="shared" ref="ICS73:ICT73" si="1159">VLOOKUP(ICQ73,($L$59:$N$62),3,FALSE)</f>
        <v>#N/A</v>
      </c>
      <c r="ICT73" s="192" t="e">
        <f t="shared" si="1159"/>
        <v>#N/A</v>
      </c>
      <c r="ICU73" s="203">
        <v>1</v>
      </c>
      <c r="ICV73" s="272">
        <f t="shared" ref="ICV73" si="1160">ICU73^2</f>
        <v>1</v>
      </c>
      <c r="ICW73" s="210" t="e">
        <f t="shared" ref="ICW73" si="1161">ICS73*ICT73*ICV73</f>
        <v>#N/A</v>
      </c>
      <c r="IDE73" s="193" t="s">
        <v>115</v>
      </c>
      <c r="IDF73" s="189">
        <v>2</v>
      </c>
      <c r="IDG73" s="193" t="s">
        <v>2671</v>
      </c>
      <c r="IDH73" s="193" t="s">
        <v>2671</v>
      </c>
      <c r="IDI73" s="192" t="e">
        <f t="shared" ref="IDI73:IDJ73" si="1162">VLOOKUP(IDG73,($L$59:$N$62),3,FALSE)</f>
        <v>#N/A</v>
      </c>
      <c r="IDJ73" s="192" t="e">
        <f t="shared" si="1162"/>
        <v>#N/A</v>
      </c>
      <c r="IDK73" s="203">
        <v>1</v>
      </c>
      <c r="IDL73" s="272">
        <f t="shared" ref="IDL73" si="1163">IDK73^2</f>
        <v>1</v>
      </c>
      <c r="IDM73" s="210" t="e">
        <f t="shared" ref="IDM73" si="1164">IDI73*IDJ73*IDL73</f>
        <v>#N/A</v>
      </c>
      <c r="IDU73" s="193" t="s">
        <v>115</v>
      </c>
      <c r="IDV73" s="189">
        <v>2</v>
      </c>
      <c r="IDW73" s="193" t="s">
        <v>2671</v>
      </c>
      <c r="IDX73" s="193" t="s">
        <v>2671</v>
      </c>
      <c r="IDY73" s="192" t="e">
        <f t="shared" ref="IDY73:IDZ73" si="1165">VLOOKUP(IDW73,($L$59:$N$62),3,FALSE)</f>
        <v>#N/A</v>
      </c>
      <c r="IDZ73" s="192" t="e">
        <f t="shared" si="1165"/>
        <v>#N/A</v>
      </c>
      <c r="IEA73" s="203">
        <v>1</v>
      </c>
      <c r="IEB73" s="272">
        <f t="shared" ref="IEB73" si="1166">IEA73^2</f>
        <v>1</v>
      </c>
      <c r="IEC73" s="210" t="e">
        <f t="shared" ref="IEC73" si="1167">IDY73*IDZ73*IEB73</f>
        <v>#N/A</v>
      </c>
      <c r="IEK73" s="193" t="s">
        <v>115</v>
      </c>
      <c r="IEL73" s="189">
        <v>2</v>
      </c>
      <c r="IEM73" s="193" t="s">
        <v>2671</v>
      </c>
      <c r="IEN73" s="193" t="s">
        <v>2671</v>
      </c>
      <c r="IEO73" s="192" t="e">
        <f t="shared" ref="IEO73:IEP73" si="1168">VLOOKUP(IEM73,($L$59:$N$62),3,FALSE)</f>
        <v>#N/A</v>
      </c>
      <c r="IEP73" s="192" t="e">
        <f t="shared" si="1168"/>
        <v>#N/A</v>
      </c>
      <c r="IEQ73" s="203">
        <v>1</v>
      </c>
      <c r="IER73" s="272">
        <f t="shared" ref="IER73" si="1169">IEQ73^2</f>
        <v>1</v>
      </c>
      <c r="IES73" s="210" t="e">
        <f t="shared" ref="IES73" si="1170">IEO73*IEP73*IER73</f>
        <v>#N/A</v>
      </c>
      <c r="IFA73" s="193" t="s">
        <v>115</v>
      </c>
      <c r="IFB73" s="189">
        <v>2</v>
      </c>
      <c r="IFC73" s="193" t="s">
        <v>2671</v>
      </c>
      <c r="IFD73" s="193" t="s">
        <v>2671</v>
      </c>
      <c r="IFE73" s="192" t="e">
        <f t="shared" ref="IFE73:IFF73" si="1171">VLOOKUP(IFC73,($L$59:$N$62),3,FALSE)</f>
        <v>#N/A</v>
      </c>
      <c r="IFF73" s="192" t="e">
        <f t="shared" si="1171"/>
        <v>#N/A</v>
      </c>
      <c r="IFG73" s="203">
        <v>1</v>
      </c>
      <c r="IFH73" s="272">
        <f t="shared" ref="IFH73" si="1172">IFG73^2</f>
        <v>1</v>
      </c>
      <c r="IFI73" s="210" t="e">
        <f t="shared" ref="IFI73" si="1173">IFE73*IFF73*IFH73</f>
        <v>#N/A</v>
      </c>
      <c r="IFQ73" s="193" t="s">
        <v>115</v>
      </c>
      <c r="IFR73" s="189">
        <v>2</v>
      </c>
      <c r="IFS73" s="193" t="s">
        <v>2671</v>
      </c>
      <c r="IFT73" s="193" t="s">
        <v>2671</v>
      </c>
      <c r="IFU73" s="192" t="e">
        <f t="shared" ref="IFU73:IFV73" si="1174">VLOOKUP(IFS73,($L$59:$N$62),3,FALSE)</f>
        <v>#N/A</v>
      </c>
      <c r="IFV73" s="192" t="e">
        <f t="shared" si="1174"/>
        <v>#N/A</v>
      </c>
      <c r="IFW73" s="203">
        <v>1</v>
      </c>
      <c r="IFX73" s="272">
        <f t="shared" ref="IFX73" si="1175">IFW73^2</f>
        <v>1</v>
      </c>
      <c r="IFY73" s="210" t="e">
        <f t="shared" ref="IFY73" si="1176">IFU73*IFV73*IFX73</f>
        <v>#N/A</v>
      </c>
      <c r="IGG73" s="193" t="s">
        <v>115</v>
      </c>
      <c r="IGH73" s="189">
        <v>2</v>
      </c>
      <c r="IGI73" s="193" t="s">
        <v>2671</v>
      </c>
      <c r="IGJ73" s="193" t="s">
        <v>2671</v>
      </c>
      <c r="IGK73" s="192" t="e">
        <f t="shared" ref="IGK73:IGL73" si="1177">VLOOKUP(IGI73,($L$59:$N$62),3,FALSE)</f>
        <v>#N/A</v>
      </c>
      <c r="IGL73" s="192" t="e">
        <f t="shared" si="1177"/>
        <v>#N/A</v>
      </c>
      <c r="IGM73" s="203">
        <v>1</v>
      </c>
      <c r="IGN73" s="272">
        <f t="shared" ref="IGN73" si="1178">IGM73^2</f>
        <v>1</v>
      </c>
      <c r="IGO73" s="210" t="e">
        <f t="shared" ref="IGO73" si="1179">IGK73*IGL73*IGN73</f>
        <v>#N/A</v>
      </c>
      <c r="IGW73" s="193" t="s">
        <v>115</v>
      </c>
      <c r="IGX73" s="189">
        <v>2</v>
      </c>
      <c r="IGY73" s="193" t="s">
        <v>2671</v>
      </c>
      <c r="IGZ73" s="193" t="s">
        <v>2671</v>
      </c>
      <c r="IHA73" s="192" t="e">
        <f t="shared" ref="IHA73:IHB73" si="1180">VLOOKUP(IGY73,($L$59:$N$62),3,FALSE)</f>
        <v>#N/A</v>
      </c>
      <c r="IHB73" s="192" t="e">
        <f t="shared" si="1180"/>
        <v>#N/A</v>
      </c>
      <c r="IHC73" s="203">
        <v>1</v>
      </c>
      <c r="IHD73" s="272">
        <f t="shared" ref="IHD73" si="1181">IHC73^2</f>
        <v>1</v>
      </c>
      <c r="IHE73" s="210" t="e">
        <f t="shared" ref="IHE73" si="1182">IHA73*IHB73*IHD73</f>
        <v>#N/A</v>
      </c>
      <c r="IHM73" s="193" t="s">
        <v>115</v>
      </c>
      <c r="IHN73" s="189">
        <v>2</v>
      </c>
      <c r="IHO73" s="193" t="s">
        <v>2671</v>
      </c>
      <c r="IHP73" s="193" t="s">
        <v>2671</v>
      </c>
      <c r="IHQ73" s="192" t="e">
        <f t="shared" ref="IHQ73:IHR73" si="1183">VLOOKUP(IHO73,($L$59:$N$62),3,FALSE)</f>
        <v>#N/A</v>
      </c>
      <c r="IHR73" s="192" t="e">
        <f t="shared" si="1183"/>
        <v>#N/A</v>
      </c>
      <c r="IHS73" s="203">
        <v>1</v>
      </c>
      <c r="IHT73" s="272">
        <f t="shared" ref="IHT73" si="1184">IHS73^2</f>
        <v>1</v>
      </c>
      <c r="IHU73" s="210" t="e">
        <f t="shared" ref="IHU73" si="1185">IHQ73*IHR73*IHT73</f>
        <v>#N/A</v>
      </c>
      <c r="IIC73" s="193" t="s">
        <v>115</v>
      </c>
      <c r="IID73" s="189">
        <v>2</v>
      </c>
      <c r="IIE73" s="193" t="s">
        <v>2671</v>
      </c>
      <c r="IIF73" s="193" t="s">
        <v>2671</v>
      </c>
      <c r="IIG73" s="192" t="e">
        <f t="shared" ref="IIG73:IIH73" si="1186">VLOOKUP(IIE73,($L$59:$N$62),3,FALSE)</f>
        <v>#N/A</v>
      </c>
      <c r="IIH73" s="192" t="e">
        <f t="shared" si="1186"/>
        <v>#N/A</v>
      </c>
      <c r="III73" s="203">
        <v>1</v>
      </c>
      <c r="IIJ73" s="272">
        <f t="shared" ref="IIJ73" si="1187">III73^2</f>
        <v>1</v>
      </c>
      <c r="IIK73" s="210" t="e">
        <f t="shared" ref="IIK73" si="1188">IIG73*IIH73*IIJ73</f>
        <v>#N/A</v>
      </c>
      <c r="IIS73" s="193" t="s">
        <v>115</v>
      </c>
      <c r="IIT73" s="189">
        <v>2</v>
      </c>
      <c r="IIU73" s="193" t="s">
        <v>2671</v>
      </c>
      <c r="IIV73" s="193" t="s">
        <v>2671</v>
      </c>
      <c r="IIW73" s="192" t="e">
        <f t="shared" ref="IIW73:IIX73" si="1189">VLOOKUP(IIU73,($L$59:$N$62),3,FALSE)</f>
        <v>#N/A</v>
      </c>
      <c r="IIX73" s="192" t="e">
        <f t="shared" si="1189"/>
        <v>#N/A</v>
      </c>
      <c r="IIY73" s="203">
        <v>1</v>
      </c>
      <c r="IIZ73" s="272">
        <f t="shared" ref="IIZ73" si="1190">IIY73^2</f>
        <v>1</v>
      </c>
      <c r="IJA73" s="210" t="e">
        <f t="shared" ref="IJA73" si="1191">IIW73*IIX73*IIZ73</f>
        <v>#N/A</v>
      </c>
      <c r="IJI73" s="193" t="s">
        <v>115</v>
      </c>
      <c r="IJJ73" s="189">
        <v>2</v>
      </c>
      <c r="IJK73" s="193" t="s">
        <v>2671</v>
      </c>
      <c r="IJL73" s="193" t="s">
        <v>2671</v>
      </c>
      <c r="IJM73" s="192" t="e">
        <f t="shared" ref="IJM73:IJN73" si="1192">VLOOKUP(IJK73,($L$59:$N$62),3,FALSE)</f>
        <v>#N/A</v>
      </c>
      <c r="IJN73" s="192" t="e">
        <f t="shared" si="1192"/>
        <v>#N/A</v>
      </c>
      <c r="IJO73" s="203">
        <v>1</v>
      </c>
      <c r="IJP73" s="272">
        <f t="shared" ref="IJP73" si="1193">IJO73^2</f>
        <v>1</v>
      </c>
      <c r="IJQ73" s="210" t="e">
        <f t="shared" ref="IJQ73" si="1194">IJM73*IJN73*IJP73</f>
        <v>#N/A</v>
      </c>
      <c r="IJY73" s="193" t="s">
        <v>115</v>
      </c>
      <c r="IJZ73" s="189">
        <v>2</v>
      </c>
      <c r="IKA73" s="193" t="s">
        <v>2671</v>
      </c>
      <c r="IKB73" s="193" t="s">
        <v>2671</v>
      </c>
      <c r="IKC73" s="192" t="e">
        <f t="shared" ref="IKC73:IKD73" si="1195">VLOOKUP(IKA73,($L$59:$N$62),3,FALSE)</f>
        <v>#N/A</v>
      </c>
      <c r="IKD73" s="192" t="e">
        <f t="shared" si="1195"/>
        <v>#N/A</v>
      </c>
      <c r="IKE73" s="203">
        <v>1</v>
      </c>
      <c r="IKF73" s="272">
        <f t="shared" ref="IKF73" si="1196">IKE73^2</f>
        <v>1</v>
      </c>
      <c r="IKG73" s="210" t="e">
        <f t="shared" ref="IKG73" si="1197">IKC73*IKD73*IKF73</f>
        <v>#N/A</v>
      </c>
      <c r="IKO73" s="193" t="s">
        <v>115</v>
      </c>
      <c r="IKP73" s="189">
        <v>2</v>
      </c>
      <c r="IKQ73" s="193" t="s">
        <v>2671</v>
      </c>
      <c r="IKR73" s="193" t="s">
        <v>2671</v>
      </c>
      <c r="IKS73" s="192" t="e">
        <f t="shared" ref="IKS73:IKT73" si="1198">VLOOKUP(IKQ73,($L$59:$N$62),3,FALSE)</f>
        <v>#N/A</v>
      </c>
      <c r="IKT73" s="192" t="e">
        <f t="shared" si="1198"/>
        <v>#N/A</v>
      </c>
      <c r="IKU73" s="203">
        <v>1</v>
      </c>
      <c r="IKV73" s="272">
        <f t="shared" ref="IKV73" si="1199">IKU73^2</f>
        <v>1</v>
      </c>
      <c r="IKW73" s="210" t="e">
        <f t="shared" ref="IKW73" si="1200">IKS73*IKT73*IKV73</f>
        <v>#N/A</v>
      </c>
      <c r="ILE73" s="193" t="s">
        <v>115</v>
      </c>
      <c r="ILF73" s="189">
        <v>2</v>
      </c>
      <c r="ILG73" s="193" t="s">
        <v>2671</v>
      </c>
      <c r="ILH73" s="193" t="s">
        <v>2671</v>
      </c>
      <c r="ILI73" s="192" t="e">
        <f t="shared" ref="ILI73:ILJ73" si="1201">VLOOKUP(ILG73,($L$59:$N$62),3,FALSE)</f>
        <v>#N/A</v>
      </c>
      <c r="ILJ73" s="192" t="e">
        <f t="shared" si="1201"/>
        <v>#N/A</v>
      </c>
      <c r="ILK73" s="203">
        <v>1</v>
      </c>
      <c r="ILL73" s="272">
        <f t="shared" ref="ILL73" si="1202">ILK73^2</f>
        <v>1</v>
      </c>
      <c r="ILM73" s="210" t="e">
        <f t="shared" ref="ILM73" si="1203">ILI73*ILJ73*ILL73</f>
        <v>#N/A</v>
      </c>
      <c r="ILU73" s="193" t="s">
        <v>115</v>
      </c>
      <c r="ILV73" s="189">
        <v>2</v>
      </c>
      <c r="ILW73" s="193" t="s">
        <v>2671</v>
      </c>
      <c r="ILX73" s="193" t="s">
        <v>2671</v>
      </c>
      <c r="ILY73" s="192" t="e">
        <f t="shared" ref="ILY73:ILZ73" si="1204">VLOOKUP(ILW73,($L$59:$N$62),3,FALSE)</f>
        <v>#N/A</v>
      </c>
      <c r="ILZ73" s="192" t="e">
        <f t="shared" si="1204"/>
        <v>#N/A</v>
      </c>
      <c r="IMA73" s="203">
        <v>1</v>
      </c>
      <c r="IMB73" s="272">
        <f t="shared" ref="IMB73" si="1205">IMA73^2</f>
        <v>1</v>
      </c>
      <c r="IMC73" s="210" t="e">
        <f t="shared" ref="IMC73" si="1206">ILY73*ILZ73*IMB73</f>
        <v>#N/A</v>
      </c>
      <c r="IMK73" s="193" t="s">
        <v>115</v>
      </c>
      <c r="IML73" s="189">
        <v>2</v>
      </c>
      <c r="IMM73" s="193" t="s">
        <v>2671</v>
      </c>
      <c r="IMN73" s="193" t="s">
        <v>2671</v>
      </c>
      <c r="IMO73" s="192" t="e">
        <f t="shared" ref="IMO73:IMP73" si="1207">VLOOKUP(IMM73,($L$59:$N$62),3,FALSE)</f>
        <v>#N/A</v>
      </c>
      <c r="IMP73" s="192" t="e">
        <f t="shared" si="1207"/>
        <v>#N/A</v>
      </c>
      <c r="IMQ73" s="203">
        <v>1</v>
      </c>
      <c r="IMR73" s="272">
        <f t="shared" ref="IMR73" si="1208">IMQ73^2</f>
        <v>1</v>
      </c>
      <c r="IMS73" s="210" t="e">
        <f t="shared" ref="IMS73" si="1209">IMO73*IMP73*IMR73</f>
        <v>#N/A</v>
      </c>
      <c r="INA73" s="193" t="s">
        <v>115</v>
      </c>
      <c r="INB73" s="189">
        <v>2</v>
      </c>
      <c r="INC73" s="193" t="s">
        <v>2671</v>
      </c>
      <c r="IND73" s="193" t="s">
        <v>2671</v>
      </c>
      <c r="INE73" s="192" t="e">
        <f t="shared" ref="INE73:INF73" si="1210">VLOOKUP(INC73,($L$59:$N$62),3,FALSE)</f>
        <v>#N/A</v>
      </c>
      <c r="INF73" s="192" t="e">
        <f t="shared" si="1210"/>
        <v>#N/A</v>
      </c>
      <c r="ING73" s="203">
        <v>1</v>
      </c>
      <c r="INH73" s="272">
        <f t="shared" ref="INH73" si="1211">ING73^2</f>
        <v>1</v>
      </c>
      <c r="INI73" s="210" t="e">
        <f t="shared" ref="INI73" si="1212">INE73*INF73*INH73</f>
        <v>#N/A</v>
      </c>
      <c r="INQ73" s="193" t="s">
        <v>115</v>
      </c>
      <c r="INR73" s="189">
        <v>2</v>
      </c>
      <c r="INS73" s="193" t="s">
        <v>2671</v>
      </c>
      <c r="INT73" s="193" t="s">
        <v>2671</v>
      </c>
      <c r="INU73" s="192" t="e">
        <f t="shared" ref="INU73:INV73" si="1213">VLOOKUP(INS73,($L$59:$N$62),3,FALSE)</f>
        <v>#N/A</v>
      </c>
      <c r="INV73" s="192" t="e">
        <f t="shared" si="1213"/>
        <v>#N/A</v>
      </c>
      <c r="INW73" s="203">
        <v>1</v>
      </c>
      <c r="INX73" s="272">
        <f t="shared" ref="INX73" si="1214">INW73^2</f>
        <v>1</v>
      </c>
      <c r="INY73" s="210" t="e">
        <f t="shared" ref="INY73" si="1215">INU73*INV73*INX73</f>
        <v>#N/A</v>
      </c>
      <c r="IOG73" s="193" t="s">
        <v>115</v>
      </c>
      <c r="IOH73" s="189">
        <v>2</v>
      </c>
      <c r="IOI73" s="193" t="s">
        <v>2671</v>
      </c>
      <c r="IOJ73" s="193" t="s">
        <v>2671</v>
      </c>
      <c r="IOK73" s="192" t="e">
        <f t="shared" ref="IOK73:IOL73" si="1216">VLOOKUP(IOI73,($L$59:$N$62),3,FALSE)</f>
        <v>#N/A</v>
      </c>
      <c r="IOL73" s="192" t="e">
        <f t="shared" si="1216"/>
        <v>#N/A</v>
      </c>
      <c r="IOM73" s="203">
        <v>1</v>
      </c>
      <c r="ION73" s="272">
        <f t="shared" ref="ION73" si="1217">IOM73^2</f>
        <v>1</v>
      </c>
      <c r="IOO73" s="210" t="e">
        <f t="shared" ref="IOO73" si="1218">IOK73*IOL73*ION73</f>
        <v>#N/A</v>
      </c>
      <c r="IOW73" s="193" t="s">
        <v>115</v>
      </c>
      <c r="IOX73" s="189">
        <v>2</v>
      </c>
      <c r="IOY73" s="193" t="s">
        <v>2671</v>
      </c>
      <c r="IOZ73" s="193" t="s">
        <v>2671</v>
      </c>
      <c r="IPA73" s="192" t="e">
        <f t="shared" ref="IPA73:IPB73" si="1219">VLOOKUP(IOY73,($L$59:$N$62),3,FALSE)</f>
        <v>#N/A</v>
      </c>
      <c r="IPB73" s="192" t="e">
        <f t="shared" si="1219"/>
        <v>#N/A</v>
      </c>
      <c r="IPC73" s="203">
        <v>1</v>
      </c>
      <c r="IPD73" s="272">
        <f t="shared" ref="IPD73" si="1220">IPC73^2</f>
        <v>1</v>
      </c>
      <c r="IPE73" s="210" t="e">
        <f t="shared" ref="IPE73" si="1221">IPA73*IPB73*IPD73</f>
        <v>#N/A</v>
      </c>
      <c r="IPM73" s="193" t="s">
        <v>115</v>
      </c>
      <c r="IPN73" s="189">
        <v>2</v>
      </c>
      <c r="IPO73" s="193" t="s">
        <v>2671</v>
      </c>
      <c r="IPP73" s="193" t="s">
        <v>2671</v>
      </c>
      <c r="IPQ73" s="192" t="e">
        <f t="shared" ref="IPQ73:IPR73" si="1222">VLOOKUP(IPO73,($L$59:$N$62),3,FALSE)</f>
        <v>#N/A</v>
      </c>
      <c r="IPR73" s="192" t="e">
        <f t="shared" si="1222"/>
        <v>#N/A</v>
      </c>
      <c r="IPS73" s="203">
        <v>1</v>
      </c>
      <c r="IPT73" s="272">
        <f t="shared" ref="IPT73" si="1223">IPS73^2</f>
        <v>1</v>
      </c>
      <c r="IPU73" s="210" t="e">
        <f t="shared" ref="IPU73" si="1224">IPQ73*IPR73*IPT73</f>
        <v>#N/A</v>
      </c>
      <c r="IQC73" s="193" t="s">
        <v>115</v>
      </c>
      <c r="IQD73" s="189">
        <v>2</v>
      </c>
      <c r="IQE73" s="193" t="s">
        <v>2671</v>
      </c>
      <c r="IQF73" s="193" t="s">
        <v>2671</v>
      </c>
      <c r="IQG73" s="192" t="e">
        <f t="shared" ref="IQG73:IQH73" si="1225">VLOOKUP(IQE73,($L$59:$N$62),3,FALSE)</f>
        <v>#N/A</v>
      </c>
      <c r="IQH73" s="192" t="e">
        <f t="shared" si="1225"/>
        <v>#N/A</v>
      </c>
      <c r="IQI73" s="203">
        <v>1</v>
      </c>
      <c r="IQJ73" s="272">
        <f t="shared" ref="IQJ73" si="1226">IQI73^2</f>
        <v>1</v>
      </c>
      <c r="IQK73" s="210" t="e">
        <f t="shared" ref="IQK73" si="1227">IQG73*IQH73*IQJ73</f>
        <v>#N/A</v>
      </c>
      <c r="IQS73" s="193" t="s">
        <v>115</v>
      </c>
      <c r="IQT73" s="189">
        <v>2</v>
      </c>
      <c r="IQU73" s="193" t="s">
        <v>2671</v>
      </c>
      <c r="IQV73" s="193" t="s">
        <v>2671</v>
      </c>
      <c r="IQW73" s="192" t="e">
        <f t="shared" ref="IQW73:IQX73" si="1228">VLOOKUP(IQU73,($L$59:$N$62),3,FALSE)</f>
        <v>#N/A</v>
      </c>
      <c r="IQX73" s="192" t="e">
        <f t="shared" si="1228"/>
        <v>#N/A</v>
      </c>
      <c r="IQY73" s="203">
        <v>1</v>
      </c>
      <c r="IQZ73" s="272">
        <f t="shared" ref="IQZ73" si="1229">IQY73^2</f>
        <v>1</v>
      </c>
      <c r="IRA73" s="210" t="e">
        <f t="shared" ref="IRA73" si="1230">IQW73*IQX73*IQZ73</f>
        <v>#N/A</v>
      </c>
      <c r="IRI73" s="193" t="s">
        <v>115</v>
      </c>
      <c r="IRJ73" s="189">
        <v>2</v>
      </c>
      <c r="IRK73" s="193" t="s">
        <v>2671</v>
      </c>
      <c r="IRL73" s="193" t="s">
        <v>2671</v>
      </c>
      <c r="IRM73" s="192" t="e">
        <f t="shared" ref="IRM73:IRN73" si="1231">VLOOKUP(IRK73,($L$59:$N$62),3,FALSE)</f>
        <v>#N/A</v>
      </c>
      <c r="IRN73" s="192" t="e">
        <f t="shared" si="1231"/>
        <v>#N/A</v>
      </c>
      <c r="IRO73" s="203">
        <v>1</v>
      </c>
      <c r="IRP73" s="272">
        <f t="shared" ref="IRP73" si="1232">IRO73^2</f>
        <v>1</v>
      </c>
      <c r="IRQ73" s="210" t="e">
        <f t="shared" ref="IRQ73" si="1233">IRM73*IRN73*IRP73</f>
        <v>#N/A</v>
      </c>
      <c r="IRY73" s="193" t="s">
        <v>115</v>
      </c>
      <c r="IRZ73" s="189">
        <v>2</v>
      </c>
      <c r="ISA73" s="193" t="s">
        <v>2671</v>
      </c>
      <c r="ISB73" s="193" t="s">
        <v>2671</v>
      </c>
      <c r="ISC73" s="192" t="e">
        <f t="shared" ref="ISC73:ISD73" si="1234">VLOOKUP(ISA73,($L$59:$N$62),3,FALSE)</f>
        <v>#N/A</v>
      </c>
      <c r="ISD73" s="192" t="e">
        <f t="shared" si="1234"/>
        <v>#N/A</v>
      </c>
      <c r="ISE73" s="203">
        <v>1</v>
      </c>
      <c r="ISF73" s="272">
        <f t="shared" ref="ISF73" si="1235">ISE73^2</f>
        <v>1</v>
      </c>
      <c r="ISG73" s="210" t="e">
        <f t="shared" ref="ISG73" si="1236">ISC73*ISD73*ISF73</f>
        <v>#N/A</v>
      </c>
      <c r="ISO73" s="193" t="s">
        <v>115</v>
      </c>
      <c r="ISP73" s="189">
        <v>2</v>
      </c>
      <c r="ISQ73" s="193" t="s">
        <v>2671</v>
      </c>
      <c r="ISR73" s="193" t="s">
        <v>2671</v>
      </c>
      <c r="ISS73" s="192" t="e">
        <f t="shared" ref="ISS73:IST73" si="1237">VLOOKUP(ISQ73,($L$59:$N$62),3,FALSE)</f>
        <v>#N/A</v>
      </c>
      <c r="IST73" s="192" t="e">
        <f t="shared" si="1237"/>
        <v>#N/A</v>
      </c>
      <c r="ISU73" s="203">
        <v>1</v>
      </c>
      <c r="ISV73" s="272">
        <f t="shared" ref="ISV73" si="1238">ISU73^2</f>
        <v>1</v>
      </c>
      <c r="ISW73" s="210" t="e">
        <f t="shared" ref="ISW73" si="1239">ISS73*IST73*ISV73</f>
        <v>#N/A</v>
      </c>
      <c r="ITE73" s="193" t="s">
        <v>115</v>
      </c>
      <c r="ITF73" s="189">
        <v>2</v>
      </c>
      <c r="ITG73" s="193" t="s">
        <v>2671</v>
      </c>
      <c r="ITH73" s="193" t="s">
        <v>2671</v>
      </c>
      <c r="ITI73" s="192" t="e">
        <f t="shared" ref="ITI73:ITJ73" si="1240">VLOOKUP(ITG73,($L$59:$N$62),3,FALSE)</f>
        <v>#N/A</v>
      </c>
      <c r="ITJ73" s="192" t="e">
        <f t="shared" si="1240"/>
        <v>#N/A</v>
      </c>
      <c r="ITK73" s="203">
        <v>1</v>
      </c>
      <c r="ITL73" s="272">
        <f t="shared" ref="ITL73" si="1241">ITK73^2</f>
        <v>1</v>
      </c>
      <c r="ITM73" s="210" t="e">
        <f t="shared" ref="ITM73" si="1242">ITI73*ITJ73*ITL73</f>
        <v>#N/A</v>
      </c>
      <c r="ITU73" s="193" t="s">
        <v>115</v>
      </c>
      <c r="ITV73" s="189">
        <v>2</v>
      </c>
      <c r="ITW73" s="193" t="s">
        <v>2671</v>
      </c>
      <c r="ITX73" s="193" t="s">
        <v>2671</v>
      </c>
      <c r="ITY73" s="192" t="e">
        <f t="shared" ref="ITY73:ITZ73" si="1243">VLOOKUP(ITW73,($L$59:$N$62),3,FALSE)</f>
        <v>#N/A</v>
      </c>
      <c r="ITZ73" s="192" t="e">
        <f t="shared" si="1243"/>
        <v>#N/A</v>
      </c>
      <c r="IUA73" s="203">
        <v>1</v>
      </c>
      <c r="IUB73" s="272">
        <f t="shared" ref="IUB73" si="1244">IUA73^2</f>
        <v>1</v>
      </c>
      <c r="IUC73" s="210" t="e">
        <f t="shared" ref="IUC73" si="1245">ITY73*ITZ73*IUB73</f>
        <v>#N/A</v>
      </c>
      <c r="IUK73" s="193" t="s">
        <v>115</v>
      </c>
      <c r="IUL73" s="189">
        <v>2</v>
      </c>
      <c r="IUM73" s="193" t="s">
        <v>2671</v>
      </c>
      <c r="IUN73" s="193" t="s">
        <v>2671</v>
      </c>
      <c r="IUO73" s="192" t="e">
        <f t="shared" ref="IUO73:IUP73" si="1246">VLOOKUP(IUM73,($L$59:$N$62),3,FALSE)</f>
        <v>#N/A</v>
      </c>
      <c r="IUP73" s="192" t="e">
        <f t="shared" si="1246"/>
        <v>#N/A</v>
      </c>
      <c r="IUQ73" s="203">
        <v>1</v>
      </c>
      <c r="IUR73" s="272">
        <f t="shared" ref="IUR73" si="1247">IUQ73^2</f>
        <v>1</v>
      </c>
      <c r="IUS73" s="210" t="e">
        <f t="shared" ref="IUS73" si="1248">IUO73*IUP73*IUR73</f>
        <v>#N/A</v>
      </c>
      <c r="IVA73" s="193" t="s">
        <v>115</v>
      </c>
      <c r="IVB73" s="189">
        <v>2</v>
      </c>
      <c r="IVC73" s="193" t="s">
        <v>2671</v>
      </c>
      <c r="IVD73" s="193" t="s">
        <v>2671</v>
      </c>
      <c r="IVE73" s="192" t="e">
        <f t="shared" ref="IVE73:IVF73" si="1249">VLOOKUP(IVC73,($L$59:$N$62),3,FALSE)</f>
        <v>#N/A</v>
      </c>
      <c r="IVF73" s="192" t="e">
        <f t="shared" si="1249"/>
        <v>#N/A</v>
      </c>
      <c r="IVG73" s="203">
        <v>1</v>
      </c>
      <c r="IVH73" s="272">
        <f t="shared" ref="IVH73" si="1250">IVG73^2</f>
        <v>1</v>
      </c>
      <c r="IVI73" s="210" t="e">
        <f t="shared" ref="IVI73" si="1251">IVE73*IVF73*IVH73</f>
        <v>#N/A</v>
      </c>
      <c r="IVQ73" s="193" t="s">
        <v>115</v>
      </c>
      <c r="IVR73" s="189">
        <v>2</v>
      </c>
      <c r="IVS73" s="193" t="s">
        <v>2671</v>
      </c>
      <c r="IVT73" s="193" t="s">
        <v>2671</v>
      </c>
      <c r="IVU73" s="192" t="e">
        <f t="shared" ref="IVU73:IVV73" si="1252">VLOOKUP(IVS73,($L$59:$N$62),3,FALSE)</f>
        <v>#N/A</v>
      </c>
      <c r="IVV73" s="192" t="e">
        <f t="shared" si="1252"/>
        <v>#N/A</v>
      </c>
      <c r="IVW73" s="203">
        <v>1</v>
      </c>
      <c r="IVX73" s="272">
        <f t="shared" ref="IVX73" si="1253">IVW73^2</f>
        <v>1</v>
      </c>
      <c r="IVY73" s="210" t="e">
        <f t="shared" ref="IVY73" si="1254">IVU73*IVV73*IVX73</f>
        <v>#N/A</v>
      </c>
      <c r="IWG73" s="193" t="s">
        <v>115</v>
      </c>
      <c r="IWH73" s="189">
        <v>2</v>
      </c>
      <c r="IWI73" s="193" t="s">
        <v>2671</v>
      </c>
      <c r="IWJ73" s="193" t="s">
        <v>2671</v>
      </c>
      <c r="IWK73" s="192" t="e">
        <f t="shared" ref="IWK73:IWL73" si="1255">VLOOKUP(IWI73,($L$59:$N$62),3,FALSE)</f>
        <v>#N/A</v>
      </c>
      <c r="IWL73" s="192" t="e">
        <f t="shared" si="1255"/>
        <v>#N/A</v>
      </c>
      <c r="IWM73" s="203">
        <v>1</v>
      </c>
      <c r="IWN73" s="272">
        <f t="shared" ref="IWN73" si="1256">IWM73^2</f>
        <v>1</v>
      </c>
      <c r="IWO73" s="210" t="e">
        <f t="shared" ref="IWO73" si="1257">IWK73*IWL73*IWN73</f>
        <v>#N/A</v>
      </c>
      <c r="IWW73" s="193" t="s">
        <v>115</v>
      </c>
      <c r="IWX73" s="189">
        <v>2</v>
      </c>
      <c r="IWY73" s="193" t="s">
        <v>2671</v>
      </c>
      <c r="IWZ73" s="193" t="s">
        <v>2671</v>
      </c>
      <c r="IXA73" s="192" t="e">
        <f t="shared" ref="IXA73:IXB73" si="1258">VLOOKUP(IWY73,($L$59:$N$62),3,FALSE)</f>
        <v>#N/A</v>
      </c>
      <c r="IXB73" s="192" t="e">
        <f t="shared" si="1258"/>
        <v>#N/A</v>
      </c>
      <c r="IXC73" s="203">
        <v>1</v>
      </c>
      <c r="IXD73" s="272">
        <f t="shared" ref="IXD73" si="1259">IXC73^2</f>
        <v>1</v>
      </c>
      <c r="IXE73" s="210" t="e">
        <f t="shared" ref="IXE73" si="1260">IXA73*IXB73*IXD73</f>
        <v>#N/A</v>
      </c>
      <c r="IXM73" s="193" t="s">
        <v>115</v>
      </c>
      <c r="IXN73" s="189">
        <v>2</v>
      </c>
      <c r="IXO73" s="193" t="s">
        <v>2671</v>
      </c>
      <c r="IXP73" s="193" t="s">
        <v>2671</v>
      </c>
      <c r="IXQ73" s="192" t="e">
        <f t="shared" ref="IXQ73:IXR73" si="1261">VLOOKUP(IXO73,($L$59:$N$62),3,FALSE)</f>
        <v>#N/A</v>
      </c>
      <c r="IXR73" s="192" t="e">
        <f t="shared" si="1261"/>
        <v>#N/A</v>
      </c>
      <c r="IXS73" s="203">
        <v>1</v>
      </c>
      <c r="IXT73" s="272">
        <f t="shared" ref="IXT73" si="1262">IXS73^2</f>
        <v>1</v>
      </c>
      <c r="IXU73" s="210" t="e">
        <f t="shared" ref="IXU73" si="1263">IXQ73*IXR73*IXT73</f>
        <v>#N/A</v>
      </c>
      <c r="IYC73" s="193" t="s">
        <v>115</v>
      </c>
      <c r="IYD73" s="189">
        <v>2</v>
      </c>
      <c r="IYE73" s="193" t="s">
        <v>2671</v>
      </c>
      <c r="IYF73" s="193" t="s">
        <v>2671</v>
      </c>
      <c r="IYG73" s="192" t="e">
        <f t="shared" ref="IYG73:IYH73" si="1264">VLOOKUP(IYE73,($L$59:$N$62),3,FALSE)</f>
        <v>#N/A</v>
      </c>
      <c r="IYH73" s="192" t="e">
        <f t="shared" si="1264"/>
        <v>#N/A</v>
      </c>
      <c r="IYI73" s="203">
        <v>1</v>
      </c>
      <c r="IYJ73" s="272">
        <f t="shared" ref="IYJ73" si="1265">IYI73^2</f>
        <v>1</v>
      </c>
      <c r="IYK73" s="210" t="e">
        <f t="shared" ref="IYK73" si="1266">IYG73*IYH73*IYJ73</f>
        <v>#N/A</v>
      </c>
      <c r="IYS73" s="193" t="s">
        <v>115</v>
      </c>
      <c r="IYT73" s="189">
        <v>2</v>
      </c>
      <c r="IYU73" s="193" t="s">
        <v>2671</v>
      </c>
      <c r="IYV73" s="193" t="s">
        <v>2671</v>
      </c>
      <c r="IYW73" s="192" t="e">
        <f t="shared" ref="IYW73:IYX73" si="1267">VLOOKUP(IYU73,($L$59:$N$62),3,FALSE)</f>
        <v>#N/A</v>
      </c>
      <c r="IYX73" s="192" t="e">
        <f t="shared" si="1267"/>
        <v>#N/A</v>
      </c>
      <c r="IYY73" s="203">
        <v>1</v>
      </c>
      <c r="IYZ73" s="272">
        <f t="shared" ref="IYZ73" si="1268">IYY73^2</f>
        <v>1</v>
      </c>
      <c r="IZA73" s="210" t="e">
        <f t="shared" ref="IZA73" si="1269">IYW73*IYX73*IYZ73</f>
        <v>#N/A</v>
      </c>
      <c r="IZI73" s="193" t="s">
        <v>115</v>
      </c>
      <c r="IZJ73" s="189">
        <v>2</v>
      </c>
      <c r="IZK73" s="193" t="s">
        <v>2671</v>
      </c>
      <c r="IZL73" s="193" t="s">
        <v>2671</v>
      </c>
      <c r="IZM73" s="192" t="e">
        <f t="shared" ref="IZM73:IZN73" si="1270">VLOOKUP(IZK73,($L$59:$N$62),3,FALSE)</f>
        <v>#N/A</v>
      </c>
      <c r="IZN73" s="192" t="e">
        <f t="shared" si="1270"/>
        <v>#N/A</v>
      </c>
      <c r="IZO73" s="203">
        <v>1</v>
      </c>
      <c r="IZP73" s="272">
        <f t="shared" ref="IZP73" si="1271">IZO73^2</f>
        <v>1</v>
      </c>
      <c r="IZQ73" s="210" t="e">
        <f t="shared" ref="IZQ73" si="1272">IZM73*IZN73*IZP73</f>
        <v>#N/A</v>
      </c>
      <c r="IZY73" s="193" t="s">
        <v>115</v>
      </c>
      <c r="IZZ73" s="189">
        <v>2</v>
      </c>
      <c r="JAA73" s="193" t="s">
        <v>2671</v>
      </c>
      <c r="JAB73" s="193" t="s">
        <v>2671</v>
      </c>
      <c r="JAC73" s="192" t="e">
        <f t="shared" ref="JAC73:JAD73" si="1273">VLOOKUP(JAA73,($L$59:$N$62),3,FALSE)</f>
        <v>#N/A</v>
      </c>
      <c r="JAD73" s="192" t="e">
        <f t="shared" si="1273"/>
        <v>#N/A</v>
      </c>
      <c r="JAE73" s="203">
        <v>1</v>
      </c>
      <c r="JAF73" s="272">
        <f t="shared" ref="JAF73" si="1274">JAE73^2</f>
        <v>1</v>
      </c>
      <c r="JAG73" s="210" t="e">
        <f t="shared" ref="JAG73" si="1275">JAC73*JAD73*JAF73</f>
        <v>#N/A</v>
      </c>
      <c r="JAO73" s="193" t="s">
        <v>115</v>
      </c>
      <c r="JAP73" s="189">
        <v>2</v>
      </c>
      <c r="JAQ73" s="193" t="s">
        <v>2671</v>
      </c>
      <c r="JAR73" s="193" t="s">
        <v>2671</v>
      </c>
      <c r="JAS73" s="192" t="e">
        <f t="shared" ref="JAS73:JAT73" si="1276">VLOOKUP(JAQ73,($L$59:$N$62),3,FALSE)</f>
        <v>#N/A</v>
      </c>
      <c r="JAT73" s="192" t="e">
        <f t="shared" si="1276"/>
        <v>#N/A</v>
      </c>
      <c r="JAU73" s="203">
        <v>1</v>
      </c>
      <c r="JAV73" s="272">
        <f t="shared" ref="JAV73" si="1277">JAU73^2</f>
        <v>1</v>
      </c>
      <c r="JAW73" s="210" t="e">
        <f t="shared" ref="JAW73" si="1278">JAS73*JAT73*JAV73</f>
        <v>#N/A</v>
      </c>
      <c r="JBE73" s="193" t="s">
        <v>115</v>
      </c>
      <c r="JBF73" s="189">
        <v>2</v>
      </c>
      <c r="JBG73" s="193" t="s">
        <v>2671</v>
      </c>
      <c r="JBH73" s="193" t="s">
        <v>2671</v>
      </c>
      <c r="JBI73" s="192" t="e">
        <f t="shared" ref="JBI73:JBJ73" si="1279">VLOOKUP(JBG73,($L$59:$N$62),3,FALSE)</f>
        <v>#N/A</v>
      </c>
      <c r="JBJ73" s="192" t="e">
        <f t="shared" si="1279"/>
        <v>#N/A</v>
      </c>
      <c r="JBK73" s="203">
        <v>1</v>
      </c>
      <c r="JBL73" s="272">
        <f t="shared" ref="JBL73" si="1280">JBK73^2</f>
        <v>1</v>
      </c>
      <c r="JBM73" s="210" t="e">
        <f t="shared" ref="JBM73" si="1281">JBI73*JBJ73*JBL73</f>
        <v>#N/A</v>
      </c>
      <c r="JBU73" s="193" t="s">
        <v>115</v>
      </c>
      <c r="JBV73" s="189">
        <v>2</v>
      </c>
      <c r="JBW73" s="193" t="s">
        <v>2671</v>
      </c>
      <c r="JBX73" s="193" t="s">
        <v>2671</v>
      </c>
      <c r="JBY73" s="192" t="e">
        <f t="shared" ref="JBY73:JBZ73" si="1282">VLOOKUP(JBW73,($L$59:$N$62),3,FALSE)</f>
        <v>#N/A</v>
      </c>
      <c r="JBZ73" s="192" t="e">
        <f t="shared" si="1282"/>
        <v>#N/A</v>
      </c>
      <c r="JCA73" s="203">
        <v>1</v>
      </c>
      <c r="JCB73" s="272">
        <f t="shared" ref="JCB73" si="1283">JCA73^2</f>
        <v>1</v>
      </c>
      <c r="JCC73" s="210" t="e">
        <f t="shared" ref="JCC73" si="1284">JBY73*JBZ73*JCB73</f>
        <v>#N/A</v>
      </c>
      <c r="JCK73" s="193" t="s">
        <v>115</v>
      </c>
      <c r="JCL73" s="189">
        <v>2</v>
      </c>
      <c r="JCM73" s="193" t="s">
        <v>2671</v>
      </c>
      <c r="JCN73" s="193" t="s">
        <v>2671</v>
      </c>
      <c r="JCO73" s="192" t="e">
        <f t="shared" ref="JCO73:JCP73" si="1285">VLOOKUP(JCM73,($L$59:$N$62),3,FALSE)</f>
        <v>#N/A</v>
      </c>
      <c r="JCP73" s="192" t="e">
        <f t="shared" si="1285"/>
        <v>#N/A</v>
      </c>
      <c r="JCQ73" s="203">
        <v>1</v>
      </c>
      <c r="JCR73" s="272">
        <f t="shared" ref="JCR73" si="1286">JCQ73^2</f>
        <v>1</v>
      </c>
      <c r="JCS73" s="210" t="e">
        <f t="shared" ref="JCS73" si="1287">JCO73*JCP73*JCR73</f>
        <v>#N/A</v>
      </c>
      <c r="JDA73" s="193" t="s">
        <v>115</v>
      </c>
      <c r="JDB73" s="189">
        <v>2</v>
      </c>
      <c r="JDC73" s="193" t="s">
        <v>2671</v>
      </c>
      <c r="JDD73" s="193" t="s">
        <v>2671</v>
      </c>
      <c r="JDE73" s="192" t="e">
        <f t="shared" ref="JDE73:JDF73" si="1288">VLOOKUP(JDC73,($L$59:$N$62),3,FALSE)</f>
        <v>#N/A</v>
      </c>
      <c r="JDF73" s="192" t="e">
        <f t="shared" si="1288"/>
        <v>#N/A</v>
      </c>
      <c r="JDG73" s="203">
        <v>1</v>
      </c>
      <c r="JDH73" s="272">
        <f t="shared" ref="JDH73" si="1289">JDG73^2</f>
        <v>1</v>
      </c>
      <c r="JDI73" s="210" t="e">
        <f t="shared" ref="JDI73" si="1290">JDE73*JDF73*JDH73</f>
        <v>#N/A</v>
      </c>
      <c r="JDQ73" s="193" t="s">
        <v>115</v>
      </c>
      <c r="JDR73" s="189">
        <v>2</v>
      </c>
      <c r="JDS73" s="193" t="s">
        <v>2671</v>
      </c>
      <c r="JDT73" s="193" t="s">
        <v>2671</v>
      </c>
      <c r="JDU73" s="192" t="e">
        <f t="shared" ref="JDU73:JDV73" si="1291">VLOOKUP(JDS73,($L$59:$N$62),3,FALSE)</f>
        <v>#N/A</v>
      </c>
      <c r="JDV73" s="192" t="e">
        <f t="shared" si="1291"/>
        <v>#N/A</v>
      </c>
      <c r="JDW73" s="203">
        <v>1</v>
      </c>
      <c r="JDX73" s="272">
        <f t="shared" ref="JDX73" si="1292">JDW73^2</f>
        <v>1</v>
      </c>
      <c r="JDY73" s="210" t="e">
        <f t="shared" ref="JDY73" si="1293">JDU73*JDV73*JDX73</f>
        <v>#N/A</v>
      </c>
      <c r="JEG73" s="193" t="s">
        <v>115</v>
      </c>
      <c r="JEH73" s="189">
        <v>2</v>
      </c>
      <c r="JEI73" s="193" t="s">
        <v>2671</v>
      </c>
      <c r="JEJ73" s="193" t="s">
        <v>2671</v>
      </c>
      <c r="JEK73" s="192" t="e">
        <f t="shared" ref="JEK73:JEL73" si="1294">VLOOKUP(JEI73,($L$59:$N$62),3,FALSE)</f>
        <v>#N/A</v>
      </c>
      <c r="JEL73" s="192" t="e">
        <f t="shared" si="1294"/>
        <v>#N/A</v>
      </c>
      <c r="JEM73" s="203">
        <v>1</v>
      </c>
      <c r="JEN73" s="272">
        <f t="shared" ref="JEN73" si="1295">JEM73^2</f>
        <v>1</v>
      </c>
      <c r="JEO73" s="210" t="e">
        <f t="shared" ref="JEO73" si="1296">JEK73*JEL73*JEN73</f>
        <v>#N/A</v>
      </c>
      <c r="JEW73" s="193" t="s">
        <v>115</v>
      </c>
      <c r="JEX73" s="189">
        <v>2</v>
      </c>
      <c r="JEY73" s="193" t="s">
        <v>2671</v>
      </c>
      <c r="JEZ73" s="193" t="s">
        <v>2671</v>
      </c>
      <c r="JFA73" s="192" t="e">
        <f t="shared" ref="JFA73:JFB73" si="1297">VLOOKUP(JEY73,($L$59:$N$62),3,FALSE)</f>
        <v>#N/A</v>
      </c>
      <c r="JFB73" s="192" t="e">
        <f t="shared" si="1297"/>
        <v>#N/A</v>
      </c>
      <c r="JFC73" s="203">
        <v>1</v>
      </c>
      <c r="JFD73" s="272">
        <f t="shared" ref="JFD73" si="1298">JFC73^2</f>
        <v>1</v>
      </c>
      <c r="JFE73" s="210" t="e">
        <f t="shared" ref="JFE73" si="1299">JFA73*JFB73*JFD73</f>
        <v>#N/A</v>
      </c>
      <c r="JFM73" s="193" t="s">
        <v>115</v>
      </c>
      <c r="JFN73" s="189">
        <v>2</v>
      </c>
      <c r="JFO73" s="193" t="s">
        <v>2671</v>
      </c>
      <c r="JFP73" s="193" t="s">
        <v>2671</v>
      </c>
      <c r="JFQ73" s="192" t="e">
        <f t="shared" ref="JFQ73:JFR73" si="1300">VLOOKUP(JFO73,($L$59:$N$62),3,FALSE)</f>
        <v>#N/A</v>
      </c>
      <c r="JFR73" s="192" t="e">
        <f t="shared" si="1300"/>
        <v>#N/A</v>
      </c>
      <c r="JFS73" s="203">
        <v>1</v>
      </c>
      <c r="JFT73" s="272">
        <f t="shared" ref="JFT73" si="1301">JFS73^2</f>
        <v>1</v>
      </c>
      <c r="JFU73" s="210" t="e">
        <f t="shared" ref="JFU73" si="1302">JFQ73*JFR73*JFT73</f>
        <v>#N/A</v>
      </c>
      <c r="JGC73" s="193" t="s">
        <v>115</v>
      </c>
      <c r="JGD73" s="189">
        <v>2</v>
      </c>
      <c r="JGE73" s="193" t="s">
        <v>2671</v>
      </c>
      <c r="JGF73" s="193" t="s">
        <v>2671</v>
      </c>
      <c r="JGG73" s="192" t="e">
        <f t="shared" ref="JGG73:JGH73" si="1303">VLOOKUP(JGE73,($L$59:$N$62),3,FALSE)</f>
        <v>#N/A</v>
      </c>
      <c r="JGH73" s="192" t="e">
        <f t="shared" si="1303"/>
        <v>#N/A</v>
      </c>
      <c r="JGI73" s="203">
        <v>1</v>
      </c>
      <c r="JGJ73" s="272">
        <f t="shared" ref="JGJ73" si="1304">JGI73^2</f>
        <v>1</v>
      </c>
      <c r="JGK73" s="210" t="e">
        <f t="shared" ref="JGK73" si="1305">JGG73*JGH73*JGJ73</f>
        <v>#N/A</v>
      </c>
      <c r="JGS73" s="193" t="s">
        <v>115</v>
      </c>
      <c r="JGT73" s="189">
        <v>2</v>
      </c>
      <c r="JGU73" s="193" t="s">
        <v>2671</v>
      </c>
      <c r="JGV73" s="193" t="s">
        <v>2671</v>
      </c>
      <c r="JGW73" s="192" t="e">
        <f t="shared" ref="JGW73:JGX73" si="1306">VLOOKUP(JGU73,($L$59:$N$62),3,FALSE)</f>
        <v>#N/A</v>
      </c>
      <c r="JGX73" s="192" t="e">
        <f t="shared" si="1306"/>
        <v>#N/A</v>
      </c>
      <c r="JGY73" s="203">
        <v>1</v>
      </c>
      <c r="JGZ73" s="272">
        <f t="shared" ref="JGZ73" si="1307">JGY73^2</f>
        <v>1</v>
      </c>
      <c r="JHA73" s="210" t="e">
        <f t="shared" ref="JHA73" si="1308">JGW73*JGX73*JGZ73</f>
        <v>#N/A</v>
      </c>
      <c r="JHI73" s="193" t="s">
        <v>115</v>
      </c>
      <c r="JHJ73" s="189">
        <v>2</v>
      </c>
      <c r="JHK73" s="193" t="s">
        <v>2671</v>
      </c>
      <c r="JHL73" s="193" t="s">
        <v>2671</v>
      </c>
      <c r="JHM73" s="192" t="e">
        <f t="shared" ref="JHM73:JHN73" si="1309">VLOOKUP(JHK73,($L$59:$N$62),3,FALSE)</f>
        <v>#N/A</v>
      </c>
      <c r="JHN73" s="192" t="e">
        <f t="shared" si="1309"/>
        <v>#N/A</v>
      </c>
      <c r="JHO73" s="203">
        <v>1</v>
      </c>
      <c r="JHP73" s="272">
        <f t="shared" ref="JHP73" si="1310">JHO73^2</f>
        <v>1</v>
      </c>
      <c r="JHQ73" s="210" t="e">
        <f t="shared" ref="JHQ73" si="1311">JHM73*JHN73*JHP73</f>
        <v>#N/A</v>
      </c>
      <c r="JHY73" s="193" t="s">
        <v>115</v>
      </c>
      <c r="JHZ73" s="189">
        <v>2</v>
      </c>
      <c r="JIA73" s="193" t="s">
        <v>2671</v>
      </c>
      <c r="JIB73" s="193" t="s">
        <v>2671</v>
      </c>
      <c r="JIC73" s="192" t="e">
        <f t="shared" ref="JIC73:JID73" si="1312">VLOOKUP(JIA73,($L$59:$N$62),3,FALSE)</f>
        <v>#N/A</v>
      </c>
      <c r="JID73" s="192" t="e">
        <f t="shared" si="1312"/>
        <v>#N/A</v>
      </c>
      <c r="JIE73" s="203">
        <v>1</v>
      </c>
      <c r="JIF73" s="272">
        <f t="shared" ref="JIF73" si="1313">JIE73^2</f>
        <v>1</v>
      </c>
      <c r="JIG73" s="210" t="e">
        <f t="shared" ref="JIG73" si="1314">JIC73*JID73*JIF73</f>
        <v>#N/A</v>
      </c>
      <c r="JIO73" s="193" t="s">
        <v>115</v>
      </c>
      <c r="JIP73" s="189">
        <v>2</v>
      </c>
      <c r="JIQ73" s="193" t="s">
        <v>2671</v>
      </c>
      <c r="JIR73" s="193" t="s">
        <v>2671</v>
      </c>
      <c r="JIS73" s="192" t="e">
        <f t="shared" ref="JIS73:JIT73" si="1315">VLOOKUP(JIQ73,($L$59:$N$62),3,FALSE)</f>
        <v>#N/A</v>
      </c>
      <c r="JIT73" s="192" t="e">
        <f t="shared" si="1315"/>
        <v>#N/A</v>
      </c>
      <c r="JIU73" s="203">
        <v>1</v>
      </c>
      <c r="JIV73" s="272">
        <f t="shared" ref="JIV73" si="1316">JIU73^2</f>
        <v>1</v>
      </c>
      <c r="JIW73" s="210" t="e">
        <f t="shared" ref="JIW73" si="1317">JIS73*JIT73*JIV73</f>
        <v>#N/A</v>
      </c>
      <c r="JJE73" s="193" t="s">
        <v>115</v>
      </c>
      <c r="JJF73" s="189">
        <v>2</v>
      </c>
      <c r="JJG73" s="193" t="s">
        <v>2671</v>
      </c>
      <c r="JJH73" s="193" t="s">
        <v>2671</v>
      </c>
      <c r="JJI73" s="192" t="e">
        <f t="shared" ref="JJI73:JJJ73" si="1318">VLOOKUP(JJG73,($L$59:$N$62),3,FALSE)</f>
        <v>#N/A</v>
      </c>
      <c r="JJJ73" s="192" t="e">
        <f t="shared" si="1318"/>
        <v>#N/A</v>
      </c>
      <c r="JJK73" s="203">
        <v>1</v>
      </c>
      <c r="JJL73" s="272">
        <f t="shared" ref="JJL73" si="1319">JJK73^2</f>
        <v>1</v>
      </c>
      <c r="JJM73" s="210" t="e">
        <f t="shared" ref="JJM73" si="1320">JJI73*JJJ73*JJL73</f>
        <v>#N/A</v>
      </c>
      <c r="JJU73" s="193" t="s">
        <v>115</v>
      </c>
      <c r="JJV73" s="189">
        <v>2</v>
      </c>
      <c r="JJW73" s="193" t="s">
        <v>2671</v>
      </c>
      <c r="JJX73" s="193" t="s">
        <v>2671</v>
      </c>
      <c r="JJY73" s="192" t="e">
        <f t="shared" ref="JJY73:JJZ73" si="1321">VLOOKUP(JJW73,($L$59:$N$62),3,FALSE)</f>
        <v>#N/A</v>
      </c>
      <c r="JJZ73" s="192" t="e">
        <f t="shared" si="1321"/>
        <v>#N/A</v>
      </c>
      <c r="JKA73" s="203">
        <v>1</v>
      </c>
      <c r="JKB73" s="272">
        <f t="shared" ref="JKB73" si="1322">JKA73^2</f>
        <v>1</v>
      </c>
      <c r="JKC73" s="210" t="e">
        <f t="shared" ref="JKC73" si="1323">JJY73*JJZ73*JKB73</f>
        <v>#N/A</v>
      </c>
      <c r="JKK73" s="193" t="s">
        <v>115</v>
      </c>
      <c r="JKL73" s="189">
        <v>2</v>
      </c>
      <c r="JKM73" s="193" t="s">
        <v>2671</v>
      </c>
      <c r="JKN73" s="193" t="s">
        <v>2671</v>
      </c>
      <c r="JKO73" s="192" t="e">
        <f t="shared" ref="JKO73:JKP73" si="1324">VLOOKUP(JKM73,($L$59:$N$62),3,FALSE)</f>
        <v>#N/A</v>
      </c>
      <c r="JKP73" s="192" t="e">
        <f t="shared" si="1324"/>
        <v>#N/A</v>
      </c>
      <c r="JKQ73" s="203">
        <v>1</v>
      </c>
      <c r="JKR73" s="272">
        <f t="shared" ref="JKR73" si="1325">JKQ73^2</f>
        <v>1</v>
      </c>
      <c r="JKS73" s="210" t="e">
        <f t="shared" ref="JKS73" si="1326">JKO73*JKP73*JKR73</f>
        <v>#N/A</v>
      </c>
      <c r="JLA73" s="193" t="s">
        <v>115</v>
      </c>
      <c r="JLB73" s="189">
        <v>2</v>
      </c>
      <c r="JLC73" s="193" t="s">
        <v>2671</v>
      </c>
      <c r="JLD73" s="193" t="s">
        <v>2671</v>
      </c>
      <c r="JLE73" s="192" t="e">
        <f t="shared" ref="JLE73:JLF73" si="1327">VLOOKUP(JLC73,($L$59:$N$62),3,FALSE)</f>
        <v>#N/A</v>
      </c>
      <c r="JLF73" s="192" t="e">
        <f t="shared" si="1327"/>
        <v>#N/A</v>
      </c>
      <c r="JLG73" s="203">
        <v>1</v>
      </c>
      <c r="JLH73" s="272">
        <f t="shared" ref="JLH73" si="1328">JLG73^2</f>
        <v>1</v>
      </c>
      <c r="JLI73" s="210" t="e">
        <f t="shared" ref="JLI73" si="1329">JLE73*JLF73*JLH73</f>
        <v>#N/A</v>
      </c>
      <c r="JLQ73" s="193" t="s">
        <v>115</v>
      </c>
      <c r="JLR73" s="189">
        <v>2</v>
      </c>
      <c r="JLS73" s="193" t="s">
        <v>2671</v>
      </c>
      <c r="JLT73" s="193" t="s">
        <v>2671</v>
      </c>
      <c r="JLU73" s="192" t="e">
        <f t="shared" ref="JLU73:JLV73" si="1330">VLOOKUP(JLS73,($L$59:$N$62),3,FALSE)</f>
        <v>#N/A</v>
      </c>
      <c r="JLV73" s="192" t="e">
        <f t="shared" si="1330"/>
        <v>#N/A</v>
      </c>
      <c r="JLW73" s="203">
        <v>1</v>
      </c>
      <c r="JLX73" s="272">
        <f t="shared" ref="JLX73" si="1331">JLW73^2</f>
        <v>1</v>
      </c>
      <c r="JLY73" s="210" t="e">
        <f t="shared" ref="JLY73" si="1332">JLU73*JLV73*JLX73</f>
        <v>#N/A</v>
      </c>
      <c r="JMG73" s="193" t="s">
        <v>115</v>
      </c>
      <c r="JMH73" s="189">
        <v>2</v>
      </c>
      <c r="JMI73" s="193" t="s">
        <v>2671</v>
      </c>
      <c r="JMJ73" s="193" t="s">
        <v>2671</v>
      </c>
      <c r="JMK73" s="192" t="e">
        <f t="shared" ref="JMK73:JML73" si="1333">VLOOKUP(JMI73,($L$59:$N$62),3,FALSE)</f>
        <v>#N/A</v>
      </c>
      <c r="JML73" s="192" t="e">
        <f t="shared" si="1333"/>
        <v>#N/A</v>
      </c>
      <c r="JMM73" s="203">
        <v>1</v>
      </c>
      <c r="JMN73" s="272">
        <f t="shared" ref="JMN73" si="1334">JMM73^2</f>
        <v>1</v>
      </c>
      <c r="JMO73" s="210" t="e">
        <f t="shared" ref="JMO73" si="1335">JMK73*JML73*JMN73</f>
        <v>#N/A</v>
      </c>
      <c r="JMW73" s="193" t="s">
        <v>115</v>
      </c>
      <c r="JMX73" s="189">
        <v>2</v>
      </c>
      <c r="JMY73" s="193" t="s">
        <v>2671</v>
      </c>
      <c r="JMZ73" s="193" t="s">
        <v>2671</v>
      </c>
      <c r="JNA73" s="192" t="e">
        <f t="shared" ref="JNA73:JNB73" si="1336">VLOOKUP(JMY73,($L$59:$N$62),3,FALSE)</f>
        <v>#N/A</v>
      </c>
      <c r="JNB73" s="192" t="e">
        <f t="shared" si="1336"/>
        <v>#N/A</v>
      </c>
      <c r="JNC73" s="203">
        <v>1</v>
      </c>
      <c r="JND73" s="272">
        <f t="shared" ref="JND73" si="1337">JNC73^2</f>
        <v>1</v>
      </c>
      <c r="JNE73" s="210" t="e">
        <f t="shared" ref="JNE73" si="1338">JNA73*JNB73*JND73</f>
        <v>#N/A</v>
      </c>
      <c r="JNM73" s="193" t="s">
        <v>115</v>
      </c>
      <c r="JNN73" s="189">
        <v>2</v>
      </c>
      <c r="JNO73" s="193" t="s">
        <v>2671</v>
      </c>
      <c r="JNP73" s="193" t="s">
        <v>2671</v>
      </c>
      <c r="JNQ73" s="192" t="e">
        <f t="shared" ref="JNQ73:JNR73" si="1339">VLOOKUP(JNO73,($L$59:$N$62),3,FALSE)</f>
        <v>#N/A</v>
      </c>
      <c r="JNR73" s="192" t="e">
        <f t="shared" si="1339"/>
        <v>#N/A</v>
      </c>
      <c r="JNS73" s="203">
        <v>1</v>
      </c>
      <c r="JNT73" s="272">
        <f t="shared" ref="JNT73" si="1340">JNS73^2</f>
        <v>1</v>
      </c>
      <c r="JNU73" s="210" t="e">
        <f t="shared" ref="JNU73" si="1341">JNQ73*JNR73*JNT73</f>
        <v>#N/A</v>
      </c>
      <c r="JOC73" s="193" t="s">
        <v>115</v>
      </c>
      <c r="JOD73" s="189">
        <v>2</v>
      </c>
      <c r="JOE73" s="193" t="s">
        <v>2671</v>
      </c>
      <c r="JOF73" s="193" t="s">
        <v>2671</v>
      </c>
      <c r="JOG73" s="192" t="e">
        <f t="shared" ref="JOG73:JOH73" si="1342">VLOOKUP(JOE73,($L$59:$N$62),3,FALSE)</f>
        <v>#N/A</v>
      </c>
      <c r="JOH73" s="192" t="e">
        <f t="shared" si="1342"/>
        <v>#N/A</v>
      </c>
      <c r="JOI73" s="203">
        <v>1</v>
      </c>
      <c r="JOJ73" s="272">
        <f t="shared" ref="JOJ73" si="1343">JOI73^2</f>
        <v>1</v>
      </c>
      <c r="JOK73" s="210" t="e">
        <f t="shared" ref="JOK73" si="1344">JOG73*JOH73*JOJ73</f>
        <v>#N/A</v>
      </c>
      <c r="JOS73" s="193" t="s">
        <v>115</v>
      </c>
      <c r="JOT73" s="189">
        <v>2</v>
      </c>
      <c r="JOU73" s="193" t="s">
        <v>2671</v>
      </c>
      <c r="JOV73" s="193" t="s">
        <v>2671</v>
      </c>
      <c r="JOW73" s="192" t="e">
        <f t="shared" ref="JOW73:JOX73" si="1345">VLOOKUP(JOU73,($L$59:$N$62),3,FALSE)</f>
        <v>#N/A</v>
      </c>
      <c r="JOX73" s="192" t="e">
        <f t="shared" si="1345"/>
        <v>#N/A</v>
      </c>
      <c r="JOY73" s="203">
        <v>1</v>
      </c>
      <c r="JOZ73" s="272">
        <f t="shared" ref="JOZ73" si="1346">JOY73^2</f>
        <v>1</v>
      </c>
      <c r="JPA73" s="210" t="e">
        <f t="shared" ref="JPA73" si="1347">JOW73*JOX73*JOZ73</f>
        <v>#N/A</v>
      </c>
      <c r="JPI73" s="193" t="s">
        <v>115</v>
      </c>
      <c r="JPJ73" s="189">
        <v>2</v>
      </c>
      <c r="JPK73" s="193" t="s">
        <v>2671</v>
      </c>
      <c r="JPL73" s="193" t="s">
        <v>2671</v>
      </c>
      <c r="JPM73" s="192" t="e">
        <f t="shared" ref="JPM73:JPN73" si="1348">VLOOKUP(JPK73,($L$59:$N$62),3,FALSE)</f>
        <v>#N/A</v>
      </c>
      <c r="JPN73" s="192" t="e">
        <f t="shared" si="1348"/>
        <v>#N/A</v>
      </c>
      <c r="JPO73" s="203">
        <v>1</v>
      </c>
      <c r="JPP73" s="272">
        <f t="shared" ref="JPP73" si="1349">JPO73^2</f>
        <v>1</v>
      </c>
      <c r="JPQ73" s="210" t="e">
        <f t="shared" ref="JPQ73" si="1350">JPM73*JPN73*JPP73</f>
        <v>#N/A</v>
      </c>
      <c r="JPY73" s="193" t="s">
        <v>115</v>
      </c>
      <c r="JPZ73" s="189">
        <v>2</v>
      </c>
      <c r="JQA73" s="193" t="s">
        <v>2671</v>
      </c>
      <c r="JQB73" s="193" t="s">
        <v>2671</v>
      </c>
      <c r="JQC73" s="192" t="e">
        <f t="shared" ref="JQC73:JQD73" si="1351">VLOOKUP(JQA73,($L$59:$N$62),3,FALSE)</f>
        <v>#N/A</v>
      </c>
      <c r="JQD73" s="192" t="e">
        <f t="shared" si="1351"/>
        <v>#N/A</v>
      </c>
      <c r="JQE73" s="203">
        <v>1</v>
      </c>
      <c r="JQF73" s="272">
        <f t="shared" ref="JQF73" si="1352">JQE73^2</f>
        <v>1</v>
      </c>
      <c r="JQG73" s="210" t="e">
        <f t="shared" ref="JQG73" si="1353">JQC73*JQD73*JQF73</f>
        <v>#N/A</v>
      </c>
      <c r="JQO73" s="193" t="s">
        <v>115</v>
      </c>
      <c r="JQP73" s="189">
        <v>2</v>
      </c>
      <c r="JQQ73" s="193" t="s">
        <v>2671</v>
      </c>
      <c r="JQR73" s="193" t="s">
        <v>2671</v>
      </c>
      <c r="JQS73" s="192" t="e">
        <f t="shared" ref="JQS73:JQT73" si="1354">VLOOKUP(JQQ73,($L$59:$N$62),3,FALSE)</f>
        <v>#N/A</v>
      </c>
      <c r="JQT73" s="192" t="e">
        <f t="shared" si="1354"/>
        <v>#N/A</v>
      </c>
      <c r="JQU73" s="203">
        <v>1</v>
      </c>
      <c r="JQV73" s="272">
        <f t="shared" ref="JQV73" si="1355">JQU73^2</f>
        <v>1</v>
      </c>
      <c r="JQW73" s="210" t="e">
        <f t="shared" ref="JQW73" si="1356">JQS73*JQT73*JQV73</f>
        <v>#N/A</v>
      </c>
      <c r="JRE73" s="193" t="s">
        <v>115</v>
      </c>
      <c r="JRF73" s="189">
        <v>2</v>
      </c>
      <c r="JRG73" s="193" t="s">
        <v>2671</v>
      </c>
      <c r="JRH73" s="193" t="s">
        <v>2671</v>
      </c>
      <c r="JRI73" s="192" t="e">
        <f t="shared" ref="JRI73:JRJ73" si="1357">VLOOKUP(JRG73,($L$59:$N$62),3,FALSE)</f>
        <v>#N/A</v>
      </c>
      <c r="JRJ73" s="192" t="e">
        <f t="shared" si="1357"/>
        <v>#N/A</v>
      </c>
      <c r="JRK73" s="203">
        <v>1</v>
      </c>
      <c r="JRL73" s="272">
        <f t="shared" ref="JRL73" si="1358">JRK73^2</f>
        <v>1</v>
      </c>
      <c r="JRM73" s="210" t="e">
        <f t="shared" ref="JRM73" si="1359">JRI73*JRJ73*JRL73</f>
        <v>#N/A</v>
      </c>
      <c r="JRU73" s="193" t="s">
        <v>115</v>
      </c>
      <c r="JRV73" s="189">
        <v>2</v>
      </c>
      <c r="JRW73" s="193" t="s">
        <v>2671</v>
      </c>
      <c r="JRX73" s="193" t="s">
        <v>2671</v>
      </c>
      <c r="JRY73" s="192" t="e">
        <f t="shared" ref="JRY73:JRZ73" si="1360">VLOOKUP(JRW73,($L$59:$N$62),3,FALSE)</f>
        <v>#N/A</v>
      </c>
      <c r="JRZ73" s="192" t="e">
        <f t="shared" si="1360"/>
        <v>#N/A</v>
      </c>
      <c r="JSA73" s="203">
        <v>1</v>
      </c>
      <c r="JSB73" s="272">
        <f t="shared" ref="JSB73" si="1361">JSA73^2</f>
        <v>1</v>
      </c>
      <c r="JSC73" s="210" t="e">
        <f t="shared" ref="JSC73" si="1362">JRY73*JRZ73*JSB73</f>
        <v>#N/A</v>
      </c>
      <c r="JSK73" s="193" t="s">
        <v>115</v>
      </c>
      <c r="JSL73" s="189">
        <v>2</v>
      </c>
      <c r="JSM73" s="193" t="s">
        <v>2671</v>
      </c>
      <c r="JSN73" s="193" t="s">
        <v>2671</v>
      </c>
      <c r="JSO73" s="192" t="e">
        <f t="shared" ref="JSO73:JSP73" si="1363">VLOOKUP(JSM73,($L$59:$N$62),3,FALSE)</f>
        <v>#N/A</v>
      </c>
      <c r="JSP73" s="192" t="e">
        <f t="shared" si="1363"/>
        <v>#N/A</v>
      </c>
      <c r="JSQ73" s="203">
        <v>1</v>
      </c>
      <c r="JSR73" s="272">
        <f t="shared" ref="JSR73" si="1364">JSQ73^2</f>
        <v>1</v>
      </c>
      <c r="JSS73" s="210" t="e">
        <f t="shared" ref="JSS73" si="1365">JSO73*JSP73*JSR73</f>
        <v>#N/A</v>
      </c>
      <c r="JTA73" s="193" t="s">
        <v>115</v>
      </c>
      <c r="JTB73" s="189">
        <v>2</v>
      </c>
      <c r="JTC73" s="193" t="s">
        <v>2671</v>
      </c>
      <c r="JTD73" s="193" t="s">
        <v>2671</v>
      </c>
      <c r="JTE73" s="192" t="e">
        <f t="shared" ref="JTE73:JTF73" si="1366">VLOOKUP(JTC73,($L$59:$N$62),3,FALSE)</f>
        <v>#N/A</v>
      </c>
      <c r="JTF73" s="192" t="e">
        <f t="shared" si="1366"/>
        <v>#N/A</v>
      </c>
      <c r="JTG73" s="203">
        <v>1</v>
      </c>
      <c r="JTH73" s="272">
        <f t="shared" ref="JTH73" si="1367">JTG73^2</f>
        <v>1</v>
      </c>
      <c r="JTI73" s="210" t="e">
        <f t="shared" ref="JTI73" si="1368">JTE73*JTF73*JTH73</f>
        <v>#N/A</v>
      </c>
      <c r="JTQ73" s="193" t="s">
        <v>115</v>
      </c>
      <c r="JTR73" s="189">
        <v>2</v>
      </c>
      <c r="JTS73" s="193" t="s">
        <v>2671</v>
      </c>
      <c r="JTT73" s="193" t="s">
        <v>2671</v>
      </c>
      <c r="JTU73" s="192" t="e">
        <f t="shared" ref="JTU73:JTV73" si="1369">VLOOKUP(JTS73,($L$59:$N$62),3,FALSE)</f>
        <v>#N/A</v>
      </c>
      <c r="JTV73" s="192" t="e">
        <f t="shared" si="1369"/>
        <v>#N/A</v>
      </c>
      <c r="JTW73" s="203">
        <v>1</v>
      </c>
      <c r="JTX73" s="272">
        <f t="shared" ref="JTX73" si="1370">JTW73^2</f>
        <v>1</v>
      </c>
      <c r="JTY73" s="210" t="e">
        <f t="shared" ref="JTY73" si="1371">JTU73*JTV73*JTX73</f>
        <v>#N/A</v>
      </c>
      <c r="JUG73" s="193" t="s">
        <v>115</v>
      </c>
      <c r="JUH73" s="189">
        <v>2</v>
      </c>
      <c r="JUI73" s="193" t="s">
        <v>2671</v>
      </c>
      <c r="JUJ73" s="193" t="s">
        <v>2671</v>
      </c>
      <c r="JUK73" s="192" t="e">
        <f t="shared" ref="JUK73:JUL73" si="1372">VLOOKUP(JUI73,($L$59:$N$62),3,FALSE)</f>
        <v>#N/A</v>
      </c>
      <c r="JUL73" s="192" t="e">
        <f t="shared" si="1372"/>
        <v>#N/A</v>
      </c>
      <c r="JUM73" s="203">
        <v>1</v>
      </c>
      <c r="JUN73" s="272">
        <f t="shared" ref="JUN73" si="1373">JUM73^2</f>
        <v>1</v>
      </c>
      <c r="JUO73" s="210" t="e">
        <f t="shared" ref="JUO73" si="1374">JUK73*JUL73*JUN73</f>
        <v>#N/A</v>
      </c>
      <c r="JUW73" s="193" t="s">
        <v>115</v>
      </c>
      <c r="JUX73" s="189">
        <v>2</v>
      </c>
      <c r="JUY73" s="193" t="s">
        <v>2671</v>
      </c>
      <c r="JUZ73" s="193" t="s">
        <v>2671</v>
      </c>
      <c r="JVA73" s="192" t="e">
        <f t="shared" ref="JVA73:JVB73" si="1375">VLOOKUP(JUY73,($L$59:$N$62),3,FALSE)</f>
        <v>#N/A</v>
      </c>
      <c r="JVB73" s="192" t="e">
        <f t="shared" si="1375"/>
        <v>#N/A</v>
      </c>
      <c r="JVC73" s="203">
        <v>1</v>
      </c>
      <c r="JVD73" s="272">
        <f t="shared" ref="JVD73" si="1376">JVC73^2</f>
        <v>1</v>
      </c>
      <c r="JVE73" s="210" t="e">
        <f t="shared" ref="JVE73" si="1377">JVA73*JVB73*JVD73</f>
        <v>#N/A</v>
      </c>
      <c r="JVM73" s="193" t="s">
        <v>115</v>
      </c>
      <c r="JVN73" s="189">
        <v>2</v>
      </c>
      <c r="JVO73" s="193" t="s">
        <v>2671</v>
      </c>
      <c r="JVP73" s="193" t="s">
        <v>2671</v>
      </c>
      <c r="JVQ73" s="192" t="e">
        <f t="shared" ref="JVQ73:JVR73" si="1378">VLOOKUP(JVO73,($L$59:$N$62),3,FALSE)</f>
        <v>#N/A</v>
      </c>
      <c r="JVR73" s="192" t="e">
        <f t="shared" si="1378"/>
        <v>#N/A</v>
      </c>
      <c r="JVS73" s="203">
        <v>1</v>
      </c>
      <c r="JVT73" s="272">
        <f t="shared" ref="JVT73" si="1379">JVS73^2</f>
        <v>1</v>
      </c>
      <c r="JVU73" s="210" t="e">
        <f t="shared" ref="JVU73" si="1380">JVQ73*JVR73*JVT73</f>
        <v>#N/A</v>
      </c>
      <c r="JWC73" s="193" t="s">
        <v>115</v>
      </c>
      <c r="JWD73" s="189">
        <v>2</v>
      </c>
      <c r="JWE73" s="193" t="s">
        <v>2671</v>
      </c>
      <c r="JWF73" s="193" t="s">
        <v>2671</v>
      </c>
      <c r="JWG73" s="192" t="e">
        <f t="shared" ref="JWG73:JWH73" si="1381">VLOOKUP(JWE73,($L$59:$N$62),3,FALSE)</f>
        <v>#N/A</v>
      </c>
      <c r="JWH73" s="192" t="e">
        <f t="shared" si="1381"/>
        <v>#N/A</v>
      </c>
      <c r="JWI73" s="203">
        <v>1</v>
      </c>
      <c r="JWJ73" s="272">
        <f t="shared" ref="JWJ73" si="1382">JWI73^2</f>
        <v>1</v>
      </c>
      <c r="JWK73" s="210" t="e">
        <f t="shared" ref="JWK73" si="1383">JWG73*JWH73*JWJ73</f>
        <v>#N/A</v>
      </c>
      <c r="JWS73" s="193" t="s">
        <v>115</v>
      </c>
      <c r="JWT73" s="189">
        <v>2</v>
      </c>
      <c r="JWU73" s="193" t="s">
        <v>2671</v>
      </c>
      <c r="JWV73" s="193" t="s">
        <v>2671</v>
      </c>
      <c r="JWW73" s="192" t="e">
        <f t="shared" ref="JWW73:JWX73" si="1384">VLOOKUP(JWU73,($L$59:$N$62),3,FALSE)</f>
        <v>#N/A</v>
      </c>
      <c r="JWX73" s="192" t="e">
        <f t="shared" si="1384"/>
        <v>#N/A</v>
      </c>
      <c r="JWY73" s="203">
        <v>1</v>
      </c>
      <c r="JWZ73" s="272">
        <f t="shared" ref="JWZ73" si="1385">JWY73^2</f>
        <v>1</v>
      </c>
      <c r="JXA73" s="210" t="e">
        <f t="shared" ref="JXA73" si="1386">JWW73*JWX73*JWZ73</f>
        <v>#N/A</v>
      </c>
      <c r="JXI73" s="193" t="s">
        <v>115</v>
      </c>
      <c r="JXJ73" s="189">
        <v>2</v>
      </c>
      <c r="JXK73" s="193" t="s">
        <v>2671</v>
      </c>
      <c r="JXL73" s="193" t="s">
        <v>2671</v>
      </c>
      <c r="JXM73" s="192" t="e">
        <f t="shared" ref="JXM73:JXN73" si="1387">VLOOKUP(JXK73,($L$59:$N$62),3,FALSE)</f>
        <v>#N/A</v>
      </c>
      <c r="JXN73" s="192" t="e">
        <f t="shared" si="1387"/>
        <v>#N/A</v>
      </c>
      <c r="JXO73" s="203">
        <v>1</v>
      </c>
      <c r="JXP73" s="272">
        <f t="shared" ref="JXP73" si="1388">JXO73^2</f>
        <v>1</v>
      </c>
      <c r="JXQ73" s="210" t="e">
        <f t="shared" ref="JXQ73" si="1389">JXM73*JXN73*JXP73</f>
        <v>#N/A</v>
      </c>
      <c r="JXY73" s="193" t="s">
        <v>115</v>
      </c>
      <c r="JXZ73" s="189">
        <v>2</v>
      </c>
      <c r="JYA73" s="193" t="s">
        <v>2671</v>
      </c>
      <c r="JYB73" s="193" t="s">
        <v>2671</v>
      </c>
      <c r="JYC73" s="192" t="e">
        <f t="shared" ref="JYC73:JYD73" si="1390">VLOOKUP(JYA73,($L$59:$N$62),3,FALSE)</f>
        <v>#N/A</v>
      </c>
      <c r="JYD73" s="192" t="e">
        <f t="shared" si="1390"/>
        <v>#N/A</v>
      </c>
      <c r="JYE73" s="203">
        <v>1</v>
      </c>
      <c r="JYF73" s="272">
        <f t="shared" ref="JYF73" si="1391">JYE73^2</f>
        <v>1</v>
      </c>
      <c r="JYG73" s="210" t="e">
        <f t="shared" ref="JYG73" si="1392">JYC73*JYD73*JYF73</f>
        <v>#N/A</v>
      </c>
      <c r="JYO73" s="193" t="s">
        <v>115</v>
      </c>
      <c r="JYP73" s="189">
        <v>2</v>
      </c>
      <c r="JYQ73" s="193" t="s">
        <v>2671</v>
      </c>
      <c r="JYR73" s="193" t="s">
        <v>2671</v>
      </c>
      <c r="JYS73" s="192" t="e">
        <f t="shared" ref="JYS73:JYT73" si="1393">VLOOKUP(JYQ73,($L$59:$N$62),3,FALSE)</f>
        <v>#N/A</v>
      </c>
      <c r="JYT73" s="192" t="e">
        <f t="shared" si="1393"/>
        <v>#N/A</v>
      </c>
      <c r="JYU73" s="203">
        <v>1</v>
      </c>
      <c r="JYV73" s="272">
        <f t="shared" ref="JYV73" si="1394">JYU73^2</f>
        <v>1</v>
      </c>
      <c r="JYW73" s="210" t="e">
        <f t="shared" ref="JYW73" si="1395">JYS73*JYT73*JYV73</f>
        <v>#N/A</v>
      </c>
      <c r="JZE73" s="193" t="s">
        <v>115</v>
      </c>
      <c r="JZF73" s="189">
        <v>2</v>
      </c>
      <c r="JZG73" s="193" t="s">
        <v>2671</v>
      </c>
      <c r="JZH73" s="193" t="s">
        <v>2671</v>
      </c>
      <c r="JZI73" s="192" t="e">
        <f t="shared" ref="JZI73:JZJ73" si="1396">VLOOKUP(JZG73,($L$59:$N$62),3,FALSE)</f>
        <v>#N/A</v>
      </c>
      <c r="JZJ73" s="192" t="e">
        <f t="shared" si="1396"/>
        <v>#N/A</v>
      </c>
      <c r="JZK73" s="203">
        <v>1</v>
      </c>
      <c r="JZL73" s="272">
        <f t="shared" ref="JZL73" si="1397">JZK73^2</f>
        <v>1</v>
      </c>
      <c r="JZM73" s="210" t="e">
        <f t="shared" ref="JZM73" si="1398">JZI73*JZJ73*JZL73</f>
        <v>#N/A</v>
      </c>
      <c r="JZU73" s="193" t="s">
        <v>115</v>
      </c>
      <c r="JZV73" s="189">
        <v>2</v>
      </c>
      <c r="JZW73" s="193" t="s">
        <v>2671</v>
      </c>
      <c r="JZX73" s="193" t="s">
        <v>2671</v>
      </c>
      <c r="JZY73" s="192" t="e">
        <f t="shared" ref="JZY73:JZZ73" si="1399">VLOOKUP(JZW73,($L$59:$N$62),3,FALSE)</f>
        <v>#N/A</v>
      </c>
      <c r="JZZ73" s="192" t="e">
        <f t="shared" si="1399"/>
        <v>#N/A</v>
      </c>
      <c r="KAA73" s="203">
        <v>1</v>
      </c>
      <c r="KAB73" s="272">
        <f t="shared" ref="KAB73" si="1400">KAA73^2</f>
        <v>1</v>
      </c>
      <c r="KAC73" s="210" t="e">
        <f t="shared" ref="KAC73" si="1401">JZY73*JZZ73*KAB73</f>
        <v>#N/A</v>
      </c>
      <c r="KAK73" s="193" t="s">
        <v>115</v>
      </c>
      <c r="KAL73" s="189">
        <v>2</v>
      </c>
      <c r="KAM73" s="193" t="s">
        <v>2671</v>
      </c>
      <c r="KAN73" s="193" t="s">
        <v>2671</v>
      </c>
      <c r="KAO73" s="192" t="e">
        <f t="shared" ref="KAO73:KAP73" si="1402">VLOOKUP(KAM73,($L$59:$N$62),3,FALSE)</f>
        <v>#N/A</v>
      </c>
      <c r="KAP73" s="192" t="e">
        <f t="shared" si="1402"/>
        <v>#N/A</v>
      </c>
      <c r="KAQ73" s="203">
        <v>1</v>
      </c>
      <c r="KAR73" s="272">
        <f t="shared" ref="KAR73" si="1403">KAQ73^2</f>
        <v>1</v>
      </c>
      <c r="KAS73" s="210" t="e">
        <f t="shared" ref="KAS73" si="1404">KAO73*KAP73*KAR73</f>
        <v>#N/A</v>
      </c>
      <c r="KBA73" s="193" t="s">
        <v>115</v>
      </c>
      <c r="KBB73" s="189">
        <v>2</v>
      </c>
      <c r="KBC73" s="193" t="s">
        <v>2671</v>
      </c>
      <c r="KBD73" s="193" t="s">
        <v>2671</v>
      </c>
      <c r="KBE73" s="192" t="e">
        <f t="shared" ref="KBE73:KBF73" si="1405">VLOOKUP(KBC73,($L$59:$N$62),3,FALSE)</f>
        <v>#N/A</v>
      </c>
      <c r="KBF73" s="192" t="e">
        <f t="shared" si="1405"/>
        <v>#N/A</v>
      </c>
      <c r="KBG73" s="203">
        <v>1</v>
      </c>
      <c r="KBH73" s="272">
        <f t="shared" ref="KBH73" si="1406">KBG73^2</f>
        <v>1</v>
      </c>
      <c r="KBI73" s="210" t="e">
        <f t="shared" ref="KBI73" si="1407">KBE73*KBF73*KBH73</f>
        <v>#N/A</v>
      </c>
      <c r="KBQ73" s="193" t="s">
        <v>115</v>
      </c>
      <c r="KBR73" s="189">
        <v>2</v>
      </c>
      <c r="KBS73" s="193" t="s">
        <v>2671</v>
      </c>
      <c r="KBT73" s="193" t="s">
        <v>2671</v>
      </c>
      <c r="KBU73" s="192" t="e">
        <f t="shared" ref="KBU73:KBV73" si="1408">VLOOKUP(KBS73,($L$59:$N$62),3,FALSE)</f>
        <v>#N/A</v>
      </c>
      <c r="KBV73" s="192" t="e">
        <f t="shared" si="1408"/>
        <v>#N/A</v>
      </c>
      <c r="KBW73" s="203">
        <v>1</v>
      </c>
      <c r="KBX73" s="272">
        <f t="shared" ref="KBX73" si="1409">KBW73^2</f>
        <v>1</v>
      </c>
      <c r="KBY73" s="210" t="e">
        <f t="shared" ref="KBY73" si="1410">KBU73*KBV73*KBX73</f>
        <v>#N/A</v>
      </c>
      <c r="KCG73" s="193" t="s">
        <v>115</v>
      </c>
      <c r="KCH73" s="189">
        <v>2</v>
      </c>
      <c r="KCI73" s="193" t="s">
        <v>2671</v>
      </c>
      <c r="KCJ73" s="193" t="s">
        <v>2671</v>
      </c>
      <c r="KCK73" s="192" t="e">
        <f t="shared" ref="KCK73:KCL73" si="1411">VLOOKUP(KCI73,($L$59:$N$62),3,FALSE)</f>
        <v>#N/A</v>
      </c>
      <c r="KCL73" s="192" t="e">
        <f t="shared" si="1411"/>
        <v>#N/A</v>
      </c>
      <c r="KCM73" s="203">
        <v>1</v>
      </c>
      <c r="KCN73" s="272">
        <f t="shared" ref="KCN73" si="1412">KCM73^2</f>
        <v>1</v>
      </c>
      <c r="KCO73" s="210" t="e">
        <f t="shared" ref="KCO73" si="1413">KCK73*KCL73*KCN73</f>
        <v>#N/A</v>
      </c>
      <c r="KCW73" s="193" t="s">
        <v>115</v>
      </c>
      <c r="KCX73" s="189">
        <v>2</v>
      </c>
      <c r="KCY73" s="193" t="s">
        <v>2671</v>
      </c>
      <c r="KCZ73" s="193" t="s">
        <v>2671</v>
      </c>
      <c r="KDA73" s="192" t="e">
        <f t="shared" ref="KDA73:KDB73" si="1414">VLOOKUP(KCY73,($L$59:$N$62),3,FALSE)</f>
        <v>#N/A</v>
      </c>
      <c r="KDB73" s="192" t="e">
        <f t="shared" si="1414"/>
        <v>#N/A</v>
      </c>
      <c r="KDC73" s="203">
        <v>1</v>
      </c>
      <c r="KDD73" s="272">
        <f t="shared" ref="KDD73" si="1415">KDC73^2</f>
        <v>1</v>
      </c>
      <c r="KDE73" s="210" t="e">
        <f t="shared" ref="KDE73" si="1416">KDA73*KDB73*KDD73</f>
        <v>#N/A</v>
      </c>
      <c r="KDM73" s="193" t="s">
        <v>115</v>
      </c>
      <c r="KDN73" s="189">
        <v>2</v>
      </c>
      <c r="KDO73" s="193" t="s">
        <v>2671</v>
      </c>
      <c r="KDP73" s="193" t="s">
        <v>2671</v>
      </c>
      <c r="KDQ73" s="192" t="e">
        <f t="shared" ref="KDQ73:KDR73" si="1417">VLOOKUP(KDO73,($L$59:$N$62),3,FALSE)</f>
        <v>#N/A</v>
      </c>
      <c r="KDR73" s="192" t="e">
        <f t="shared" si="1417"/>
        <v>#N/A</v>
      </c>
      <c r="KDS73" s="203">
        <v>1</v>
      </c>
      <c r="KDT73" s="272">
        <f t="shared" ref="KDT73" si="1418">KDS73^2</f>
        <v>1</v>
      </c>
      <c r="KDU73" s="210" t="e">
        <f t="shared" ref="KDU73" si="1419">KDQ73*KDR73*KDT73</f>
        <v>#N/A</v>
      </c>
      <c r="KEC73" s="193" t="s">
        <v>115</v>
      </c>
      <c r="KED73" s="189">
        <v>2</v>
      </c>
      <c r="KEE73" s="193" t="s">
        <v>2671</v>
      </c>
      <c r="KEF73" s="193" t="s">
        <v>2671</v>
      </c>
      <c r="KEG73" s="192" t="e">
        <f t="shared" ref="KEG73:KEH73" si="1420">VLOOKUP(KEE73,($L$59:$N$62),3,FALSE)</f>
        <v>#N/A</v>
      </c>
      <c r="KEH73" s="192" t="e">
        <f t="shared" si="1420"/>
        <v>#N/A</v>
      </c>
      <c r="KEI73" s="203">
        <v>1</v>
      </c>
      <c r="KEJ73" s="272">
        <f t="shared" ref="KEJ73" si="1421">KEI73^2</f>
        <v>1</v>
      </c>
      <c r="KEK73" s="210" t="e">
        <f t="shared" ref="KEK73" si="1422">KEG73*KEH73*KEJ73</f>
        <v>#N/A</v>
      </c>
      <c r="KES73" s="193" t="s">
        <v>115</v>
      </c>
      <c r="KET73" s="189">
        <v>2</v>
      </c>
      <c r="KEU73" s="193" t="s">
        <v>2671</v>
      </c>
      <c r="KEV73" s="193" t="s">
        <v>2671</v>
      </c>
      <c r="KEW73" s="192" t="e">
        <f t="shared" ref="KEW73:KEX73" si="1423">VLOOKUP(KEU73,($L$59:$N$62),3,FALSE)</f>
        <v>#N/A</v>
      </c>
      <c r="KEX73" s="192" t="e">
        <f t="shared" si="1423"/>
        <v>#N/A</v>
      </c>
      <c r="KEY73" s="203">
        <v>1</v>
      </c>
      <c r="KEZ73" s="272">
        <f t="shared" ref="KEZ73" si="1424">KEY73^2</f>
        <v>1</v>
      </c>
      <c r="KFA73" s="210" t="e">
        <f t="shared" ref="KFA73" si="1425">KEW73*KEX73*KEZ73</f>
        <v>#N/A</v>
      </c>
      <c r="KFI73" s="193" t="s">
        <v>115</v>
      </c>
      <c r="KFJ73" s="189">
        <v>2</v>
      </c>
      <c r="KFK73" s="193" t="s">
        <v>2671</v>
      </c>
      <c r="KFL73" s="193" t="s">
        <v>2671</v>
      </c>
      <c r="KFM73" s="192" t="e">
        <f t="shared" ref="KFM73:KFN73" si="1426">VLOOKUP(KFK73,($L$59:$N$62),3,FALSE)</f>
        <v>#N/A</v>
      </c>
      <c r="KFN73" s="192" t="e">
        <f t="shared" si="1426"/>
        <v>#N/A</v>
      </c>
      <c r="KFO73" s="203">
        <v>1</v>
      </c>
      <c r="KFP73" s="272">
        <f t="shared" ref="KFP73" si="1427">KFO73^2</f>
        <v>1</v>
      </c>
      <c r="KFQ73" s="210" t="e">
        <f t="shared" ref="KFQ73" si="1428">KFM73*KFN73*KFP73</f>
        <v>#N/A</v>
      </c>
      <c r="KFY73" s="193" t="s">
        <v>115</v>
      </c>
      <c r="KFZ73" s="189">
        <v>2</v>
      </c>
      <c r="KGA73" s="193" t="s">
        <v>2671</v>
      </c>
      <c r="KGB73" s="193" t="s">
        <v>2671</v>
      </c>
      <c r="KGC73" s="192" t="e">
        <f t="shared" ref="KGC73:KGD73" si="1429">VLOOKUP(KGA73,($L$59:$N$62),3,FALSE)</f>
        <v>#N/A</v>
      </c>
      <c r="KGD73" s="192" t="e">
        <f t="shared" si="1429"/>
        <v>#N/A</v>
      </c>
      <c r="KGE73" s="203">
        <v>1</v>
      </c>
      <c r="KGF73" s="272">
        <f t="shared" ref="KGF73" si="1430">KGE73^2</f>
        <v>1</v>
      </c>
      <c r="KGG73" s="210" t="e">
        <f t="shared" ref="KGG73" si="1431">KGC73*KGD73*KGF73</f>
        <v>#N/A</v>
      </c>
      <c r="KGO73" s="193" t="s">
        <v>115</v>
      </c>
      <c r="KGP73" s="189">
        <v>2</v>
      </c>
      <c r="KGQ73" s="193" t="s">
        <v>2671</v>
      </c>
      <c r="KGR73" s="193" t="s">
        <v>2671</v>
      </c>
      <c r="KGS73" s="192" t="e">
        <f t="shared" ref="KGS73:KGT73" si="1432">VLOOKUP(KGQ73,($L$59:$N$62),3,FALSE)</f>
        <v>#N/A</v>
      </c>
      <c r="KGT73" s="192" t="e">
        <f t="shared" si="1432"/>
        <v>#N/A</v>
      </c>
      <c r="KGU73" s="203">
        <v>1</v>
      </c>
      <c r="KGV73" s="272">
        <f t="shared" ref="KGV73" si="1433">KGU73^2</f>
        <v>1</v>
      </c>
      <c r="KGW73" s="210" t="e">
        <f t="shared" ref="KGW73" si="1434">KGS73*KGT73*KGV73</f>
        <v>#N/A</v>
      </c>
      <c r="KHE73" s="193" t="s">
        <v>115</v>
      </c>
      <c r="KHF73" s="189">
        <v>2</v>
      </c>
      <c r="KHG73" s="193" t="s">
        <v>2671</v>
      </c>
      <c r="KHH73" s="193" t="s">
        <v>2671</v>
      </c>
      <c r="KHI73" s="192" t="e">
        <f t="shared" ref="KHI73:KHJ73" si="1435">VLOOKUP(KHG73,($L$59:$N$62),3,FALSE)</f>
        <v>#N/A</v>
      </c>
      <c r="KHJ73" s="192" t="e">
        <f t="shared" si="1435"/>
        <v>#N/A</v>
      </c>
      <c r="KHK73" s="203">
        <v>1</v>
      </c>
      <c r="KHL73" s="272">
        <f t="shared" ref="KHL73" si="1436">KHK73^2</f>
        <v>1</v>
      </c>
      <c r="KHM73" s="210" t="e">
        <f t="shared" ref="KHM73" si="1437">KHI73*KHJ73*KHL73</f>
        <v>#N/A</v>
      </c>
      <c r="KHU73" s="193" t="s">
        <v>115</v>
      </c>
      <c r="KHV73" s="189">
        <v>2</v>
      </c>
      <c r="KHW73" s="193" t="s">
        <v>2671</v>
      </c>
      <c r="KHX73" s="193" t="s">
        <v>2671</v>
      </c>
      <c r="KHY73" s="192" t="e">
        <f t="shared" ref="KHY73:KHZ73" si="1438">VLOOKUP(KHW73,($L$59:$N$62),3,FALSE)</f>
        <v>#N/A</v>
      </c>
      <c r="KHZ73" s="192" t="e">
        <f t="shared" si="1438"/>
        <v>#N/A</v>
      </c>
      <c r="KIA73" s="203">
        <v>1</v>
      </c>
      <c r="KIB73" s="272">
        <f t="shared" ref="KIB73" si="1439">KIA73^2</f>
        <v>1</v>
      </c>
      <c r="KIC73" s="210" t="e">
        <f t="shared" ref="KIC73" si="1440">KHY73*KHZ73*KIB73</f>
        <v>#N/A</v>
      </c>
      <c r="KIK73" s="193" t="s">
        <v>115</v>
      </c>
      <c r="KIL73" s="189">
        <v>2</v>
      </c>
      <c r="KIM73" s="193" t="s">
        <v>2671</v>
      </c>
      <c r="KIN73" s="193" t="s">
        <v>2671</v>
      </c>
      <c r="KIO73" s="192" t="e">
        <f t="shared" ref="KIO73:KIP73" si="1441">VLOOKUP(KIM73,($L$59:$N$62),3,FALSE)</f>
        <v>#N/A</v>
      </c>
      <c r="KIP73" s="192" t="e">
        <f t="shared" si="1441"/>
        <v>#N/A</v>
      </c>
      <c r="KIQ73" s="203">
        <v>1</v>
      </c>
      <c r="KIR73" s="272">
        <f t="shared" ref="KIR73" si="1442">KIQ73^2</f>
        <v>1</v>
      </c>
      <c r="KIS73" s="210" t="e">
        <f t="shared" ref="KIS73" si="1443">KIO73*KIP73*KIR73</f>
        <v>#N/A</v>
      </c>
      <c r="KJA73" s="193" t="s">
        <v>115</v>
      </c>
      <c r="KJB73" s="189">
        <v>2</v>
      </c>
      <c r="KJC73" s="193" t="s">
        <v>2671</v>
      </c>
      <c r="KJD73" s="193" t="s">
        <v>2671</v>
      </c>
      <c r="KJE73" s="192" t="e">
        <f t="shared" ref="KJE73:KJF73" si="1444">VLOOKUP(KJC73,($L$59:$N$62),3,FALSE)</f>
        <v>#N/A</v>
      </c>
      <c r="KJF73" s="192" t="e">
        <f t="shared" si="1444"/>
        <v>#N/A</v>
      </c>
      <c r="KJG73" s="203">
        <v>1</v>
      </c>
      <c r="KJH73" s="272">
        <f t="shared" ref="KJH73" si="1445">KJG73^2</f>
        <v>1</v>
      </c>
      <c r="KJI73" s="210" t="e">
        <f t="shared" ref="KJI73" si="1446">KJE73*KJF73*KJH73</f>
        <v>#N/A</v>
      </c>
      <c r="KJQ73" s="193" t="s">
        <v>115</v>
      </c>
      <c r="KJR73" s="189">
        <v>2</v>
      </c>
      <c r="KJS73" s="193" t="s">
        <v>2671</v>
      </c>
      <c r="KJT73" s="193" t="s">
        <v>2671</v>
      </c>
      <c r="KJU73" s="192" t="e">
        <f t="shared" ref="KJU73:KJV73" si="1447">VLOOKUP(KJS73,($L$59:$N$62),3,FALSE)</f>
        <v>#N/A</v>
      </c>
      <c r="KJV73" s="192" t="e">
        <f t="shared" si="1447"/>
        <v>#N/A</v>
      </c>
      <c r="KJW73" s="203">
        <v>1</v>
      </c>
      <c r="KJX73" s="272">
        <f t="shared" ref="KJX73" si="1448">KJW73^2</f>
        <v>1</v>
      </c>
      <c r="KJY73" s="210" t="e">
        <f t="shared" ref="KJY73" si="1449">KJU73*KJV73*KJX73</f>
        <v>#N/A</v>
      </c>
      <c r="KKG73" s="193" t="s">
        <v>115</v>
      </c>
      <c r="KKH73" s="189">
        <v>2</v>
      </c>
      <c r="KKI73" s="193" t="s">
        <v>2671</v>
      </c>
      <c r="KKJ73" s="193" t="s">
        <v>2671</v>
      </c>
      <c r="KKK73" s="192" t="e">
        <f t="shared" ref="KKK73:KKL73" si="1450">VLOOKUP(KKI73,($L$59:$N$62),3,FALSE)</f>
        <v>#N/A</v>
      </c>
      <c r="KKL73" s="192" t="e">
        <f t="shared" si="1450"/>
        <v>#N/A</v>
      </c>
      <c r="KKM73" s="203">
        <v>1</v>
      </c>
      <c r="KKN73" s="272">
        <f t="shared" ref="KKN73" si="1451">KKM73^2</f>
        <v>1</v>
      </c>
      <c r="KKO73" s="210" t="e">
        <f t="shared" ref="KKO73" si="1452">KKK73*KKL73*KKN73</f>
        <v>#N/A</v>
      </c>
      <c r="KKW73" s="193" t="s">
        <v>115</v>
      </c>
      <c r="KKX73" s="189">
        <v>2</v>
      </c>
      <c r="KKY73" s="193" t="s">
        <v>2671</v>
      </c>
      <c r="KKZ73" s="193" t="s">
        <v>2671</v>
      </c>
      <c r="KLA73" s="192" t="e">
        <f t="shared" ref="KLA73:KLB73" si="1453">VLOOKUP(KKY73,($L$59:$N$62),3,FALSE)</f>
        <v>#N/A</v>
      </c>
      <c r="KLB73" s="192" t="e">
        <f t="shared" si="1453"/>
        <v>#N/A</v>
      </c>
      <c r="KLC73" s="203">
        <v>1</v>
      </c>
      <c r="KLD73" s="272">
        <f t="shared" ref="KLD73" si="1454">KLC73^2</f>
        <v>1</v>
      </c>
      <c r="KLE73" s="210" t="e">
        <f t="shared" ref="KLE73" si="1455">KLA73*KLB73*KLD73</f>
        <v>#N/A</v>
      </c>
      <c r="KLM73" s="193" t="s">
        <v>115</v>
      </c>
      <c r="KLN73" s="189">
        <v>2</v>
      </c>
      <c r="KLO73" s="193" t="s">
        <v>2671</v>
      </c>
      <c r="KLP73" s="193" t="s">
        <v>2671</v>
      </c>
      <c r="KLQ73" s="192" t="e">
        <f t="shared" ref="KLQ73:KLR73" si="1456">VLOOKUP(KLO73,($L$59:$N$62),3,FALSE)</f>
        <v>#N/A</v>
      </c>
      <c r="KLR73" s="192" t="e">
        <f t="shared" si="1456"/>
        <v>#N/A</v>
      </c>
      <c r="KLS73" s="203">
        <v>1</v>
      </c>
      <c r="KLT73" s="272">
        <f t="shared" ref="KLT73" si="1457">KLS73^2</f>
        <v>1</v>
      </c>
      <c r="KLU73" s="210" t="e">
        <f t="shared" ref="KLU73" si="1458">KLQ73*KLR73*KLT73</f>
        <v>#N/A</v>
      </c>
      <c r="KMC73" s="193" t="s">
        <v>115</v>
      </c>
      <c r="KMD73" s="189">
        <v>2</v>
      </c>
      <c r="KME73" s="193" t="s">
        <v>2671</v>
      </c>
      <c r="KMF73" s="193" t="s">
        <v>2671</v>
      </c>
      <c r="KMG73" s="192" t="e">
        <f t="shared" ref="KMG73:KMH73" si="1459">VLOOKUP(KME73,($L$59:$N$62),3,FALSE)</f>
        <v>#N/A</v>
      </c>
      <c r="KMH73" s="192" t="e">
        <f t="shared" si="1459"/>
        <v>#N/A</v>
      </c>
      <c r="KMI73" s="203">
        <v>1</v>
      </c>
      <c r="KMJ73" s="272">
        <f t="shared" ref="KMJ73" si="1460">KMI73^2</f>
        <v>1</v>
      </c>
      <c r="KMK73" s="210" t="e">
        <f t="shared" ref="KMK73" si="1461">KMG73*KMH73*KMJ73</f>
        <v>#N/A</v>
      </c>
      <c r="KMS73" s="193" t="s">
        <v>115</v>
      </c>
      <c r="KMT73" s="189">
        <v>2</v>
      </c>
      <c r="KMU73" s="193" t="s">
        <v>2671</v>
      </c>
      <c r="KMV73" s="193" t="s">
        <v>2671</v>
      </c>
      <c r="KMW73" s="192" t="e">
        <f t="shared" ref="KMW73:KMX73" si="1462">VLOOKUP(KMU73,($L$59:$N$62),3,FALSE)</f>
        <v>#N/A</v>
      </c>
      <c r="KMX73" s="192" t="e">
        <f t="shared" si="1462"/>
        <v>#N/A</v>
      </c>
      <c r="KMY73" s="203">
        <v>1</v>
      </c>
      <c r="KMZ73" s="272">
        <f t="shared" ref="KMZ73" si="1463">KMY73^2</f>
        <v>1</v>
      </c>
      <c r="KNA73" s="210" t="e">
        <f t="shared" ref="KNA73" si="1464">KMW73*KMX73*KMZ73</f>
        <v>#N/A</v>
      </c>
      <c r="KNI73" s="193" t="s">
        <v>115</v>
      </c>
      <c r="KNJ73" s="189">
        <v>2</v>
      </c>
      <c r="KNK73" s="193" t="s">
        <v>2671</v>
      </c>
      <c r="KNL73" s="193" t="s">
        <v>2671</v>
      </c>
      <c r="KNM73" s="192" t="e">
        <f t="shared" ref="KNM73:KNN73" si="1465">VLOOKUP(KNK73,($L$59:$N$62),3,FALSE)</f>
        <v>#N/A</v>
      </c>
      <c r="KNN73" s="192" t="e">
        <f t="shared" si="1465"/>
        <v>#N/A</v>
      </c>
      <c r="KNO73" s="203">
        <v>1</v>
      </c>
      <c r="KNP73" s="272">
        <f t="shared" ref="KNP73" si="1466">KNO73^2</f>
        <v>1</v>
      </c>
      <c r="KNQ73" s="210" t="e">
        <f t="shared" ref="KNQ73" si="1467">KNM73*KNN73*KNP73</f>
        <v>#N/A</v>
      </c>
      <c r="KNY73" s="193" t="s">
        <v>115</v>
      </c>
      <c r="KNZ73" s="189">
        <v>2</v>
      </c>
      <c r="KOA73" s="193" t="s">
        <v>2671</v>
      </c>
      <c r="KOB73" s="193" t="s">
        <v>2671</v>
      </c>
      <c r="KOC73" s="192" t="e">
        <f t="shared" ref="KOC73:KOD73" si="1468">VLOOKUP(KOA73,($L$59:$N$62),3,FALSE)</f>
        <v>#N/A</v>
      </c>
      <c r="KOD73" s="192" t="e">
        <f t="shared" si="1468"/>
        <v>#N/A</v>
      </c>
      <c r="KOE73" s="203">
        <v>1</v>
      </c>
      <c r="KOF73" s="272">
        <f t="shared" ref="KOF73" si="1469">KOE73^2</f>
        <v>1</v>
      </c>
      <c r="KOG73" s="210" t="e">
        <f t="shared" ref="KOG73" si="1470">KOC73*KOD73*KOF73</f>
        <v>#N/A</v>
      </c>
      <c r="KOO73" s="193" t="s">
        <v>115</v>
      </c>
      <c r="KOP73" s="189">
        <v>2</v>
      </c>
      <c r="KOQ73" s="193" t="s">
        <v>2671</v>
      </c>
      <c r="KOR73" s="193" t="s">
        <v>2671</v>
      </c>
      <c r="KOS73" s="192" t="e">
        <f t="shared" ref="KOS73:KOT73" si="1471">VLOOKUP(KOQ73,($L$59:$N$62),3,FALSE)</f>
        <v>#N/A</v>
      </c>
      <c r="KOT73" s="192" t="e">
        <f t="shared" si="1471"/>
        <v>#N/A</v>
      </c>
      <c r="KOU73" s="203">
        <v>1</v>
      </c>
      <c r="KOV73" s="272">
        <f t="shared" ref="KOV73" si="1472">KOU73^2</f>
        <v>1</v>
      </c>
      <c r="KOW73" s="210" t="e">
        <f t="shared" ref="KOW73" si="1473">KOS73*KOT73*KOV73</f>
        <v>#N/A</v>
      </c>
      <c r="KPE73" s="193" t="s">
        <v>115</v>
      </c>
      <c r="KPF73" s="189">
        <v>2</v>
      </c>
      <c r="KPG73" s="193" t="s">
        <v>2671</v>
      </c>
      <c r="KPH73" s="193" t="s">
        <v>2671</v>
      </c>
      <c r="KPI73" s="192" t="e">
        <f t="shared" ref="KPI73:KPJ73" si="1474">VLOOKUP(KPG73,($L$59:$N$62),3,FALSE)</f>
        <v>#N/A</v>
      </c>
      <c r="KPJ73" s="192" t="e">
        <f t="shared" si="1474"/>
        <v>#N/A</v>
      </c>
      <c r="KPK73" s="203">
        <v>1</v>
      </c>
      <c r="KPL73" s="272">
        <f t="shared" ref="KPL73" si="1475">KPK73^2</f>
        <v>1</v>
      </c>
      <c r="KPM73" s="210" t="e">
        <f t="shared" ref="KPM73" si="1476">KPI73*KPJ73*KPL73</f>
        <v>#N/A</v>
      </c>
      <c r="KPU73" s="193" t="s">
        <v>115</v>
      </c>
      <c r="KPV73" s="189">
        <v>2</v>
      </c>
      <c r="KPW73" s="193" t="s">
        <v>2671</v>
      </c>
      <c r="KPX73" s="193" t="s">
        <v>2671</v>
      </c>
      <c r="KPY73" s="192" t="e">
        <f t="shared" ref="KPY73:KPZ73" si="1477">VLOOKUP(KPW73,($L$59:$N$62),3,FALSE)</f>
        <v>#N/A</v>
      </c>
      <c r="KPZ73" s="192" t="e">
        <f t="shared" si="1477"/>
        <v>#N/A</v>
      </c>
      <c r="KQA73" s="203">
        <v>1</v>
      </c>
      <c r="KQB73" s="272">
        <f t="shared" ref="KQB73" si="1478">KQA73^2</f>
        <v>1</v>
      </c>
      <c r="KQC73" s="210" t="e">
        <f t="shared" ref="KQC73" si="1479">KPY73*KPZ73*KQB73</f>
        <v>#N/A</v>
      </c>
      <c r="KQK73" s="193" t="s">
        <v>115</v>
      </c>
      <c r="KQL73" s="189">
        <v>2</v>
      </c>
      <c r="KQM73" s="193" t="s">
        <v>2671</v>
      </c>
      <c r="KQN73" s="193" t="s">
        <v>2671</v>
      </c>
      <c r="KQO73" s="192" t="e">
        <f t="shared" ref="KQO73:KQP73" si="1480">VLOOKUP(KQM73,($L$59:$N$62),3,FALSE)</f>
        <v>#N/A</v>
      </c>
      <c r="KQP73" s="192" t="e">
        <f t="shared" si="1480"/>
        <v>#N/A</v>
      </c>
      <c r="KQQ73" s="203">
        <v>1</v>
      </c>
      <c r="KQR73" s="272">
        <f t="shared" ref="KQR73" si="1481">KQQ73^2</f>
        <v>1</v>
      </c>
      <c r="KQS73" s="210" t="e">
        <f t="shared" ref="KQS73" si="1482">KQO73*KQP73*KQR73</f>
        <v>#N/A</v>
      </c>
      <c r="KRA73" s="193" t="s">
        <v>115</v>
      </c>
      <c r="KRB73" s="189">
        <v>2</v>
      </c>
      <c r="KRC73" s="193" t="s">
        <v>2671</v>
      </c>
      <c r="KRD73" s="193" t="s">
        <v>2671</v>
      </c>
      <c r="KRE73" s="192" t="e">
        <f t="shared" ref="KRE73:KRF73" si="1483">VLOOKUP(KRC73,($L$59:$N$62),3,FALSE)</f>
        <v>#N/A</v>
      </c>
      <c r="KRF73" s="192" t="e">
        <f t="shared" si="1483"/>
        <v>#N/A</v>
      </c>
      <c r="KRG73" s="203">
        <v>1</v>
      </c>
      <c r="KRH73" s="272">
        <f t="shared" ref="KRH73" si="1484">KRG73^2</f>
        <v>1</v>
      </c>
      <c r="KRI73" s="210" t="e">
        <f t="shared" ref="KRI73" si="1485">KRE73*KRF73*KRH73</f>
        <v>#N/A</v>
      </c>
      <c r="KRQ73" s="193" t="s">
        <v>115</v>
      </c>
      <c r="KRR73" s="189">
        <v>2</v>
      </c>
      <c r="KRS73" s="193" t="s">
        <v>2671</v>
      </c>
      <c r="KRT73" s="193" t="s">
        <v>2671</v>
      </c>
      <c r="KRU73" s="192" t="e">
        <f t="shared" ref="KRU73:KRV73" si="1486">VLOOKUP(KRS73,($L$59:$N$62),3,FALSE)</f>
        <v>#N/A</v>
      </c>
      <c r="KRV73" s="192" t="e">
        <f t="shared" si="1486"/>
        <v>#N/A</v>
      </c>
      <c r="KRW73" s="203">
        <v>1</v>
      </c>
      <c r="KRX73" s="272">
        <f t="shared" ref="KRX73" si="1487">KRW73^2</f>
        <v>1</v>
      </c>
      <c r="KRY73" s="210" t="e">
        <f t="shared" ref="KRY73" si="1488">KRU73*KRV73*KRX73</f>
        <v>#N/A</v>
      </c>
      <c r="KSG73" s="193" t="s">
        <v>115</v>
      </c>
      <c r="KSH73" s="189">
        <v>2</v>
      </c>
      <c r="KSI73" s="193" t="s">
        <v>2671</v>
      </c>
      <c r="KSJ73" s="193" t="s">
        <v>2671</v>
      </c>
      <c r="KSK73" s="192" t="e">
        <f t="shared" ref="KSK73:KSL73" si="1489">VLOOKUP(KSI73,($L$59:$N$62),3,FALSE)</f>
        <v>#N/A</v>
      </c>
      <c r="KSL73" s="192" t="e">
        <f t="shared" si="1489"/>
        <v>#N/A</v>
      </c>
      <c r="KSM73" s="203">
        <v>1</v>
      </c>
      <c r="KSN73" s="272">
        <f t="shared" ref="KSN73" si="1490">KSM73^2</f>
        <v>1</v>
      </c>
      <c r="KSO73" s="210" t="e">
        <f t="shared" ref="KSO73" si="1491">KSK73*KSL73*KSN73</f>
        <v>#N/A</v>
      </c>
      <c r="KSW73" s="193" t="s">
        <v>115</v>
      </c>
      <c r="KSX73" s="189">
        <v>2</v>
      </c>
      <c r="KSY73" s="193" t="s">
        <v>2671</v>
      </c>
      <c r="KSZ73" s="193" t="s">
        <v>2671</v>
      </c>
      <c r="KTA73" s="192" t="e">
        <f t="shared" ref="KTA73:KTB73" si="1492">VLOOKUP(KSY73,($L$59:$N$62),3,FALSE)</f>
        <v>#N/A</v>
      </c>
      <c r="KTB73" s="192" t="e">
        <f t="shared" si="1492"/>
        <v>#N/A</v>
      </c>
      <c r="KTC73" s="203">
        <v>1</v>
      </c>
      <c r="KTD73" s="272">
        <f t="shared" ref="KTD73" si="1493">KTC73^2</f>
        <v>1</v>
      </c>
      <c r="KTE73" s="210" t="e">
        <f t="shared" ref="KTE73" si="1494">KTA73*KTB73*KTD73</f>
        <v>#N/A</v>
      </c>
      <c r="KTM73" s="193" t="s">
        <v>115</v>
      </c>
      <c r="KTN73" s="189">
        <v>2</v>
      </c>
      <c r="KTO73" s="193" t="s">
        <v>2671</v>
      </c>
      <c r="KTP73" s="193" t="s">
        <v>2671</v>
      </c>
      <c r="KTQ73" s="192" t="e">
        <f t="shared" ref="KTQ73:KTR73" si="1495">VLOOKUP(KTO73,($L$59:$N$62),3,FALSE)</f>
        <v>#N/A</v>
      </c>
      <c r="KTR73" s="192" t="e">
        <f t="shared" si="1495"/>
        <v>#N/A</v>
      </c>
      <c r="KTS73" s="203">
        <v>1</v>
      </c>
      <c r="KTT73" s="272">
        <f t="shared" ref="KTT73" si="1496">KTS73^2</f>
        <v>1</v>
      </c>
      <c r="KTU73" s="210" t="e">
        <f t="shared" ref="KTU73" si="1497">KTQ73*KTR73*KTT73</f>
        <v>#N/A</v>
      </c>
      <c r="KUC73" s="193" t="s">
        <v>115</v>
      </c>
      <c r="KUD73" s="189">
        <v>2</v>
      </c>
      <c r="KUE73" s="193" t="s">
        <v>2671</v>
      </c>
      <c r="KUF73" s="193" t="s">
        <v>2671</v>
      </c>
      <c r="KUG73" s="192" t="e">
        <f t="shared" ref="KUG73:KUH73" si="1498">VLOOKUP(KUE73,($L$59:$N$62),3,FALSE)</f>
        <v>#N/A</v>
      </c>
      <c r="KUH73" s="192" t="e">
        <f t="shared" si="1498"/>
        <v>#N/A</v>
      </c>
      <c r="KUI73" s="203">
        <v>1</v>
      </c>
      <c r="KUJ73" s="272">
        <f t="shared" ref="KUJ73" si="1499">KUI73^2</f>
        <v>1</v>
      </c>
      <c r="KUK73" s="210" t="e">
        <f t="shared" ref="KUK73" si="1500">KUG73*KUH73*KUJ73</f>
        <v>#N/A</v>
      </c>
      <c r="KUS73" s="193" t="s">
        <v>115</v>
      </c>
      <c r="KUT73" s="189">
        <v>2</v>
      </c>
      <c r="KUU73" s="193" t="s">
        <v>2671</v>
      </c>
      <c r="KUV73" s="193" t="s">
        <v>2671</v>
      </c>
      <c r="KUW73" s="192" t="e">
        <f t="shared" ref="KUW73:KUX73" si="1501">VLOOKUP(KUU73,($L$59:$N$62),3,FALSE)</f>
        <v>#N/A</v>
      </c>
      <c r="KUX73" s="192" t="e">
        <f t="shared" si="1501"/>
        <v>#N/A</v>
      </c>
      <c r="KUY73" s="203">
        <v>1</v>
      </c>
      <c r="KUZ73" s="272">
        <f t="shared" ref="KUZ73" si="1502">KUY73^2</f>
        <v>1</v>
      </c>
      <c r="KVA73" s="210" t="e">
        <f t="shared" ref="KVA73" si="1503">KUW73*KUX73*KUZ73</f>
        <v>#N/A</v>
      </c>
      <c r="KVI73" s="193" t="s">
        <v>115</v>
      </c>
      <c r="KVJ73" s="189">
        <v>2</v>
      </c>
      <c r="KVK73" s="193" t="s">
        <v>2671</v>
      </c>
      <c r="KVL73" s="193" t="s">
        <v>2671</v>
      </c>
      <c r="KVM73" s="192" t="e">
        <f t="shared" ref="KVM73:KVN73" si="1504">VLOOKUP(KVK73,($L$59:$N$62),3,FALSE)</f>
        <v>#N/A</v>
      </c>
      <c r="KVN73" s="192" t="e">
        <f t="shared" si="1504"/>
        <v>#N/A</v>
      </c>
      <c r="KVO73" s="203">
        <v>1</v>
      </c>
      <c r="KVP73" s="272">
        <f t="shared" ref="KVP73" si="1505">KVO73^2</f>
        <v>1</v>
      </c>
      <c r="KVQ73" s="210" t="e">
        <f t="shared" ref="KVQ73" si="1506">KVM73*KVN73*KVP73</f>
        <v>#N/A</v>
      </c>
      <c r="KVY73" s="193" t="s">
        <v>115</v>
      </c>
      <c r="KVZ73" s="189">
        <v>2</v>
      </c>
      <c r="KWA73" s="193" t="s">
        <v>2671</v>
      </c>
      <c r="KWB73" s="193" t="s">
        <v>2671</v>
      </c>
      <c r="KWC73" s="192" t="e">
        <f t="shared" ref="KWC73:KWD73" si="1507">VLOOKUP(KWA73,($L$59:$N$62),3,FALSE)</f>
        <v>#N/A</v>
      </c>
      <c r="KWD73" s="192" t="e">
        <f t="shared" si="1507"/>
        <v>#N/A</v>
      </c>
      <c r="KWE73" s="203">
        <v>1</v>
      </c>
      <c r="KWF73" s="272">
        <f t="shared" ref="KWF73" si="1508">KWE73^2</f>
        <v>1</v>
      </c>
      <c r="KWG73" s="210" t="e">
        <f t="shared" ref="KWG73" si="1509">KWC73*KWD73*KWF73</f>
        <v>#N/A</v>
      </c>
      <c r="KWO73" s="193" t="s">
        <v>115</v>
      </c>
      <c r="KWP73" s="189">
        <v>2</v>
      </c>
      <c r="KWQ73" s="193" t="s">
        <v>2671</v>
      </c>
      <c r="KWR73" s="193" t="s">
        <v>2671</v>
      </c>
      <c r="KWS73" s="192" t="e">
        <f t="shared" ref="KWS73:KWT73" si="1510">VLOOKUP(KWQ73,($L$59:$N$62),3,FALSE)</f>
        <v>#N/A</v>
      </c>
      <c r="KWT73" s="192" t="e">
        <f t="shared" si="1510"/>
        <v>#N/A</v>
      </c>
      <c r="KWU73" s="203">
        <v>1</v>
      </c>
      <c r="KWV73" s="272">
        <f t="shared" ref="KWV73" si="1511">KWU73^2</f>
        <v>1</v>
      </c>
      <c r="KWW73" s="210" t="e">
        <f t="shared" ref="KWW73" si="1512">KWS73*KWT73*KWV73</f>
        <v>#N/A</v>
      </c>
      <c r="KXE73" s="193" t="s">
        <v>115</v>
      </c>
      <c r="KXF73" s="189">
        <v>2</v>
      </c>
      <c r="KXG73" s="193" t="s">
        <v>2671</v>
      </c>
      <c r="KXH73" s="193" t="s">
        <v>2671</v>
      </c>
      <c r="KXI73" s="192" t="e">
        <f t="shared" ref="KXI73:KXJ73" si="1513">VLOOKUP(KXG73,($L$59:$N$62),3,FALSE)</f>
        <v>#N/A</v>
      </c>
      <c r="KXJ73" s="192" t="e">
        <f t="shared" si="1513"/>
        <v>#N/A</v>
      </c>
      <c r="KXK73" s="203">
        <v>1</v>
      </c>
      <c r="KXL73" s="272">
        <f t="shared" ref="KXL73" si="1514">KXK73^2</f>
        <v>1</v>
      </c>
      <c r="KXM73" s="210" t="e">
        <f t="shared" ref="KXM73" si="1515">KXI73*KXJ73*KXL73</f>
        <v>#N/A</v>
      </c>
      <c r="KXU73" s="193" t="s">
        <v>115</v>
      </c>
      <c r="KXV73" s="189">
        <v>2</v>
      </c>
      <c r="KXW73" s="193" t="s">
        <v>2671</v>
      </c>
      <c r="KXX73" s="193" t="s">
        <v>2671</v>
      </c>
      <c r="KXY73" s="192" t="e">
        <f t="shared" ref="KXY73:KXZ73" si="1516">VLOOKUP(KXW73,($L$59:$N$62),3,FALSE)</f>
        <v>#N/A</v>
      </c>
      <c r="KXZ73" s="192" t="e">
        <f t="shared" si="1516"/>
        <v>#N/A</v>
      </c>
      <c r="KYA73" s="203">
        <v>1</v>
      </c>
      <c r="KYB73" s="272">
        <f t="shared" ref="KYB73" si="1517">KYA73^2</f>
        <v>1</v>
      </c>
      <c r="KYC73" s="210" t="e">
        <f t="shared" ref="KYC73" si="1518">KXY73*KXZ73*KYB73</f>
        <v>#N/A</v>
      </c>
      <c r="KYK73" s="193" t="s">
        <v>115</v>
      </c>
      <c r="KYL73" s="189">
        <v>2</v>
      </c>
      <c r="KYM73" s="193" t="s">
        <v>2671</v>
      </c>
      <c r="KYN73" s="193" t="s">
        <v>2671</v>
      </c>
      <c r="KYO73" s="192" t="e">
        <f t="shared" ref="KYO73:KYP73" si="1519">VLOOKUP(KYM73,($L$59:$N$62),3,FALSE)</f>
        <v>#N/A</v>
      </c>
      <c r="KYP73" s="192" t="e">
        <f t="shared" si="1519"/>
        <v>#N/A</v>
      </c>
      <c r="KYQ73" s="203">
        <v>1</v>
      </c>
      <c r="KYR73" s="272">
        <f t="shared" ref="KYR73" si="1520">KYQ73^2</f>
        <v>1</v>
      </c>
      <c r="KYS73" s="210" t="e">
        <f t="shared" ref="KYS73" si="1521">KYO73*KYP73*KYR73</f>
        <v>#N/A</v>
      </c>
      <c r="KZA73" s="193" t="s">
        <v>115</v>
      </c>
      <c r="KZB73" s="189">
        <v>2</v>
      </c>
      <c r="KZC73" s="193" t="s">
        <v>2671</v>
      </c>
      <c r="KZD73" s="193" t="s">
        <v>2671</v>
      </c>
      <c r="KZE73" s="192" t="e">
        <f t="shared" ref="KZE73:KZF73" si="1522">VLOOKUP(KZC73,($L$59:$N$62),3,FALSE)</f>
        <v>#N/A</v>
      </c>
      <c r="KZF73" s="192" t="e">
        <f t="shared" si="1522"/>
        <v>#N/A</v>
      </c>
      <c r="KZG73" s="203">
        <v>1</v>
      </c>
      <c r="KZH73" s="272">
        <f t="shared" ref="KZH73" si="1523">KZG73^2</f>
        <v>1</v>
      </c>
      <c r="KZI73" s="210" t="e">
        <f t="shared" ref="KZI73" si="1524">KZE73*KZF73*KZH73</f>
        <v>#N/A</v>
      </c>
      <c r="KZQ73" s="193" t="s">
        <v>115</v>
      </c>
      <c r="KZR73" s="189">
        <v>2</v>
      </c>
      <c r="KZS73" s="193" t="s">
        <v>2671</v>
      </c>
      <c r="KZT73" s="193" t="s">
        <v>2671</v>
      </c>
      <c r="KZU73" s="192" t="e">
        <f t="shared" ref="KZU73:KZV73" si="1525">VLOOKUP(KZS73,($L$59:$N$62),3,FALSE)</f>
        <v>#N/A</v>
      </c>
      <c r="KZV73" s="192" t="e">
        <f t="shared" si="1525"/>
        <v>#N/A</v>
      </c>
      <c r="KZW73" s="203">
        <v>1</v>
      </c>
      <c r="KZX73" s="272">
        <f t="shared" ref="KZX73" si="1526">KZW73^2</f>
        <v>1</v>
      </c>
      <c r="KZY73" s="210" t="e">
        <f t="shared" ref="KZY73" si="1527">KZU73*KZV73*KZX73</f>
        <v>#N/A</v>
      </c>
      <c r="LAG73" s="193" t="s">
        <v>115</v>
      </c>
      <c r="LAH73" s="189">
        <v>2</v>
      </c>
      <c r="LAI73" s="193" t="s">
        <v>2671</v>
      </c>
      <c r="LAJ73" s="193" t="s">
        <v>2671</v>
      </c>
      <c r="LAK73" s="192" t="e">
        <f t="shared" ref="LAK73:LAL73" si="1528">VLOOKUP(LAI73,($L$59:$N$62),3,FALSE)</f>
        <v>#N/A</v>
      </c>
      <c r="LAL73" s="192" t="e">
        <f t="shared" si="1528"/>
        <v>#N/A</v>
      </c>
      <c r="LAM73" s="203">
        <v>1</v>
      </c>
      <c r="LAN73" s="272">
        <f t="shared" ref="LAN73" si="1529">LAM73^2</f>
        <v>1</v>
      </c>
      <c r="LAO73" s="210" t="e">
        <f t="shared" ref="LAO73" si="1530">LAK73*LAL73*LAN73</f>
        <v>#N/A</v>
      </c>
      <c r="LAW73" s="193" t="s">
        <v>115</v>
      </c>
      <c r="LAX73" s="189">
        <v>2</v>
      </c>
      <c r="LAY73" s="193" t="s">
        <v>2671</v>
      </c>
      <c r="LAZ73" s="193" t="s">
        <v>2671</v>
      </c>
      <c r="LBA73" s="192" t="e">
        <f t="shared" ref="LBA73:LBB73" si="1531">VLOOKUP(LAY73,($L$59:$N$62),3,FALSE)</f>
        <v>#N/A</v>
      </c>
      <c r="LBB73" s="192" t="e">
        <f t="shared" si="1531"/>
        <v>#N/A</v>
      </c>
      <c r="LBC73" s="203">
        <v>1</v>
      </c>
      <c r="LBD73" s="272">
        <f t="shared" ref="LBD73" si="1532">LBC73^2</f>
        <v>1</v>
      </c>
      <c r="LBE73" s="210" t="e">
        <f t="shared" ref="LBE73" si="1533">LBA73*LBB73*LBD73</f>
        <v>#N/A</v>
      </c>
      <c r="LBM73" s="193" t="s">
        <v>115</v>
      </c>
      <c r="LBN73" s="189">
        <v>2</v>
      </c>
      <c r="LBO73" s="193" t="s">
        <v>2671</v>
      </c>
      <c r="LBP73" s="193" t="s">
        <v>2671</v>
      </c>
      <c r="LBQ73" s="192" t="e">
        <f t="shared" ref="LBQ73:LBR73" si="1534">VLOOKUP(LBO73,($L$59:$N$62),3,FALSE)</f>
        <v>#N/A</v>
      </c>
      <c r="LBR73" s="192" t="e">
        <f t="shared" si="1534"/>
        <v>#N/A</v>
      </c>
      <c r="LBS73" s="203">
        <v>1</v>
      </c>
      <c r="LBT73" s="272">
        <f t="shared" ref="LBT73" si="1535">LBS73^2</f>
        <v>1</v>
      </c>
      <c r="LBU73" s="210" t="e">
        <f t="shared" ref="LBU73" si="1536">LBQ73*LBR73*LBT73</f>
        <v>#N/A</v>
      </c>
      <c r="LCC73" s="193" t="s">
        <v>115</v>
      </c>
      <c r="LCD73" s="189">
        <v>2</v>
      </c>
      <c r="LCE73" s="193" t="s">
        <v>2671</v>
      </c>
      <c r="LCF73" s="193" t="s">
        <v>2671</v>
      </c>
      <c r="LCG73" s="192" t="e">
        <f t="shared" ref="LCG73:LCH73" si="1537">VLOOKUP(LCE73,($L$59:$N$62),3,FALSE)</f>
        <v>#N/A</v>
      </c>
      <c r="LCH73" s="192" t="e">
        <f t="shared" si="1537"/>
        <v>#N/A</v>
      </c>
      <c r="LCI73" s="203">
        <v>1</v>
      </c>
      <c r="LCJ73" s="272">
        <f t="shared" ref="LCJ73" si="1538">LCI73^2</f>
        <v>1</v>
      </c>
      <c r="LCK73" s="210" t="e">
        <f t="shared" ref="LCK73" si="1539">LCG73*LCH73*LCJ73</f>
        <v>#N/A</v>
      </c>
      <c r="LCS73" s="193" t="s">
        <v>115</v>
      </c>
      <c r="LCT73" s="189">
        <v>2</v>
      </c>
      <c r="LCU73" s="193" t="s">
        <v>2671</v>
      </c>
      <c r="LCV73" s="193" t="s">
        <v>2671</v>
      </c>
      <c r="LCW73" s="192" t="e">
        <f t="shared" ref="LCW73:LCX73" si="1540">VLOOKUP(LCU73,($L$59:$N$62),3,FALSE)</f>
        <v>#N/A</v>
      </c>
      <c r="LCX73" s="192" t="e">
        <f t="shared" si="1540"/>
        <v>#N/A</v>
      </c>
      <c r="LCY73" s="203">
        <v>1</v>
      </c>
      <c r="LCZ73" s="272">
        <f t="shared" ref="LCZ73" si="1541">LCY73^2</f>
        <v>1</v>
      </c>
      <c r="LDA73" s="210" t="e">
        <f t="shared" ref="LDA73" si="1542">LCW73*LCX73*LCZ73</f>
        <v>#N/A</v>
      </c>
      <c r="LDI73" s="193" t="s">
        <v>115</v>
      </c>
      <c r="LDJ73" s="189">
        <v>2</v>
      </c>
      <c r="LDK73" s="193" t="s">
        <v>2671</v>
      </c>
      <c r="LDL73" s="193" t="s">
        <v>2671</v>
      </c>
      <c r="LDM73" s="192" t="e">
        <f t="shared" ref="LDM73:LDN73" si="1543">VLOOKUP(LDK73,($L$59:$N$62),3,FALSE)</f>
        <v>#N/A</v>
      </c>
      <c r="LDN73" s="192" t="e">
        <f t="shared" si="1543"/>
        <v>#N/A</v>
      </c>
      <c r="LDO73" s="203">
        <v>1</v>
      </c>
      <c r="LDP73" s="272">
        <f t="shared" ref="LDP73" si="1544">LDO73^2</f>
        <v>1</v>
      </c>
      <c r="LDQ73" s="210" t="e">
        <f t="shared" ref="LDQ73" si="1545">LDM73*LDN73*LDP73</f>
        <v>#N/A</v>
      </c>
      <c r="LDY73" s="193" t="s">
        <v>115</v>
      </c>
      <c r="LDZ73" s="189">
        <v>2</v>
      </c>
      <c r="LEA73" s="193" t="s">
        <v>2671</v>
      </c>
      <c r="LEB73" s="193" t="s">
        <v>2671</v>
      </c>
      <c r="LEC73" s="192" t="e">
        <f t="shared" ref="LEC73:LED73" si="1546">VLOOKUP(LEA73,($L$59:$N$62),3,FALSE)</f>
        <v>#N/A</v>
      </c>
      <c r="LED73" s="192" t="e">
        <f t="shared" si="1546"/>
        <v>#N/A</v>
      </c>
      <c r="LEE73" s="203">
        <v>1</v>
      </c>
      <c r="LEF73" s="272">
        <f t="shared" ref="LEF73" si="1547">LEE73^2</f>
        <v>1</v>
      </c>
      <c r="LEG73" s="210" t="e">
        <f t="shared" ref="LEG73" si="1548">LEC73*LED73*LEF73</f>
        <v>#N/A</v>
      </c>
      <c r="LEO73" s="193" t="s">
        <v>115</v>
      </c>
      <c r="LEP73" s="189">
        <v>2</v>
      </c>
      <c r="LEQ73" s="193" t="s">
        <v>2671</v>
      </c>
      <c r="LER73" s="193" t="s">
        <v>2671</v>
      </c>
      <c r="LES73" s="192" t="e">
        <f t="shared" ref="LES73:LET73" si="1549">VLOOKUP(LEQ73,($L$59:$N$62),3,FALSE)</f>
        <v>#N/A</v>
      </c>
      <c r="LET73" s="192" t="e">
        <f t="shared" si="1549"/>
        <v>#N/A</v>
      </c>
      <c r="LEU73" s="203">
        <v>1</v>
      </c>
      <c r="LEV73" s="272">
        <f t="shared" ref="LEV73" si="1550">LEU73^2</f>
        <v>1</v>
      </c>
      <c r="LEW73" s="210" t="e">
        <f t="shared" ref="LEW73" si="1551">LES73*LET73*LEV73</f>
        <v>#N/A</v>
      </c>
      <c r="LFE73" s="193" t="s">
        <v>115</v>
      </c>
      <c r="LFF73" s="189">
        <v>2</v>
      </c>
      <c r="LFG73" s="193" t="s">
        <v>2671</v>
      </c>
      <c r="LFH73" s="193" t="s">
        <v>2671</v>
      </c>
      <c r="LFI73" s="192" t="e">
        <f t="shared" ref="LFI73:LFJ73" si="1552">VLOOKUP(LFG73,($L$59:$N$62),3,FALSE)</f>
        <v>#N/A</v>
      </c>
      <c r="LFJ73" s="192" t="e">
        <f t="shared" si="1552"/>
        <v>#N/A</v>
      </c>
      <c r="LFK73" s="203">
        <v>1</v>
      </c>
      <c r="LFL73" s="272">
        <f t="shared" ref="LFL73" si="1553">LFK73^2</f>
        <v>1</v>
      </c>
      <c r="LFM73" s="210" t="e">
        <f t="shared" ref="LFM73" si="1554">LFI73*LFJ73*LFL73</f>
        <v>#N/A</v>
      </c>
      <c r="LFU73" s="193" t="s">
        <v>115</v>
      </c>
      <c r="LFV73" s="189">
        <v>2</v>
      </c>
      <c r="LFW73" s="193" t="s">
        <v>2671</v>
      </c>
      <c r="LFX73" s="193" t="s">
        <v>2671</v>
      </c>
      <c r="LFY73" s="192" t="e">
        <f t="shared" ref="LFY73:LFZ73" si="1555">VLOOKUP(LFW73,($L$59:$N$62),3,FALSE)</f>
        <v>#N/A</v>
      </c>
      <c r="LFZ73" s="192" t="e">
        <f t="shared" si="1555"/>
        <v>#N/A</v>
      </c>
      <c r="LGA73" s="203">
        <v>1</v>
      </c>
      <c r="LGB73" s="272">
        <f t="shared" ref="LGB73" si="1556">LGA73^2</f>
        <v>1</v>
      </c>
      <c r="LGC73" s="210" t="e">
        <f t="shared" ref="LGC73" si="1557">LFY73*LFZ73*LGB73</f>
        <v>#N/A</v>
      </c>
      <c r="LGK73" s="193" t="s">
        <v>115</v>
      </c>
      <c r="LGL73" s="189">
        <v>2</v>
      </c>
      <c r="LGM73" s="193" t="s">
        <v>2671</v>
      </c>
      <c r="LGN73" s="193" t="s">
        <v>2671</v>
      </c>
      <c r="LGO73" s="192" t="e">
        <f t="shared" ref="LGO73:LGP73" si="1558">VLOOKUP(LGM73,($L$59:$N$62),3,FALSE)</f>
        <v>#N/A</v>
      </c>
      <c r="LGP73" s="192" t="e">
        <f t="shared" si="1558"/>
        <v>#N/A</v>
      </c>
      <c r="LGQ73" s="203">
        <v>1</v>
      </c>
      <c r="LGR73" s="272">
        <f t="shared" ref="LGR73" si="1559">LGQ73^2</f>
        <v>1</v>
      </c>
      <c r="LGS73" s="210" t="e">
        <f t="shared" ref="LGS73" si="1560">LGO73*LGP73*LGR73</f>
        <v>#N/A</v>
      </c>
      <c r="LHA73" s="193" t="s">
        <v>115</v>
      </c>
      <c r="LHB73" s="189">
        <v>2</v>
      </c>
      <c r="LHC73" s="193" t="s">
        <v>2671</v>
      </c>
      <c r="LHD73" s="193" t="s">
        <v>2671</v>
      </c>
      <c r="LHE73" s="192" t="e">
        <f t="shared" ref="LHE73:LHF73" si="1561">VLOOKUP(LHC73,($L$59:$N$62),3,FALSE)</f>
        <v>#N/A</v>
      </c>
      <c r="LHF73" s="192" t="e">
        <f t="shared" si="1561"/>
        <v>#N/A</v>
      </c>
      <c r="LHG73" s="203">
        <v>1</v>
      </c>
      <c r="LHH73" s="272">
        <f t="shared" ref="LHH73" si="1562">LHG73^2</f>
        <v>1</v>
      </c>
      <c r="LHI73" s="210" t="e">
        <f t="shared" ref="LHI73" si="1563">LHE73*LHF73*LHH73</f>
        <v>#N/A</v>
      </c>
      <c r="LHQ73" s="193" t="s">
        <v>115</v>
      </c>
      <c r="LHR73" s="189">
        <v>2</v>
      </c>
      <c r="LHS73" s="193" t="s">
        <v>2671</v>
      </c>
      <c r="LHT73" s="193" t="s">
        <v>2671</v>
      </c>
      <c r="LHU73" s="192" t="e">
        <f t="shared" ref="LHU73:LHV73" si="1564">VLOOKUP(LHS73,($L$59:$N$62),3,FALSE)</f>
        <v>#N/A</v>
      </c>
      <c r="LHV73" s="192" t="e">
        <f t="shared" si="1564"/>
        <v>#N/A</v>
      </c>
      <c r="LHW73" s="203">
        <v>1</v>
      </c>
      <c r="LHX73" s="272">
        <f t="shared" ref="LHX73" si="1565">LHW73^2</f>
        <v>1</v>
      </c>
      <c r="LHY73" s="210" t="e">
        <f t="shared" ref="LHY73" si="1566">LHU73*LHV73*LHX73</f>
        <v>#N/A</v>
      </c>
      <c r="LIG73" s="193" t="s">
        <v>115</v>
      </c>
      <c r="LIH73" s="189">
        <v>2</v>
      </c>
      <c r="LII73" s="193" t="s">
        <v>2671</v>
      </c>
      <c r="LIJ73" s="193" t="s">
        <v>2671</v>
      </c>
      <c r="LIK73" s="192" t="e">
        <f t="shared" ref="LIK73:LIL73" si="1567">VLOOKUP(LII73,($L$59:$N$62),3,FALSE)</f>
        <v>#N/A</v>
      </c>
      <c r="LIL73" s="192" t="e">
        <f t="shared" si="1567"/>
        <v>#N/A</v>
      </c>
      <c r="LIM73" s="203">
        <v>1</v>
      </c>
      <c r="LIN73" s="272">
        <f t="shared" ref="LIN73" si="1568">LIM73^2</f>
        <v>1</v>
      </c>
      <c r="LIO73" s="210" t="e">
        <f t="shared" ref="LIO73" si="1569">LIK73*LIL73*LIN73</f>
        <v>#N/A</v>
      </c>
      <c r="LIW73" s="193" t="s">
        <v>115</v>
      </c>
      <c r="LIX73" s="189">
        <v>2</v>
      </c>
      <c r="LIY73" s="193" t="s">
        <v>2671</v>
      </c>
      <c r="LIZ73" s="193" t="s">
        <v>2671</v>
      </c>
      <c r="LJA73" s="192" t="e">
        <f t="shared" ref="LJA73:LJB73" si="1570">VLOOKUP(LIY73,($L$59:$N$62),3,FALSE)</f>
        <v>#N/A</v>
      </c>
      <c r="LJB73" s="192" t="e">
        <f t="shared" si="1570"/>
        <v>#N/A</v>
      </c>
      <c r="LJC73" s="203">
        <v>1</v>
      </c>
      <c r="LJD73" s="272">
        <f t="shared" ref="LJD73" si="1571">LJC73^2</f>
        <v>1</v>
      </c>
      <c r="LJE73" s="210" t="e">
        <f t="shared" ref="LJE73" si="1572">LJA73*LJB73*LJD73</f>
        <v>#N/A</v>
      </c>
      <c r="LJM73" s="193" t="s">
        <v>115</v>
      </c>
      <c r="LJN73" s="189">
        <v>2</v>
      </c>
      <c r="LJO73" s="193" t="s">
        <v>2671</v>
      </c>
      <c r="LJP73" s="193" t="s">
        <v>2671</v>
      </c>
      <c r="LJQ73" s="192" t="e">
        <f t="shared" ref="LJQ73:LJR73" si="1573">VLOOKUP(LJO73,($L$59:$N$62),3,FALSE)</f>
        <v>#N/A</v>
      </c>
      <c r="LJR73" s="192" t="e">
        <f t="shared" si="1573"/>
        <v>#N/A</v>
      </c>
      <c r="LJS73" s="203">
        <v>1</v>
      </c>
      <c r="LJT73" s="272">
        <f t="shared" ref="LJT73" si="1574">LJS73^2</f>
        <v>1</v>
      </c>
      <c r="LJU73" s="210" t="e">
        <f t="shared" ref="LJU73" si="1575">LJQ73*LJR73*LJT73</f>
        <v>#N/A</v>
      </c>
      <c r="LKC73" s="193" t="s">
        <v>115</v>
      </c>
      <c r="LKD73" s="189">
        <v>2</v>
      </c>
      <c r="LKE73" s="193" t="s">
        <v>2671</v>
      </c>
      <c r="LKF73" s="193" t="s">
        <v>2671</v>
      </c>
      <c r="LKG73" s="192" t="e">
        <f t="shared" ref="LKG73:LKH73" si="1576">VLOOKUP(LKE73,($L$59:$N$62),3,FALSE)</f>
        <v>#N/A</v>
      </c>
      <c r="LKH73" s="192" t="e">
        <f t="shared" si="1576"/>
        <v>#N/A</v>
      </c>
      <c r="LKI73" s="203">
        <v>1</v>
      </c>
      <c r="LKJ73" s="272">
        <f t="shared" ref="LKJ73" si="1577">LKI73^2</f>
        <v>1</v>
      </c>
      <c r="LKK73" s="210" t="e">
        <f t="shared" ref="LKK73" si="1578">LKG73*LKH73*LKJ73</f>
        <v>#N/A</v>
      </c>
      <c r="LKS73" s="193" t="s">
        <v>115</v>
      </c>
      <c r="LKT73" s="189">
        <v>2</v>
      </c>
      <c r="LKU73" s="193" t="s">
        <v>2671</v>
      </c>
      <c r="LKV73" s="193" t="s">
        <v>2671</v>
      </c>
      <c r="LKW73" s="192" t="e">
        <f t="shared" ref="LKW73:LKX73" si="1579">VLOOKUP(LKU73,($L$59:$N$62),3,FALSE)</f>
        <v>#N/A</v>
      </c>
      <c r="LKX73" s="192" t="e">
        <f t="shared" si="1579"/>
        <v>#N/A</v>
      </c>
      <c r="LKY73" s="203">
        <v>1</v>
      </c>
      <c r="LKZ73" s="272">
        <f t="shared" ref="LKZ73" si="1580">LKY73^2</f>
        <v>1</v>
      </c>
      <c r="LLA73" s="210" t="e">
        <f t="shared" ref="LLA73" si="1581">LKW73*LKX73*LKZ73</f>
        <v>#N/A</v>
      </c>
      <c r="LLI73" s="193" t="s">
        <v>115</v>
      </c>
      <c r="LLJ73" s="189">
        <v>2</v>
      </c>
      <c r="LLK73" s="193" t="s">
        <v>2671</v>
      </c>
      <c r="LLL73" s="193" t="s">
        <v>2671</v>
      </c>
      <c r="LLM73" s="192" t="e">
        <f t="shared" ref="LLM73:LLN73" si="1582">VLOOKUP(LLK73,($L$59:$N$62),3,FALSE)</f>
        <v>#N/A</v>
      </c>
      <c r="LLN73" s="192" t="e">
        <f t="shared" si="1582"/>
        <v>#N/A</v>
      </c>
      <c r="LLO73" s="203">
        <v>1</v>
      </c>
      <c r="LLP73" s="272">
        <f t="shared" ref="LLP73" si="1583">LLO73^2</f>
        <v>1</v>
      </c>
      <c r="LLQ73" s="210" t="e">
        <f t="shared" ref="LLQ73" si="1584">LLM73*LLN73*LLP73</f>
        <v>#N/A</v>
      </c>
      <c r="LLY73" s="193" t="s">
        <v>115</v>
      </c>
      <c r="LLZ73" s="189">
        <v>2</v>
      </c>
      <c r="LMA73" s="193" t="s">
        <v>2671</v>
      </c>
      <c r="LMB73" s="193" t="s">
        <v>2671</v>
      </c>
      <c r="LMC73" s="192" t="e">
        <f t="shared" ref="LMC73:LMD73" si="1585">VLOOKUP(LMA73,($L$59:$N$62),3,FALSE)</f>
        <v>#N/A</v>
      </c>
      <c r="LMD73" s="192" t="e">
        <f t="shared" si="1585"/>
        <v>#N/A</v>
      </c>
      <c r="LME73" s="203">
        <v>1</v>
      </c>
      <c r="LMF73" s="272">
        <f t="shared" ref="LMF73" si="1586">LME73^2</f>
        <v>1</v>
      </c>
      <c r="LMG73" s="210" t="e">
        <f t="shared" ref="LMG73" si="1587">LMC73*LMD73*LMF73</f>
        <v>#N/A</v>
      </c>
      <c r="LMO73" s="193" t="s">
        <v>115</v>
      </c>
      <c r="LMP73" s="189">
        <v>2</v>
      </c>
      <c r="LMQ73" s="193" t="s">
        <v>2671</v>
      </c>
      <c r="LMR73" s="193" t="s">
        <v>2671</v>
      </c>
      <c r="LMS73" s="192" t="e">
        <f t="shared" ref="LMS73:LMT73" si="1588">VLOOKUP(LMQ73,($L$59:$N$62),3,FALSE)</f>
        <v>#N/A</v>
      </c>
      <c r="LMT73" s="192" t="e">
        <f t="shared" si="1588"/>
        <v>#N/A</v>
      </c>
      <c r="LMU73" s="203">
        <v>1</v>
      </c>
      <c r="LMV73" s="272">
        <f t="shared" ref="LMV73" si="1589">LMU73^2</f>
        <v>1</v>
      </c>
      <c r="LMW73" s="210" t="e">
        <f t="shared" ref="LMW73" si="1590">LMS73*LMT73*LMV73</f>
        <v>#N/A</v>
      </c>
      <c r="LNE73" s="193" t="s">
        <v>115</v>
      </c>
      <c r="LNF73" s="189">
        <v>2</v>
      </c>
      <c r="LNG73" s="193" t="s">
        <v>2671</v>
      </c>
      <c r="LNH73" s="193" t="s">
        <v>2671</v>
      </c>
      <c r="LNI73" s="192" t="e">
        <f t="shared" ref="LNI73:LNJ73" si="1591">VLOOKUP(LNG73,($L$59:$N$62),3,FALSE)</f>
        <v>#N/A</v>
      </c>
      <c r="LNJ73" s="192" t="e">
        <f t="shared" si="1591"/>
        <v>#N/A</v>
      </c>
      <c r="LNK73" s="203">
        <v>1</v>
      </c>
      <c r="LNL73" s="272">
        <f t="shared" ref="LNL73" si="1592">LNK73^2</f>
        <v>1</v>
      </c>
      <c r="LNM73" s="210" t="e">
        <f t="shared" ref="LNM73" si="1593">LNI73*LNJ73*LNL73</f>
        <v>#N/A</v>
      </c>
      <c r="LNU73" s="193" t="s">
        <v>115</v>
      </c>
      <c r="LNV73" s="189">
        <v>2</v>
      </c>
      <c r="LNW73" s="193" t="s">
        <v>2671</v>
      </c>
      <c r="LNX73" s="193" t="s">
        <v>2671</v>
      </c>
      <c r="LNY73" s="192" t="e">
        <f t="shared" ref="LNY73:LNZ73" si="1594">VLOOKUP(LNW73,($L$59:$N$62),3,FALSE)</f>
        <v>#N/A</v>
      </c>
      <c r="LNZ73" s="192" t="e">
        <f t="shared" si="1594"/>
        <v>#N/A</v>
      </c>
      <c r="LOA73" s="203">
        <v>1</v>
      </c>
      <c r="LOB73" s="272">
        <f t="shared" ref="LOB73" si="1595">LOA73^2</f>
        <v>1</v>
      </c>
      <c r="LOC73" s="210" t="e">
        <f t="shared" ref="LOC73" si="1596">LNY73*LNZ73*LOB73</f>
        <v>#N/A</v>
      </c>
      <c r="LOK73" s="193" t="s">
        <v>115</v>
      </c>
      <c r="LOL73" s="189">
        <v>2</v>
      </c>
      <c r="LOM73" s="193" t="s">
        <v>2671</v>
      </c>
      <c r="LON73" s="193" t="s">
        <v>2671</v>
      </c>
      <c r="LOO73" s="192" t="e">
        <f t="shared" ref="LOO73:LOP73" si="1597">VLOOKUP(LOM73,($L$59:$N$62),3,FALSE)</f>
        <v>#N/A</v>
      </c>
      <c r="LOP73" s="192" t="e">
        <f t="shared" si="1597"/>
        <v>#N/A</v>
      </c>
      <c r="LOQ73" s="203">
        <v>1</v>
      </c>
      <c r="LOR73" s="272">
        <f t="shared" ref="LOR73" si="1598">LOQ73^2</f>
        <v>1</v>
      </c>
      <c r="LOS73" s="210" t="e">
        <f t="shared" ref="LOS73" si="1599">LOO73*LOP73*LOR73</f>
        <v>#N/A</v>
      </c>
      <c r="LPA73" s="193" t="s">
        <v>115</v>
      </c>
      <c r="LPB73" s="189">
        <v>2</v>
      </c>
      <c r="LPC73" s="193" t="s">
        <v>2671</v>
      </c>
      <c r="LPD73" s="193" t="s">
        <v>2671</v>
      </c>
      <c r="LPE73" s="192" t="e">
        <f t="shared" ref="LPE73:LPF73" si="1600">VLOOKUP(LPC73,($L$59:$N$62),3,FALSE)</f>
        <v>#N/A</v>
      </c>
      <c r="LPF73" s="192" t="e">
        <f t="shared" si="1600"/>
        <v>#N/A</v>
      </c>
      <c r="LPG73" s="203">
        <v>1</v>
      </c>
      <c r="LPH73" s="272">
        <f t="shared" ref="LPH73" si="1601">LPG73^2</f>
        <v>1</v>
      </c>
      <c r="LPI73" s="210" t="e">
        <f t="shared" ref="LPI73" si="1602">LPE73*LPF73*LPH73</f>
        <v>#N/A</v>
      </c>
      <c r="LPQ73" s="193" t="s">
        <v>115</v>
      </c>
      <c r="LPR73" s="189">
        <v>2</v>
      </c>
      <c r="LPS73" s="193" t="s">
        <v>2671</v>
      </c>
      <c r="LPT73" s="193" t="s">
        <v>2671</v>
      </c>
      <c r="LPU73" s="192" t="e">
        <f t="shared" ref="LPU73:LPV73" si="1603">VLOOKUP(LPS73,($L$59:$N$62),3,FALSE)</f>
        <v>#N/A</v>
      </c>
      <c r="LPV73" s="192" t="e">
        <f t="shared" si="1603"/>
        <v>#N/A</v>
      </c>
      <c r="LPW73" s="203">
        <v>1</v>
      </c>
      <c r="LPX73" s="272">
        <f t="shared" ref="LPX73" si="1604">LPW73^2</f>
        <v>1</v>
      </c>
      <c r="LPY73" s="210" t="e">
        <f t="shared" ref="LPY73" si="1605">LPU73*LPV73*LPX73</f>
        <v>#N/A</v>
      </c>
      <c r="LQG73" s="193" t="s">
        <v>115</v>
      </c>
      <c r="LQH73" s="189">
        <v>2</v>
      </c>
      <c r="LQI73" s="193" t="s">
        <v>2671</v>
      </c>
      <c r="LQJ73" s="193" t="s">
        <v>2671</v>
      </c>
      <c r="LQK73" s="192" t="e">
        <f t="shared" ref="LQK73:LQL73" si="1606">VLOOKUP(LQI73,($L$59:$N$62),3,FALSE)</f>
        <v>#N/A</v>
      </c>
      <c r="LQL73" s="192" t="e">
        <f t="shared" si="1606"/>
        <v>#N/A</v>
      </c>
      <c r="LQM73" s="203">
        <v>1</v>
      </c>
      <c r="LQN73" s="272">
        <f t="shared" ref="LQN73" si="1607">LQM73^2</f>
        <v>1</v>
      </c>
      <c r="LQO73" s="210" t="e">
        <f t="shared" ref="LQO73" si="1608">LQK73*LQL73*LQN73</f>
        <v>#N/A</v>
      </c>
      <c r="LQW73" s="193" t="s">
        <v>115</v>
      </c>
      <c r="LQX73" s="189">
        <v>2</v>
      </c>
      <c r="LQY73" s="193" t="s">
        <v>2671</v>
      </c>
      <c r="LQZ73" s="193" t="s">
        <v>2671</v>
      </c>
      <c r="LRA73" s="192" t="e">
        <f t="shared" ref="LRA73:LRB73" si="1609">VLOOKUP(LQY73,($L$59:$N$62),3,FALSE)</f>
        <v>#N/A</v>
      </c>
      <c r="LRB73" s="192" t="e">
        <f t="shared" si="1609"/>
        <v>#N/A</v>
      </c>
      <c r="LRC73" s="203">
        <v>1</v>
      </c>
      <c r="LRD73" s="272">
        <f t="shared" ref="LRD73" si="1610">LRC73^2</f>
        <v>1</v>
      </c>
      <c r="LRE73" s="210" t="e">
        <f t="shared" ref="LRE73" si="1611">LRA73*LRB73*LRD73</f>
        <v>#N/A</v>
      </c>
      <c r="LRM73" s="193" t="s">
        <v>115</v>
      </c>
      <c r="LRN73" s="189">
        <v>2</v>
      </c>
      <c r="LRO73" s="193" t="s">
        <v>2671</v>
      </c>
      <c r="LRP73" s="193" t="s">
        <v>2671</v>
      </c>
      <c r="LRQ73" s="192" t="e">
        <f t="shared" ref="LRQ73:LRR73" si="1612">VLOOKUP(LRO73,($L$59:$N$62),3,FALSE)</f>
        <v>#N/A</v>
      </c>
      <c r="LRR73" s="192" t="e">
        <f t="shared" si="1612"/>
        <v>#N/A</v>
      </c>
      <c r="LRS73" s="203">
        <v>1</v>
      </c>
      <c r="LRT73" s="272">
        <f t="shared" ref="LRT73" si="1613">LRS73^2</f>
        <v>1</v>
      </c>
      <c r="LRU73" s="210" t="e">
        <f t="shared" ref="LRU73" si="1614">LRQ73*LRR73*LRT73</f>
        <v>#N/A</v>
      </c>
      <c r="LSC73" s="193" t="s">
        <v>115</v>
      </c>
      <c r="LSD73" s="189">
        <v>2</v>
      </c>
      <c r="LSE73" s="193" t="s">
        <v>2671</v>
      </c>
      <c r="LSF73" s="193" t="s">
        <v>2671</v>
      </c>
      <c r="LSG73" s="192" t="e">
        <f t="shared" ref="LSG73:LSH73" si="1615">VLOOKUP(LSE73,($L$59:$N$62),3,FALSE)</f>
        <v>#N/A</v>
      </c>
      <c r="LSH73" s="192" t="e">
        <f t="shared" si="1615"/>
        <v>#N/A</v>
      </c>
      <c r="LSI73" s="203">
        <v>1</v>
      </c>
      <c r="LSJ73" s="272">
        <f t="shared" ref="LSJ73" si="1616">LSI73^2</f>
        <v>1</v>
      </c>
      <c r="LSK73" s="210" t="e">
        <f t="shared" ref="LSK73" si="1617">LSG73*LSH73*LSJ73</f>
        <v>#N/A</v>
      </c>
      <c r="LSS73" s="193" t="s">
        <v>115</v>
      </c>
      <c r="LST73" s="189">
        <v>2</v>
      </c>
      <c r="LSU73" s="193" t="s">
        <v>2671</v>
      </c>
      <c r="LSV73" s="193" t="s">
        <v>2671</v>
      </c>
      <c r="LSW73" s="192" t="e">
        <f t="shared" ref="LSW73:LSX73" si="1618">VLOOKUP(LSU73,($L$59:$N$62),3,FALSE)</f>
        <v>#N/A</v>
      </c>
      <c r="LSX73" s="192" t="e">
        <f t="shared" si="1618"/>
        <v>#N/A</v>
      </c>
      <c r="LSY73" s="203">
        <v>1</v>
      </c>
      <c r="LSZ73" s="272">
        <f t="shared" ref="LSZ73" si="1619">LSY73^2</f>
        <v>1</v>
      </c>
      <c r="LTA73" s="210" t="e">
        <f t="shared" ref="LTA73" si="1620">LSW73*LSX73*LSZ73</f>
        <v>#N/A</v>
      </c>
      <c r="LTI73" s="193" t="s">
        <v>115</v>
      </c>
      <c r="LTJ73" s="189">
        <v>2</v>
      </c>
      <c r="LTK73" s="193" t="s">
        <v>2671</v>
      </c>
      <c r="LTL73" s="193" t="s">
        <v>2671</v>
      </c>
      <c r="LTM73" s="192" t="e">
        <f t="shared" ref="LTM73:LTN73" si="1621">VLOOKUP(LTK73,($L$59:$N$62),3,FALSE)</f>
        <v>#N/A</v>
      </c>
      <c r="LTN73" s="192" t="e">
        <f t="shared" si="1621"/>
        <v>#N/A</v>
      </c>
      <c r="LTO73" s="203">
        <v>1</v>
      </c>
      <c r="LTP73" s="272">
        <f t="shared" ref="LTP73" si="1622">LTO73^2</f>
        <v>1</v>
      </c>
      <c r="LTQ73" s="210" t="e">
        <f t="shared" ref="LTQ73" si="1623">LTM73*LTN73*LTP73</f>
        <v>#N/A</v>
      </c>
      <c r="LTY73" s="193" t="s">
        <v>115</v>
      </c>
      <c r="LTZ73" s="189">
        <v>2</v>
      </c>
      <c r="LUA73" s="193" t="s">
        <v>2671</v>
      </c>
      <c r="LUB73" s="193" t="s">
        <v>2671</v>
      </c>
      <c r="LUC73" s="192" t="e">
        <f t="shared" ref="LUC73:LUD73" si="1624">VLOOKUP(LUA73,($L$59:$N$62),3,FALSE)</f>
        <v>#N/A</v>
      </c>
      <c r="LUD73" s="192" t="e">
        <f t="shared" si="1624"/>
        <v>#N/A</v>
      </c>
      <c r="LUE73" s="203">
        <v>1</v>
      </c>
      <c r="LUF73" s="272">
        <f t="shared" ref="LUF73" si="1625">LUE73^2</f>
        <v>1</v>
      </c>
      <c r="LUG73" s="210" t="e">
        <f t="shared" ref="LUG73" si="1626">LUC73*LUD73*LUF73</f>
        <v>#N/A</v>
      </c>
      <c r="LUO73" s="193" t="s">
        <v>115</v>
      </c>
      <c r="LUP73" s="189">
        <v>2</v>
      </c>
      <c r="LUQ73" s="193" t="s">
        <v>2671</v>
      </c>
      <c r="LUR73" s="193" t="s">
        <v>2671</v>
      </c>
      <c r="LUS73" s="192" t="e">
        <f t="shared" ref="LUS73:LUT73" si="1627">VLOOKUP(LUQ73,($L$59:$N$62),3,FALSE)</f>
        <v>#N/A</v>
      </c>
      <c r="LUT73" s="192" t="e">
        <f t="shared" si="1627"/>
        <v>#N/A</v>
      </c>
      <c r="LUU73" s="203">
        <v>1</v>
      </c>
      <c r="LUV73" s="272">
        <f t="shared" ref="LUV73" si="1628">LUU73^2</f>
        <v>1</v>
      </c>
      <c r="LUW73" s="210" t="e">
        <f t="shared" ref="LUW73" si="1629">LUS73*LUT73*LUV73</f>
        <v>#N/A</v>
      </c>
      <c r="LVE73" s="193" t="s">
        <v>115</v>
      </c>
      <c r="LVF73" s="189">
        <v>2</v>
      </c>
      <c r="LVG73" s="193" t="s">
        <v>2671</v>
      </c>
      <c r="LVH73" s="193" t="s">
        <v>2671</v>
      </c>
      <c r="LVI73" s="192" t="e">
        <f t="shared" ref="LVI73:LVJ73" si="1630">VLOOKUP(LVG73,($L$59:$N$62),3,FALSE)</f>
        <v>#N/A</v>
      </c>
      <c r="LVJ73" s="192" t="e">
        <f t="shared" si="1630"/>
        <v>#N/A</v>
      </c>
      <c r="LVK73" s="203">
        <v>1</v>
      </c>
      <c r="LVL73" s="272">
        <f t="shared" ref="LVL73" si="1631">LVK73^2</f>
        <v>1</v>
      </c>
      <c r="LVM73" s="210" t="e">
        <f t="shared" ref="LVM73" si="1632">LVI73*LVJ73*LVL73</f>
        <v>#N/A</v>
      </c>
      <c r="LVU73" s="193" t="s">
        <v>115</v>
      </c>
      <c r="LVV73" s="189">
        <v>2</v>
      </c>
      <c r="LVW73" s="193" t="s">
        <v>2671</v>
      </c>
      <c r="LVX73" s="193" t="s">
        <v>2671</v>
      </c>
      <c r="LVY73" s="192" t="e">
        <f t="shared" ref="LVY73:LVZ73" si="1633">VLOOKUP(LVW73,($L$59:$N$62),3,FALSE)</f>
        <v>#N/A</v>
      </c>
      <c r="LVZ73" s="192" t="e">
        <f t="shared" si="1633"/>
        <v>#N/A</v>
      </c>
      <c r="LWA73" s="203">
        <v>1</v>
      </c>
      <c r="LWB73" s="272">
        <f t="shared" ref="LWB73" si="1634">LWA73^2</f>
        <v>1</v>
      </c>
      <c r="LWC73" s="210" t="e">
        <f t="shared" ref="LWC73" si="1635">LVY73*LVZ73*LWB73</f>
        <v>#N/A</v>
      </c>
      <c r="LWK73" s="193" t="s">
        <v>115</v>
      </c>
      <c r="LWL73" s="189">
        <v>2</v>
      </c>
      <c r="LWM73" s="193" t="s">
        <v>2671</v>
      </c>
      <c r="LWN73" s="193" t="s">
        <v>2671</v>
      </c>
      <c r="LWO73" s="192" t="e">
        <f t="shared" ref="LWO73:LWP73" si="1636">VLOOKUP(LWM73,($L$59:$N$62),3,FALSE)</f>
        <v>#N/A</v>
      </c>
      <c r="LWP73" s="192" t="e">
        <f t="shared" si="1636"/>
        <v>#N/A</v>
      </c>
      <c r="LWQ73" s="203">
        <v>1</v>
      </c>
      <c r="LWR73" s="272">
        <f t="shared" ref="LWR73" si="1637">LWQ73^2</f>
        <v>1</v>
      </c>
      <c r="LWS73" s="210" t="e">
        <f t="shared" ref="LWS73" si="1638">LWO73*LWP73*LWR73</f>
        <v>#N/A</v>
      </c>
      <c r="LXA73" s="193" t="s">
        <v>115</v>
      </c>
      <c r="LXB73" s="189">
        <v>2</v>
      </c>
      <c r="LXC73" s="193" t="s">
        <v>2671</v>
      </c>
      <c r="LXD73" s="193" t="s">
        <v>2671</v>
      </c>
      <c r="LXE73" s="192" t="e">
        <f t="shared" ref="LXE73:LXF73" si="1639">VLOOKUP(LXC73,($L$59:$N$62),3,FALSE)</f>
        <v>#N/A</v>
      </c>
      <c r="LXF73" s="192" t="e">
        <f t="shared" si="1639"/>
        <v>#N/A</v>
      </c>
      <c r="LXG73" s="203">
        <v>1</v>
      </c>
      <c r="LXH73" s="272">
        <f t="shared" ref="LXH73" si="1640">LXG73^2</f>
        <v>1</v>
      </c>
      <c r="LXI73" s="210" t="e">
        <f t="shared" ref="LXI73" si="1641">LXE73*LXF73*LXH73</f>
        <v>#N/A</v>
      </c>
      <c r="LXQ73" s="193" t="s">
        <v>115</v>
      </c>
      <c r="LXR73" s="189">
        <v>2</v>
      </c>
      <c r="LXS73" s="193" t="s">
        <v>2671</v>
      </c>
      <c r="LXT73" s="193" t="s">
        <v>2671</v>
      </c>
      <c r="LXU73" s="192" t="e">
        <f t="shared" ref="LXU73:LXV73" si="1642">VLOOKUP(LXS73,($L$59:$N$62),3,FALSE)</f>
        <v>#N/A</v>
      </c>
      <c r="LXV73" s="192" t="e">
        <f t="shared" si="1642"/>
        <v>#N/A</v>
      </c>
      <c r="LXW73" s="203">
        <v>1</v>
      </c>
      <c r="LXX73" s="272">
        <f t="shared" ref="LXX73" si="1643">LXW73^2</f>
        <v>1</v>
      </c>
      <c r="LXY73" s="210" t="e">
        <f t="shared" ref="LXY73" si="1644">LXU73*LXV73*LXX73</f>
        <v>#N/A</v>
      </c>
      <c r="LYG73" s="193" t="s">
        <v>115</v>
      </c>
      <c r="LYH73" s="189">
        <v>2</v>
      </c>
      <c r="LYI73" s="193" t="s">
        <v>2671</v>
      </c>
      <c r="LYJ73" s="193" t="s">
        <v>2671</v>
      </c>
      <c r="LYK73" s="192" t="e">
        <f t="shared" ref="LYK73:LYL73" si="1645">VLOOKUP(LYI73,($L$59:$N$62),3,FALSE)</f>
        <v>#N/A</v>
      </c>
      <c r="LYL73" s="192" t="e">
        <f t="shared" si="1645"/>
        <v>#N/A</v>
      </c>
      <c r="LYM73" s="203">
        <v>1</v>
      </c>
      <c r="LYN73" s="272">
        <f t="shared" ref="LYN73" si="1646">LYM73^2</f>
        <v>1</v>
      </c>
      <c r="LYO73" s="210" t="e">
        <f t="shared" ref="LYO73" si="1647">LYK73*LYL73*LYN73</f>
        <v>#N/A</v>
      </c>
      <c r="LYW73" s="193" t="s">
        <v>115</v>
      </c>
      <c r="LYX73" s="189">
        <v>2</v>
      </c>
      <c r="LYY73" s="193" t="s">
        <v>2671</v>
      </c>
      <c r="LYZ73" s="193" t="s">
        <v>2671</v>
      </c>
      <c r="LZA73" s="192" t="e">
        <f t="shared" ref="LZA73:LZB73" si="1648">VLOOKUP(LYY73,($L$59:$N$62),3,FALSE)</f>
        <v>#N/A</v>
      </c>
      <c r="LZB73" s="192" t="e">
        <f t="shared" si="1648"/>
        <v>#N/A</v>
      </c>
      <c r="LZC73" s="203">
        <v>1</v>
      </c>
      <c r="LZD73" s="272">
        <f t="shared" ref="LZD73" si="1649">LZC73^2</f>
        <v>1</v>
      </c>
      <c r="LZE73" s="210" t="e">
        <f t="shared" ref="LZE73" si="1650">LZA73*LZB73*LZD73</f>
        <v>#N/A</v>
      </c>
      <c r="LZM73" s="193" t="s">
        <v>115</v>
      </c>
      <c r="LZN73" s="189">
        <v>2</v>
      </c>
      <c r="LZO73" s="193" t="s">
        <v>2671</v>
      </c>
      <c r="LZP73" s="193" t="s">
        <v>2671</v>
      </c>
      <c r="LZQ73" s="192" t="e">
        <f t="shared" ref="LZQ73:LZR73" si="1651">VLOOKUP(LZO73,($L$59:$N$62),3,FALSE)</f>
        <v>#N/A</v>
      </c>
      <c r="LZR73" s="192" t="e">
        <f t="shared" si="1651"/>
        <v>#N/A</v>
      </c>
      <c r="LZS73" s="203">
        <v>1</v>
      </c>
      <c r="LZT73" s="272">
        <f t="shared" ref="LZT73" si="1652">LZS73^2</f>
        <v>1</v>
      </c>
      <c r="LZU73" s="210" t="e">
        <f t="shared" ref="LZU73" si="1653">LZQ73*LZR73*LZT73</f>
        <v>#N/A</v>
      </c>
      <c r="MAC73" s="193" t="s">
        <v>115</v>
      </c>
      <c r="MAD73" s="189">
        <v>2</v>
      </c>
      <c r="MAE73" s="193" t="s">
        <v>2671</v>
      </c>
      <c r="MAF73" s="193" t="s">
        <v>2671</v>
      </c>
      <c r="MAG73" s="192" t="e">
        <f t="shared" ref="MAG73:MAH73" si="1654">VLOOKUP(MAE73,($L$59:$N$62),3,FALSE)</f>
        <v>#N/A</v>
      </c>
      <c r="MAH73" s="192" t="e">
        <f t="shared" si="1654"/>
        <v>#N/A</v>
      </c>
      <c r="MAI73" s="203">
        <v>1</v>
      </c>
      <c r="MAJ73" s="272">
        <f t="shared" ref="MAJ73" si="1655">MAI73^2</f>
        <v>1</v>
      </c>
      <c r="MAK73" s="210" t="e">
        <f t="shared" ref="MAK73" si="1656">MAG73*MAH73*MAJ73</f>
        <v>#N/A</v>
      </c>
      <c r="MAS73" s="193" t="s">
        <v>115</v>
      </c>
      <c r="MAT73" s="189">
        <v>2</v>
      </c>
      <c r="MAU73" s="193" t="s">
        <v>2671</v>
      </c>
      <c r="MAV73" s="193" t="s">
        <v>2671</v>
      </c>
      <c r="MAW73" s="192" t="e">
        <f t="shared" ref="MAW73:MAX73" si="1657">VLOOKUP(MAU73,($L$59:$N$62),3,FALSE)</f>
        <v>#N/A</v>
      </c>
      <c r="MAX73" s="192" t="e">
        <f t="shared" si="1657"/>
        <v>#N/A</v>
      </c>
      <c r="MAY73" s="203">
        <v>1</v>
      </c>
      <c r="MAZ73" s="272">
        <f t="shared" ref="MAZ73" si="1658">MAY73^2</f>
        <v>1</v>
      </c>
      <c r="MBA73" s="210" t="e">
        <f t="shared" ref="MBA73" si="1659">MAW73*MAX73*MAZ73</f>
        <v>#N/A</v>
      </c>
      <c r="MBI73" s="193" t="s">
        <v>115</v>
      </c>
      <c r="MBJ73" s="189">
        <v>2</v>
      </c>
      <c r="MBK73" s="193" t="s">
        <v>2671</v>
      </c>
      <c r="MBL73" s="193" t="s">
        <v>2671</v>
      </c>
      <c r="MBM73" s="192" t="e">
        <f t="shared" ref="MBM73:MBN73" si="1660">VLOOKUP(MBK73,($L$59:$N$62),3,FALSE)</f>
        <v>#N/A</v>
      </c>
      <c r="MBN73" s="192" t="e">
        <f t="shared" si="1660"/>
        <v>#N/A</v>
      </c>
      <c r="MBO73" s="203">
        <v>1</v>
      </c>
      <c r="MBP73" s="272">
        <f t="shared" ref="MBP73" si="1661">MBO73^2</f>
        <v>1</v>
      </c>
      <c r="MBQ73" s="210" t="e">
        <f t="shared" ref="MBQ73" si="1662">MBM73*MBN73*MBP73</f>
        <v>#N/A</v>
      </c>
      <c r="MBY73" s="193" t="s">
        <v>115</v>
      </c>
      <c r="MBZ73" s="189">
        <v>2</v>
      </c>
      <c r="MCA73" s="193" t="s">
        <v>2671</v>
      </c>
      <c r="MCB73" s="193" t="s">
        <v>2671</v>
      </c>
      <c r="MCC73" s="192" t="e">
        <f t="shared" ref="MCC73:MCD73" si="1663">VLOOKUP(MCA73,($L$59:$N$62),3,FALSE)</f>
        <v>#N/A</v>
      </c>
      <c r="MCD73" s="192" t="e">
        <f t="shared" si="1663"/>
        <v>#N/A</v>
      </c>
      <c r="MCE73" s="203">
        <v>1</v>
      </c>
      <c r="MCF73" s="272">
        <f t="shared" ref="MCF73" si="1664">MCE73^2</f>
        <v>1</v>
      </c>
      <c r="MCG73" s="210" t="e">
        <f t="shared" ref="MCG73" si="1665">MCC73*MCD73*MCF73</f>
        <v>#N/A</v>
      </c>
      <c r="MCO73" s="193" t="s">
        <v>115</v>
      </c>
      <c r="MCP73" s="189">
        <v>2</v>
      </c>
      <c r="MCQ73" s="193" t="s">
        <v>2671</v>
      </c>
      <c r="MCR73" s="193" t="s">
        <v>2671</v>
      </c>
      <c r="MCS73" s="192" t="e">
        <f t="shared" ref="MCS73:MCT73" si="1666">VLOOKUP(MCQ73,($L$59:$N$62),3,FALSE)</f>
        <v>#N/A</v>
      </c>
      <c r="MCT73" s="192" t="e">
        <f t="shared" si="1666"/>
        <v>#N/A</v>
      </c>
      <c r="MCU73" s="203">
        <v>1</v>
      </c>
      <c r="MCV73" s="272">
        <f t="shared" ref="MCV73" si="1667">MCU73^2</f>
        <v>1</v>
      </c>
      <c r="MCW73" s="210" t="e">
        <f t="shared" ref="MCW73" si="1668">MCS73*MCT73*MCV73</f>
        <v>#N/A</v>
      </c>
      <c r="MDE73" s="193" t="s">
        <v>115</v>
      </c>
      <c r="MDF73" s="189">
        <v>2</v>
      </c>
      <c r="MDG73" s="193" t="s">
        <v>2671</v>
      </c>
      <c r="MDH73" s="193" t="s">
        <v>2671</v>
      </c>
      <c r="MDI73" s="192" t="e">
        <f t="shared" ref="MDI73:MDJ73" si="1669">VLOOKUP(MDG73,($L$59:$N$62),3,FALSE)</f>
        <v>#N/A</v>
      </c>
      <c r="MDJ73" s="192" t="e">
        <f t="shared" si="1669"/>
        <v>#N/A</v>
      </c>
      <c r="MDK73" s="203">
        <v>1</v>
      </c>
      <c r="MDL73" s="272">
        <f t="shared" ref="MDL73" si="1670">MDK73^2</f>
        <v>1</v>
      </c>
      <c r="MDM73" s="210" t="e">
        <f t="shared" ref="MDM73" si="1671">MDI73*MDJ73*MDL73</f>
        <v>#N/A</v>
      </c>
      <c r="MDU73" s="193" t="s">
        <v>115</v>
      </c>
      <c r="MDV73" s="189">
        <v>2</v>
      </c>
      <c r="MDW73" s="193" t="s">
        <v>2671</v>
      </c>
      <c r="MDX73" s="193" t="s">
        <v>2671</v>
      </c>
      <c r="MDY73" s="192" t="e">
        <f t="shared" ref="MDY73:MDZ73" si="1672">VLOOKUP(MDW73,($L$59:$N$62),3,FALSE)</f>
        <v>#N/A</v>
      </c>
      <c r="MDZ73" s="192" t="e">
        <f t="shared" si="1672"/>
        <v>#N/A</v>
      </c>
      <c r="MEA73" s="203">
        <v>1</v>
      </c>
      <c r="MEB73" s="272">
        <f t="shared" ref="MEB73" si="1673">MEA73^2</f>
        <v>1</v>
      </c>
      <c r="MEC73" s="210" t="e">
        <f t="shared" ref="MEC73" si="1674">MDY73*MDZ73*MEB73</f>
        <v>#N/A</v>
      </c>
      <c r="MEK73" s="193" t="s">
        <v>115</v>
      </c>
      <c r="MEL73" s="189">
        <v>2</v>
      </c>
      <c r="MEM73" s="193" t="s">
        <v>2671</v>
      </c>
      <c r="MEN73" s="193" t="s">
        <v>2671</v>
      </c>
      <c r="MEO73" s="192" t="e">
        <f t="shared" ref="MEO73:MEP73" si="1675">VLOOKUP(MEM73,($L$59:$N$62),3,FALSE)</f>
        <v>#N/A</v>
      </c>
      <c r="MEP73" s="192" t="e">
        <f t="shared" si="1675"/>
        <v>#N/A</v>
      </c>
      <c r="MEQ73" s="203">
        <v>1</v>
      </c>
      <c r="MER73" s="272">
        <f t="shared" ref="MER73" si="1676">MEQ73^2</f>
        <v>1</v>
      </c>
      <c r="MES73" s="210" t="e">
        <f t="shared" ref="MES73" si="1677">MEO73*MEP73*MER73</f>
        <v>#N/A</v>
      </c>
      <c r="MFA73" s="193" t="s">
        <v>115</v>
      </c>
      <c r="MFB73" s="189">
        <v>2</v>
      </c>
      <c r="MFC73" s="193" t="s">
        <v>2671</v>
      </c>
      <c r="MFD73" s="193" t="s">
        <v>2671</v>
      </c>
      <c r="MFE73" s="192" t="e">
        <f t="shared" ref="MFE73:MFF73" si="1678">VLOOKUP(MFC73,($L$59:$N$62),3,FALSE)</f>
        <v>#N/A</v>
      </c>
      <c r="MFF73" s="192" t="e">
        <f t="shared" si="1678"/>
        <v>#N/A</v>
      </c>
      <c r="MFG73" s="203">
        <v>1</v>
      </c>
      <c r="MFH73" s="272">
        <f t="shared" ref="MFH73" si="1679">MFG73^2</f>
        <v>1</v>
      </c>
      <c r="MFI73" s="210" t="e">
        <f t="shared" ref="MFI73" si="1680">MFE73*MFF73*MFH73</f>
        <v>#N/A</v>
      </c>
      <c r="MFQ73" s="193" t="s">
        <v>115</v>
      </c>
      <c r="MFR73" s="189">
        <v>2</v>
      </c>
      <c r="MFS73" s="193" t="s">
        <v>2671</v>
      </c>
      <c r="MFT73" s="193" t="s">
        <v>2671</v>
      </c>
      <c r="MFU73" s="192" t="e">
        <f t="shared" ref="MFU73:MFV73" si="1681">VLOOKUP(MFS73,($L$59:$N$62),3,FALSE)</f>
        <v>#N/A</v>
      </c>
      <c r="MFV73" s="192" t="e">
        <f t="shared" si="1681"/>
        <v>#N/A</v>
      </c>
      <c r="MFW73" s="203">
        <v>1</v>
      </c>
      <c r="MFX73" s="272">
        <f t="shared" ref="MFX73" si="1682">MFW73^2</f>
        <v>1</v>
      </c>
      <c r="MFY73" s="210" t="e">
        <f t="shared" ref="MFY73" si="1683">MFU73*MFV73*MFX73</f>
        <v>#N/A</v>
      </c>
      <c r="MGG73" s="193" t="s">
        <v>115</v>
      </c>
      <c r="MGH73" s="189">
        <v>2</v>
      </c>
      <c r="MGI73" s="193" t="s">
        <v>2671</v>
      </c>
      <c r="MGJ73" s="193" t="s">
        <v>2671</v>
      </c>
      <c r="MGK73" s="192" t="e">
        <f t="shared" ref="MGK73:MGL73" si="1684">VLOOKUP(MGI73,($L$59:$N$62),3,FALSE)</f>
        <v>#N/A</v>
      </c>
      <c r="MGL73" s="192" t="e">
        <f t="shared" si="1684"/>
        <v>#N/A</v>
      </c>
      <c r="MGM73" s="203">
        <v>1</v>
      </c>
      <c r="MGN73" s="272">
        <f t="shared" ref="MGN73" si="1685">MGM73^2</f>
        <v>1</v>
      </c>
      <c r="MGO73" s="210" t="e">
        <f t="shared" ref="MGO73" si="1686">MGK73*MGL73*MGN73</f>
        <v>#N/A</v>
      </c>
      <c r="MGW73" s="193" t="s">
        <v>115</v>
      </c>
      <c r="MGX73" s="189">
        <v>2</v>
      </c>
      <c r="MGY73" s="193" t="s">
        <v>2671</v>
      </c>
      <c r="MGZ73" s="193" t="s">
        <v>2671</v>
      </c>
      <c r="MHA73" s="192" t="e">
        <f t="shared" ref="MHA73:MHB73" si="1687">VLOOKUP(MGY73,($L$59:$N$62),3,FALSE)</f>
        <v>#N/A</v>
      </c>
      <c r="MHB73" s="192" t="e">
        <f t="shared" si="1687"/>
        <v>#N/A</v>
      </c>
      <c r="MHC73" s="203">
        <v>1</v>
      </c>
      <c r="MHD73" s="272">
        <f t="shared" ref="MHD73" si="1688">MHC73^2</f>
        <v>1</v>
      </c>
      <c r="MHE73" s="210" t="e">
        <f t="shared" ref="MHE73" si="1689">MHA73*MHB73*MHD73</f>
        <v>#N/A</v>
      </c>
      <c r="MHM73" s="193" t="s">
        <v>115</v>
      </c>
      <c r="MHN73" s="189">
        <v>2</v>
      </c>
      <c r="MHO73" s="193" t="s">
        <v>2671</v>
      </c>
      <c r="MHP73" s="193" t="s">
        <v>2671</v>
      </c>
      <c r="MHQ73" s="192" t="e">
        <f t="shared" ref="MHQ73:MHR73" si="1690">VLOOKUP(MHO73,($L$59:$N$62),3,FALSE)</f>
        <v>#N/A</v>
      </c>
      <c r="MHR73" s="192" t="e">
        <f t="shared" si="1690"/>
        <v>#N/A</v>
      </c>
      <c r="MHS73" s="203">
        <v>1</v>
      </c>
      <c r="MHT73" s="272">
        <f t="shared" ref="MHT73" si="1691">MHS73^2</f>
        <v>1</v>
      </c>
      <c r="MHU73" s="210" t="e">
        <f t="shared" ref="MHU73" si="1692">MHQ73*MHR73*MHT73</f>
        <v>#N/A</v>
      </c>
      <c r="MIC73" s="193" t="s">
        <v>115</v>
      </c>
      <c r="MID73" s="189">
        <v>2</v>
      </c>
      <c r="MIE73" s="193" t="s">
        <v>2671</v>
      </c>
      <c r="MIF73" s="193" t="s">
        <v>2671</v>
      </c>
      <c r="MIG73" s="192" t="e">
        <f t="shared" ref="MIG73:MIH73" si="1693">VLOOKUP(MIE73,($L$59:$N$62),3,FALSE)</f>
        <v>#N/A</v>
      </c>
      <c r="MIH73" s="192" t="e">
        <f t="shared" si="1693"/>
        <v>#N/A</v>
      </c>
      <c r="MII73" s="203">
        <v>1</v>
      </c>
      <c r="MIJ73" s="272">
        <f t="shared" ref="MIJ73" si="1694">MII73^2</f>
        <v>1</v>
      </c>
      <c r="MIK73" s="210" t="e">
        <f t="shared" ref="MIK73" si="1695">MIG73*MIH73*MIJ73</f>
        <v>#N/A</v>
      </c>
      <c r="MIS73" s="193" t="s">
        <v>115</v>
      </c>
      <c r="MIT73" s="189">
        <v>2</v>
      </c>
      <c r="MIU73" s="193" t="s">
        <v>2671</v>
      </c>
      <c r="MIV73" s="193" t="s">
        <v>2671</v>
      </c>
      <c r="MIW73" s="192" t="e">
        <f t="shared" ref="MIW73:MIX73" si="1696">VLOOKUP(MIU73,($L$59:$N$62),3,FALSE)</f>
        <v>#N/A</v>
      </c>
      <c r="MIX73" s="192" t="e">
        <f t="shared" si="1696"/>
        <v>#N/A</v>
      </c>
      <c r="MIY73" s="203">
        <v>1</v>
      </c>
      <c r="MIZ73" s="272">
        <f t="shared" ref="MIZ73" si="1697">MIY73^2</f>
        <v>1</v>
      </c>
      <c r="MJA73" s="210" t="e">
        <f t="shared" ref="MJA73" si="1698">MIW73*MIX73*MIZ73</f>
        <v>#N/A</v>
      </c>
      <c r="MJI73" s="193" t="s">
        <v>115</v>
      </c>
      <c r="MJJ73" s="189">
        <v>2</v>
      </c>
      <c r="MJK73" s="193" t="s">
        <v>2671</v>
      </c>
      <c r="MJL73" s="193" t="s">
        <v>2671</v>
      </c>
      <c r="MJM73" s="192" t="e">
        <f t="shared" ref="MJM73:MJN73" si="1699">VLOOKUP(MJK73,($L$59:$N$62),3,FALSE)</f>
        <v>#N/A</v>
      </c>
      <c r="MJN73" s="192" t="e">
        <f t="shared" si="1699"/>
        <v>#N/A</v>
      </c>
      <c r="MJO73" s="203">
        <v>1</v>
      </c>
      <c r="MJP73" s="272">
        <f t="shared" ref="MJP73" si="1700">MJO73^2</f>
        <v>1</v>
      </c>
      <c r="MJQ73" s="210" t="e">
        <f t="shared" ref="MJQ73" si="1701">MJM73*MJN73*MJP73</f>
        <v>#N/A</v>
      </c>
      <c r="MJY73" s="193" t="s">
        <v>115</v>
      </c>
      <c r="MJZ73" s="189">
        <v>2</v>
      </c>
      <c r="MKA73" s="193" t="s">
        <v>2671</v>
      </c>
      <c r="MKB73" s="193" t="s">
        <v>2671</v>
      </c>
      <c r="MKC73" s="192" t="e">
        <f t="shared" ref="MKC73:MKD73" si="1702">VLOOKUP(MKA73,($L$59:$N$62),3,FALSE)</f>
        <v>#N/A</v>
      </c>
      <c r="MKD73" s="192" t="e">
        <f t="shared" si="1702"/>
        <v>#N/A</v>
      </c>
      <c r="MKE73" s="203">
        <v>1</v>
      </c>
      <c r="MKF73" s="272">
        <f t="shared" ref="MKF73" si="1703">MKE73^2</f>
        <v>1</v>
      </c>
      <c r="MKG73" s="210" t="e">
        <f t="shared" ref="MKG73" si="1704">MKC73*MKD73*MKF73</f>
        <v>#N/A</v>
      </c>
      <c r="MKO73" s="193" t="s">
        <v>115</v>
      </c>
      <c r="MKP73" s="189">
        <v>2</v>
      </c>
      <c r="MKQ73" s="193" t="s">
        <v>2671</v>
      </c>
      <c r="MKR73" s="193" t="s">
        <v>2671</v>
      </c>
      <c r="MKS73" s="192" t="e">
        <f t="shared" ref="MKS73:MKT73" si="1705">VLOOKUP(MKQ73,($L$59:$N$62),3,FALSE)</f>
        <v>#N/A</v>
      </c>
      <c r="MKT73" s="192" t="e">
        <f t="shared" si="1705"/>
        <v>#N/A</v>
      </c>
      <c r="MKU73" s="203">
        <v>1</v>
      </c>
      <c r="MKV73" s="272">
        <f t="shared" ref="MKV73" si="1706">MKU73^2</f>
        <v>1</v>
      </c>
      <c r="MKW73" s="210" t="e">
        <f t="shared" ref="MKW73" si="1707">MKS73*MKT73*MKV73</f>
        <v>#N/A</v>
      </c>
      <c r="MLE73" s="193" t="s">
        <v>115</v>
      </c>
      <c r="MLF73" s="189">
        <v>2</v>
      </c>
      <c r="MLG73" s="193" t="s">
        <v>2671</v>
      </c>
      <c r="MLH73" s="193" t="s">
        <v>2671</v>
      </c>
      <c r="MLI73" s="192" t="e">
        <f t="shared" ref="MLI73:MLJ73" si="1708">VLOOKUP(MLG73,($L$59:$N$62),3,FALSE)</f>
        <v>#N/A</v>
      </c>
      <c r="MLJ73" s="192" t="e">
        <f t="shared" si="1708"/>
        <v>#N/A</v>
      </c>
      <c r="MLK73" s="203">
        <v>1</v>
      </c>
      <c r="MLL73" s="272">
        <f t="shared" ref="MLL73" si="1709">MLK73^2</f>
        <v>1</v>
      </c>
      <c r="MLM73" s="210" t="e">
        <f t="shared" ref="MLM73" si="1710">MLI73*MLJ73*MLL73</f>
        <v>#N/A</v>
      </c>
      <c r="MLU73" s="193" t="s">
        <v>115</v>
      </c>
      <c r="MLV73" s="189">
        <v>2</v>
      </c>
      <c r="MLW73" s="193" t="s">
        <v>2671</v>
      </c>
      <c r="MLX73" s="193" t="s">
        <v>2671</v>
      </c>
      <c r="MLY73" s="192" t="e">
        <f t="shared" ref="MLY73:MLZ73" si="1711">VLOOKUP(MLW73,($L$59:$N$62),3,FALSE)</f>
        <v>#N/A</v>
      </c>
      <c r="MLZ73" s="192" t="e">
        <f t="shared" si="1711"/>
        <v>#N/A</v>
      </c>
      <c r="MMA73" s="203">
        <v>1</v>
      </c>
      <c r="MMB73" s="272">
        <f t="shared" ref="MMB73" si="1712">MMA73^2</f>
        <v>1</v>
      </c>
      <c r="MMC73" s="210" t="e">
        <f t="shared" ref="MMC73" si="1713">MLY73*MLZ73*MMB73</f>
        <v>#N/A</v>
      </c>
      <c r="MMK73" s="193" t="s">
        <v>115</v>
      </c>
      <c r="MML73" s="189">
        <v>2</v>
      </c>
      <c r="MMM73" s="193" t="s">
        <v>2671</v>
      </c>
      <c r="MMN73" s="193" t="s">
        <v>2671</v>
      </c>
      <c r="MMO73" s="192" t="e">
        <f t="shared" ref="MMO73:MMP73" si="1714">VLOOKUP(MMM73,($L$59:$N$62),3,FALSE)</f>
        <v>#N/A</v>
      </c>
      <c r="MMP73" s="192" t="e">
        <f t="shared" si="1714"/>
        <v>#N/A</v>
      </c>
      <c r="MMQ73" s="203">
        <v>1</v>
      </c>
      <c r="MMR73" s="272">
        <f t="shared" ref="MMR73" si="1715">MMQ73^2</f>
        <v>1</v>
      </c>
      <c r="MMS73" s="210" t="e">
        <f t="shared" ref="MMS73" si="1716">MMO73*MMP73*MMR73</f>
        <v>#N/A</v>
      </c>
      <c r="MNA73" s="193" t="s">
        <v>115</v>
      </c>
      <c r="MNB73" s="189">
        <v>2</v>
      </c>
      <c r="MNC73" s="193" t="s">
        <v>2671</v>
      </c>
      <c r="MND73" s="193" t="s">
        <v>2671</v>
      </c>
      <c r="MNE73" s="192" t="e">
        <f t="shared" ref="MNE73:MNF73" si="1717">VLOOKUP(MNC73,($L$59:$N$62),3,FALSE)</f>
        <v>#N/A</v>
      </c>
      <c r="MNF73" s="192" t="e">
        <f t="shared" si="1717"/>
        <v>#N/A</v>
      </c>
      <c r="MNG73" s="203">
        <v>1</v>
      </c>
      <c r="MNH73" s="272">
        <f t="shared" ref="MNH73" si="1718">MNG73^2</f>
        <v>1</v>
      </c>
      <c r="MNI73" s="210" t="e">
        <f t="shared" ref="MNI73" si="1719">MNE73*MNF73*MNH73</f>
        <v>#N/A</v>
      </c>
      <c r="MNQ73" s="193" t="s">
        <v>115</v>
      </c>
      <c r="MNR73" s="189">
        <v>2</v>
      </c>
      <c r="MNS73" s="193" t="s">
        <v>2671</v>
      </c>
      <c r="MNT73" s="193" t="s">
        <v>2671</v>
      </c>
      <c r="MNU73" s="192" t="e">
        <f t="shared" ref="MNU73:MNV73" si="1720">VLOOKUP(MNS73,($L$59:$N$62),3,FALSE)</f>
        <v>#N/A</v>
      </c>
      <c r="MNV73" s="192" t="e">
        <f t="shared" si="1720"/>
        <v>#N/A</v>
      </c>
      <c r="MNW73" s="203">
        <v>1</v>
      </c>
      <c r="MNX73" s="272">
        <f t="shared" ref="MNX73" si="1721">MNW73^2</f>
        <v>1</v>
      </c>
      <c r="MNY73" s="210" t="e">
        <f t="shared" ref="MNY73" si="1722">MNU73*MNV73*MNX73</f>
        <v>#N/A</v>
      </c>
      <c r="MOG73" s="193" t="s">
        <v>115</v>
      </c>
      <c r="MOH73" s="189">
        <v>2</v>
      </c>
      <c r="MOI73" s="193" t="s">
        <v>2671</v>
      </c>
      <c r="MOJ73" s="193" t="s">
        <v>2671</v>
      </c>
      <c r="MOK73" s="192" t="e">
        <f t="shared" ref="MOK73:MOL73" si="1723">VLOOKUP(MOI73,($L$59:$N$62),3,FALSE)</f>
        <v>#N/A</v>
      </c>
      <c r="MOL73" s="192" t="e">
        <f t="shared" si="1723"/>
        <v>#N/A</v>
      </c>
      <c r="MOM73" s="203">
        <v>1</v>
      </c>
      <c r="MON73" s="272">
        <f t="shared" ref="MON73" si="1724">MOM73^2</f>
        <v>1</v>
      </c>
      <c r="MOO73" s="210" t="e">
        <f t="shared" ref="MOO73" si="1725">MOK73*MOL73*MON73</f>
        <v>#N/A</v>
      </c>
      <c r="MOW73" s="193" t="s">
        <v>115</v>
      </c>
      <c r="MOX73" s="189">
        <v>2</v>
      </c>
      <c r="MOY73" s="193" t="s">
        <v>2671</v>
      </c>
      <c r="MOZ73" s="193" t="s">
        <v>2671</v>
      </c>
      <c r="MPA73" s="192" t="e">
        <f t="shared" ref="MPA73:MPB73" si="1726">VLOOKUP(MOY73,($L$59:$N$62),3,FALSE)</f>
        <v>#N/A</v>
      </c>
      <c r="MPB73" s="192" t="e">
        <f t="shared" si="1726"/>
        <v>#N/A</v>
      </c>
      <c r="MPC73" s="203">
        <v>1</v>
      </c>
      <c r="MPD73" s="272">
        <f t="shared" ref="MPD73" si="1727">MPC73^2</f>
        <v>1</v>
      </c>
      <c r="MPE73" s="210" t="e">
        <f t="shared" ref="MPE73" si="1728">MPA73*MPB73*MPD73</f>
        <v>#N/A</v>
      </c>
      <c r="MPM73" s="193" t="s">
        <v>115</v>
      </c>
      <c r="MPN73" s="189">
        <v>2</v>
      </c>
      <c r="MPO73" s="193" t="s">
        <v>2671</v>
      </c>
      <c r="MPP73" s="193" t="s">
        <v>2671</v>
      </c>
      <c r="MPQ73" s="192" t="e">
        <f t="shared" ref="MPQ73:MPR73" si="1729">VLOOKUP(MPO73,($L$59:$N$62),3,FALSE)</f>
        <v>#N/A</v>
      </c>
      <c r="MPR73" s="192" t="e">
        <f t="shared" si="1729"/>
        <v>#N/A</v>
      </c>
      <c r="MPS73" s="203">
        <v>1</v>
      </c>
      <c r="MPT73" s="272">
        <f t="shared" ref="MPT73" si="1730">MPS73^2</f>
        <v>1</v>
      </c>
      <c r="MPU73" s="210" t="e">
        <f t="shared" ref="MPU73" si="1731">MPQ73*MPR73*MPT73</f>
        <v>#N/A</v>
      </c>
      <c r="MQC73" s="193" t="s">
        <v>115</v>
      </c>
      <c r="MQD73" s="189">
        <v>2</v>
      </c>
      <c r="MQE73" s="193" t="s">
        <v>2671</v>
      </c>
      <c r="MQF73" s="193" t="s">
        <v>2671</v>
      </c>
      <c r="MQG73" s="192" t="e">
        <f t="shared" ref="MQG73:MQH73" si="1732">VLOOKUP(MQE73,($L$59:$N$62),3,FALSE)</f>
        <v>#N/A</v>
      </c>
      <c r="MQH73" s="192" t="e">
        <f t="shared" si="1732"/>
        <v>#N/A</v>
      </c>
      <c r="MQI73" s="203">
        <v>1</v>
      </c>
      <c r="MQJ73" s="272">
        <f t="shared" ref="MQJ73" si="1733">MQI73^2</f>
        <v>1</v>
      </c>
      <c r="MQK73" s="210" t="e">
        <f t="shared" ref="MQK73" si="1734">MQG73*MQH73*MQJ73</f>
        <v>#N/A</v>
      </c>
      <c r="MQS73" s="193" t="s">
        <v>115</v>
      </c>
      <c r="MQT73" s="189">
        <v>2</v>
      </c>
      <c r="MQU73" s="193" t="s">
        <v>2671</v>
      </c>
      <c r="MQV73" s="193" t="s">
        <v>2671</v>
      </c>
      <c r="MQW73" s="192" t="e">
        <f t="shared" ref="MQW73:MQX73" si="1735">VLOOKUP(MQU73,($L$59:$N$62),3,FALSE)</f>
        <v>#N/A</v>
      </c>
      <c r="MQX73" s="192" t="e">
        <f t="shared" si="1735"/>
        <v>#N/A</v>
      </c>
      <c r="MQY73" s="203">
        <v>1</v>
      </c>
      <c r="MQZ73" s="272">
        <f t="shared" ref="MQZ73" si="1736">MQY73^2</f>
        <v>1</v>
      </c>
      <c r="MRA73" s="210" t="e">
        <f t="shared" ref="MRA73" si="1737">MQW73*MQX73*MQZ73</f>
        <v>#N/A</v>
      </c>
      <c r="MRI73" s="193" t="s">
        <v>115</v>
      </c>
      <c r="MRJ73" s="189">
        <v>2</v>
      </c>
      <c r="MRK73" s="193" t="s">
        <v>2671</v>
      </c>
      <c r="MRL73" s="193" t="s">
        <v>2671</v>
      </c>
      <c r="MRM73" s="192" t="e">
        <f t="shared" ref="MRM73:MRN73" si="1738">VLOOKUP(MRK73,($L$59:$N$62),3,FALSE)</f>
        <v>#N/A</v>
      </c>
      <c r="MRN73" s="192" t="e">
        <f t="shared" si="1738"/>
        <v>#N/A</v>
      </c>
      <c r="MRO73" s="203">
        <v>1</v>
      </c>
      <c r="MRP73" s="272">
        <f t="shared" ref="MRP73" si="1739">MRO73^2</f>
        <v>1</v>
      </c>
      <c r="MRQ73" s="210" t="e">
        <f t="shared" ref="MRQ73" si="1740">MRM73*MRN73*MRP73</f>
        <v>#N/A</v>
      </c>
      <c r="MRY73" s="193" t="s">
        <v>115</v>
      </c>
      <c r="MRZ73" s="189">
        <v>2</v>
      </c>
      <c r="MSA73" s="193" t="s">
        <v>2671</v>
      </c>
      <c r="MSB73" s="193" t="s">
        <v>2671</v>
      </c>
      <c r="MSC73" s="192" t="e">
        <f t="shared" ref="MSC73:MSD73" si="1741">VLOOKUP(MSA73,($L$59:$N$62),3,FALSE)</f>
        <v>#N/A</v>
      </c>
      <c r="MSD73" s="192" t="e">
        <f t="shared" si="1741"/>
        <v>#N/A</v>
      </c>
      <c r="MSE73" s="203">
        <v>1</v>
      </c>
      <c r="MSF73" s="272">
        <f t="shared" ref="MSF73" si="1742">MSE73^2</f>
        <v>1</v>
      </c>
      <c r="MSG73" s="210" t="e">
        <f t="shared" ref="MSG73" si="1743">MSC73*MSD73*MSF73</f>
        <v>#N/A</v>
      </c>
      <c r="MSO73" s="193" t="s">
        <v>115</v>
      </c>
      <c r="MSP73" s="189">
        <v>2</v>
      </c>
      <c r="MSQ73" s="193" t="s">
        <v>2671</v>
      </c>
      <c r="MSR73" s="193" t="s">
        <v>2671</v>
      </c>
      <c r="MSS73" s="192" t="e">
        <f t="shared" ref="MSS73:MST73" si="1744">VLOOKUP(MSQ73,($L$59:$N$62),3,FALSE)</f>
        <v>#N/A</v>
      </c>
      <c r="MST73" s="192" t="e">
        <f t="shared" si="1744"/>
        <v>#N/A</v>
      </c>
      <c r="MSU73" s="203">
        <v>1</v>
      </c>
      <c r="MSV73" s="272">
        <f t="shared" ref="MSV73" si="1745">MSU73^2</f>
        <v>1</v>
      </c>
      <c r="MSW73" s="210" t="e">
        <f t="shared" ref="MSW73" si="1746">MSS73*MST73*MSV73</f>
        <v>#N/A</v>
      </c>
      <c r="MTE73" s="193" t="s">
        <v>115</v>
      </c>
      <c r="MTF73" s="189">
        <v>2</v>
      </c>
      <c r="MTG73" s="193" t="s">
        <v>2671</v>
      </c>
      <c r="MTH73" s="193" t="s">
        <v>2671</v>
      </c>
      <c r="MTI73" s="192" t="e">
        <f t="shared" ref="MTI73:MTJ73" si="1747">VLOOKUP(MTG73,($L$59:$N$62),3,FALSE)</f>
        <v>#N/A</v>
      </c>
      <c r="MTJ73" s="192" t="e">
        <f t="shared" si="1747"/>
        <v>#N/A</v>
      </c>
      <c r="MTK73" s="203">
        <v>1</v>
      </c>
      <c r="MTL73" s="272">
        <f t="shared" ref="MTL73" si="1748">MTK73^2</f>
        <v>1</v>
      </c>
      <c r="MTM73" s="210" t="e">
        <f t="shared" ref="MTM73" si="1749">MTI73*MTJ73*MTL73</f>
        <v>#N/A</v>
      </c>
      <c r="MTU73" s="193" t="s">
        <v>115</v>
      </c>
      <c r="MTV73" s="189">
        <v>2</v>
      </c>
      <c r="MTW73" s="193" t="s">
        <v>2671</v>
      </c>
      <c r="MTX73" s="193" t="s">
        <v>2671</v>
      </c>
      <c r="MTY73" s="192" t="e">
        <f t="shared" ref="MTY73:MTZ73" si="1750">VLOOKUP(MTW73,($L$59:$N$62),3,FALSE)</f>
        <v>#N/A</v>
      </c>
      <c r="MTZ73" s="192" t="e">
        <f t="shared" si="1750"/>
        <v>#N/A</v>
      </c>
      <c r="MUA73" s="203">
        <v>1</v>
      </c>
      <c r="MUB73" s="272">
        <f t="shared" ref="MUB73" si="1751">MUA73^2</f>
        <v>1</v>
      </c>
      <c r="MUC73" s="210" t="e">
        <f t="shared" ref="MUC73" si="1752">MTY73*MTZ73*MUB73</f>
        <v>#N/A</v>
      </c>
      <c r="MUK73" s="193" t="s">
        <v>115</v>
      </c>
      <c r="MUL73" s="189">
        <v>2</v>
      </c>
      <c r="MUM73" s="193" t="s">
        <v>2671</v>
      </c>
      <c r="MUN73" s="193" t="s">
        <v>2671</v>
      </c>
      <c r="MUO73" s="192" t="e">
        <f t="shared" ref="MUO73:MUP73" si="1753">VLOOKUP(MUM73,($L$59:$N$62),3,FALSE)</f>
        <v>#N/A</v>
      </c>
      <c r="MUP73" s="192" t="e">
        <f t="shared" si="1753"/>
        <v>#N/A</v>
      </c>
      <c r="MUQ73" s="203">
        <v>1</v>
      </c>
      <c r="MUR73" s="272">
        <f t="shared" ref="MUR73" si="1754">MUQ73^2</f>
        <v>1</v>
      </c>
      <c r="MUS73" s="210" t="e">
        <f t="shared" ref="MUS73" si="1755">MUO73*MUP73*MUR73</f>
        <v>#N/A</v>
      </c>
      <c r="MVA73" s="193" t="s">
        <v>115</v>
      </c>
      <c r="MVB73" s="189">
        <v>2</v>
      </c>
      <c r="MVC73" s="193" t="s">
        <v>2671</v>
      </c>
      <c r="MVD73" s="193" t="s">
        <v>2671</v>
      </c>
      <c r="MVE73" s="192" t="e">
        <f t="shared" ref="MVE73:MVF73" si="1756">VLOOKUP(MVC73,($L$59:$N$62),3,FALSE)</f>
        <v>#N/A</v>
      </c>
      <c r="MVF73" s="192" t="e">
        <f t="shared" si="1756"/>
        <v>#N/A</v>
      </c>
      <c r="MVG73" s="203">
        <v>1</v>
      </c>
      <c r="MVH73" s="272">
        <f t="shared" ref="MVH73" si="1757">MVG73^2</f>
        <v>1</v>
      </c>
      <c r="MVI73" s="210" t="e">
        <f t="shared" ref="MVI73" si="1758">MVE73*MVF73*MVH73</f>
        <v>#N/A</v>
      </c>
      <c r="MVQ73" s="193" t="s">
        <v>115</v>
      </c>
      <c r="MVR73" s="189">
        <v>2</v>
      </c>
      <c r="MVS73" s="193" t="s">
        <v>2671</v>
      </c>
      <c r="MVT73" s="193" t="s">
        <v>2671</v>
      </c>
      <c r="MVU73" s="192" t="e">
        <f t="shared" ref="MVU73:MVV73" si="1759">VLOOKUP(MVS73,($L$59:$N$62),3,FALSE)</f>
        <v>#N/A</v>
      </c>
      <c r="MVV73" s="192" t="e">
        <f t="shared" si="1759"/>
        <v>#N/A</v>
      </c>
      <c r="MVW73" s="203">
        <v>1</v>
      </c>
      <c r="MVX73" s="272">
        <f t="shared" ref="MVX73" si="1760">MVW73^2</f>
        <v>1</v>
      </c>
      <c r="MVY73" s="210" t="e">
        <f t="shared" ref="MVY73" si="1761">MVU73*MVV73*MVX73</f>
        <v>#N/A</v>
      </c>
      <c r="MWG73" s="193" t="s">
        <v>115</v>
      </c>
      <c r="MWH73" s="189">
        <v>2</v>
      </c>
      <c r="MWI73" s="193" t="s">
        <v>2671</v>
      </c>
      <c r="MWJ73" s="193" t="s">
        <v>2671</v>
      </c>
      <c r="MWK73" s="192" t="e">
        <f t="shared" ref="MWK73:MWL73" si="1762">VLOOKUP(MWI73,($L$59:$N$62),3,FALSE)</f>
        <v>#N/A</v>
      </c>
      <c r="MWL73" s="192" t="e">
        <f t="shared" si="1762"/>
        <v>#N/A</v>
      </c>
      <c r="MWM73" s="203">
        <v>1</v>
      </c>
      <c r="MWN73" s="272">
        <f t="shared" ref="MWN73" si="1763">MWM73^2</f>
        <v>1</v>
      </c>
      <c r="MWO73" s="210" t="e">
        <f t="shared" ref="MWO73" si="1764">MWK73*MWL73*MWN73</f>
        <v>#N/A</v>
      </c>
      <c r="MWW73" s="193" t="s">
        <v>115</v>
      </c>
      <c r="MWX73" s="189">
        <v>2</v>
      </c>
      <c r="MWY73" s="193" t="s">
        <v>2671</v>
      </c>
      <c r="MWZ73" s="193" t="s">
        <v>2671</v>
      </c>
      <c r="MXA73" s="192" t="e">
        <f t="shared" ref="MXA73:MXB73" si="1765">VLOOKUP(MWY73,($L$59:$N$62),3,FALSE)</f>
        <v>#N/A</v>
      </c>
      <c r="MXB73" s="192" t="e">
        <f t="shared" si="1765"/>
        <v>#N/A</v>
      </c>
      <c r="MXC73" s="203">
        <v>1</v>
      </c>
      <c r="MXD73" s="272">
        <f t="shared" ref="MXD73" si="1766">MXC73^2</f>
        <v>1</v>
      </c>
      <c r="MXE73" s="210" t="e">
        <f t="shared" ref="MXE73" si="1767">MXA73*MXB73*MXD73</f>
        <v>#N/A</v>
      </c>
      <c r="MXM73" s="193" t="s">
        <v>115</v>
      </c>
      <c r="MXN73" s="189">
        <v>2</v>
      </c>
      <c r="MXO73" s="193" t="s">
        <v>2671</v>
      </c>
      <c r="MXP73" s="193" t="s">
        <v>2671</v>
      </c>
      <c r="MXQ73" s="192" t="e">
        <f t="shared" ref="MXQ73:MXR73" si="1768">VLOOKUP(MXO73,($L$59:$N$62),3,FALSE)</f>
        <v>#N/A</v>
      </c>
      <c r="MXR73" s="192" t="e">
        <f t="shared" si="1768"/>
        <v>#N/A</v>
      </c>
      <c r="MXS73" s="203">
        <v>1</v>
      </c>
      <c r="MXT73" s="272">
        <f t="shared" ref="MXT73" si="1769">MXS73^2</f>
        <v>1</v>
      </c>
      <c r="MXU73" s="210" t="e">
        <f t="shared" ref="MXU73" si="1770">MXQ73*MXR73*MXT73</f>
        <v>#N/A</v>
      </c>
      <c r="MYC73" s="193" t="s">
        <v>115</v>
      </c>
      <c r="MYD73" s="189">
        <v>2</v>
      </c>
      <c r="MYE73" s="193" t="s">
        <v>2671</v>
      </c>
      <c r="MYF73" s="193" t="s">
        <v>2671</v>
      </c>
      <c r="MYG73" s="192" t="e">
        <f t="shared" ref="MYG73:MYH73" si="1771">VLOOKUP(MYE73,($L$59:$N$62),3,FALSE)</f>
        <v>#N/A</v>
      </c>
      <c r="MYH73" s="192" t="e">
        <f t="shared" si="1771"/>
        <v>#N/A</v>
      </c>
      <c r="MYI73" s="203">
        <v>1</v>
      </c>
      <c r="MYJ73" s="272">
        <f t="shared" ref="MYJ73" si="1772">MYI73^2</f>
        <v>1</v>
      </c>
      <c r="MYK73" s="210" t="e">
        <f t="shared" ref="MYK73" si="1773">MYG73*MYH73*MYJ73</f>
        <v>#N/A</v>
      </c>
      <c r="MYS73" s="193" t="s">
        <v>115</v>
      </c>
      <c r="MYT73" s="189">
        <v>2</v>
      </c>
      <c r="MYU73" s="193" t="s">
        <v>2671</v>
      </c>
      <c r="MYV73" s="193" t="s">
        <v>2671</v>
      </c>
      <c r="MYW73" s="192" t="e">
        <f t="shared" ref="MYW73:MYX73" si="1774">VLOOKUP(MYU73,($L$59:$N$62),3,FALSE)</f>
        <v>#N/A</v>
      </c>
      <c r="MYX73" s="192" t="e">
        <f t="shared" si="1774"/>
        <v>#N/A</v>
      </c>
      <c r="MYY73" s="203">
        <v>1</v>
      </c>
      <c r="MYZ73" s="272">
        <f t="shared" ref="MYZ73" si="1775">MYY73^2</f>
        <v>1</v>
      </c>
      <c r="MZA73" s="210" t="e">
        <f t="shared" ref="MZA73" si="1776">MYW73*MYX73*MYZ73</f>
        <v>#N/A</v>
      </c>
      <c r="MZI73" s="193" t="s">
        <v>115</v>
      </c>
      <c r="MZJ73" s="189">
        <v>2</v>
      </c>
      <c r="MZK73" s="193" t="s">
        <v>2671</v>
      </c>
      <c r="MZL73" s="193" t="s">
        <v>2671</v>
      </c>
      <c r="MZM73" s="192" t="e">
        <f t="shared" ref="MZM73:MZN73" si="1777">VLOOKUP(MZK73,($L$59:$N$62),3,FALSE)</f>
        <v>#N/A</v>
      </c>
      <c r="MZN73" s="192" t="e">
        <f t="shared" si="1777"/>
        <v>#N/A</v>
      </c>
      <c r="MZO73" s="203">
        <v>1</v>
      </c>
      <c r="MZP73" s="272">
        <f t="shared" ref="MZP73" si="1778">MZO73^2</f>
        <v>1</v>
      </c>
      <c r="MZQ73" s="210" t="e">
        <f t="shared" ref="MZQ73" si="1779">MZM73*MZN73*MZP73</f>
        <v>#N/A</v>
      </c>
      <c r="MZY73" s="193" t="s">
        <v>115</v>
      </c>
      <c r="MZZ73" s="189">
        <v>2</v>
      </c>
      <c r="NAA73" s="193" t="s">
        <v>2671</v>
      </c>
      <c r="NAB73" s="193" t="s">
        <v>2671</v>
      </c>
      <c r="NAC73" s="192" t="e">
        <f t="shared" ref="NAC73:NAD73" si="1780">VLOOKUP(NAA73,($L$59:$N$62),3,FALSE)</f>
        <v>#N/A</v>
      </c>
      <c r="NAD73" s="192" t="e">
        <f t="shared" si="1780"/>
        <v>#N/A</v>
      </c>
      <c r="NAE73" s="203">
        <v>1</v>
      </c>
      <c r="NAF73" s="272">
        <f t="shared" ref="NAF73" si="1781">NAE73^2</f>
        <v>1</v>
      </c>
      <c r="NAG73" s="210" t="e">
        <f t="shared" ref="NAG73" si="1782">NAC73*NAD73*NAF73</f>
        <v>#N/A</v>
      </c>
      <c r="NAO73" s="193" t="s">
        <v>115</v>
      </c>
      <c r="NAP73" s="189">
        <v>2</v>
      </c>
      <c r="NAQ73" s="193" t="s">
        <v>2671</v>
      </c>
      <c r="NAR73" s="193" t="s">
        <v>2671</v>
      </c>
      <c r="NAS73" s="192" t="e">
        <f t="shared" ref="NAS73:NAT73" si="1783">VLOOKUP(NAQ73,($L$59:$N$62),3,FALSE)</f>
        <v>#N/A</v>
      </c>
      <c r="NAT73" s="192" t="e">
        <f t="shared" si="1783"/>
        <v>#N/A</v>
      </c>
      <c r="NAU73" s="203">
        <v>1</v>
      </c>
      <c r="NAV73" s="272">
        <f t="shared" ref="NAV73" si="1784">NAU73^2</f>
        <v>1</v>
      </c>
      <c r="NAW73" s="210" t="e">
        <f t="shared" ref="NAW73" si="1785">NAS73*NAT73*NAV73</f>
        <v>#N/A</v>
      </c>
      <c r="NBE73" s="193" t="s">
        <v>115</v>
      </c>
      <c r="NBF73" s="189">
        <v>2</v>
      </c>
      <c r="NBG73" s="193" t="s">
        <v>2671</v>
      </c>
      <c r="NBH73" s="193" t="s">
        <v>2671</v>
      </c>
      <c r="NBI73" s="192" t="e">
        <f t="shared" ref="NBI73:NBJ73" si="1786">VLOOKUP(NBG73,($L$59:$N$62),3,FALSE)</f>
        <v>#N/A</v>
      </c>
      <c r="NBJ73" s="192" t="e">
        <f t="shared" si="1786"/>
        <v>#N/A</v>
      </c>
      <c r="NBK73" s="203">
        <v>1</v>
      </c>
      <c r="NBL73" s="272">
        <f t="shared" ref="NBL73" si="1787">NBK73^2</f>
        <v>1</v>
      </c>
      <c r="NBM73" s="210" t="e">
        <f t="shared" ref="NBM73" si="1788">NBI73*NBJ73*NBL73</f>
        <v>#N/A</v>
      </c>
      <c r="NBU73" s="193" t="s">
        <v>115</v>
      </c>
      <c r="NBV73" s="189">
        <v>2</v>
      </c>
      <c r="NBW73" s="193" t="s">
        <v>2671</v>
      </c>
      <c r="NBX73" s="193" t="s">
        <v>2671</v>
      </c>
      <c r="NBY73" s="192" t="e">
        <f t="shared" ref="NBY73:NBZ73" si="1789">VLOOKUP(NBW73,($L$59:$N$62),3,FALSE)</f>
        <v>#N/A</v>
      </c>
      <c r="NBZ73" s="192" t="e">
        <f t="shared" si="1789"/>
        <v>#N/A</v>
      </c>
      <c r="NCA73" s="203">
        <v>1</v>
      </c>
      <c r="NCB73" s="272">
        <f t="shared" ref="NCB73" si="1790">NCA73^2</f>
        <v>1</v>
      </c>
      <c r="NCC73" s="210" t="e">
        <f t="shared" ref="NCC73" si="1791">NBY73*NBZ73*NCB73</f>
        <v>#N/A</v>
      </c>
      <c r="NCK73" s="193" t="s">
        <v>115</v>
      </c>
      <c r="NCL73" s="189">
        <v>2</v>
      </c>
      <c r="NCM73" s="193" t="s">
        <v>2671</v>
      </c>
      <c r="NCN73" s="193" t="s">
        <v>2671</v>
      </c>
      <c r="NCO73" s="192" t="e">
        <f t="shared" ref="NCO73:NCP73" si="1792">VLOOKUP(NCM73,($L$59:$N$62),3,FALSE)</f>
        <v>#N/A</v>
      </c>
      <c r="NCP73" s="192" t="e">
        <f t="shared" si="1792"/>
        <v>#N/A</v>
      </c>
      <c r="NCQ73" s="203">
        <v>1</v>
      </c>
      <c r="NCR73" s="272">
        <f t="shared" ref="NCR73" si="1793">NCQ73^2</f>
        <v>1</v>
      </c>
      <c r="NCS73" s="210" t="e">
        <f t="shared" ref="NCS73" si="1794">NCO73*NCP73*NCR73</f>
        <v>#N/A</v>
      </c>
      <c r="NDA73" s="193" t="s">
        <v>115</v>
      </c>
      <c r="NDB73" s="189">
        <v>2</v>
      </c>
      <c r="NDC73" s="193" t="s">
        <v>2671</v>
      </c>
      <c r="NDD73" s="193" t="s">
        <v>2671</v>
      </c>
      <c r="NDE73" s="192" t="e">
        <f t="shared" ref="NDE73:NDF73" si="1795">VLOOKUP(NDC73,($L$59:$N$62),3,FALSE)</f>
        <v>#N/A</v>
      </c>
      <c r="NDF73" s="192" t="e">
        <f t="shared" si="1795"/>
        <v>#N/A</v>
      </c>
      <c r="NDG73" s="203">
        <v>1</v>
      </c>
      <c r="NDH73" s="272">
        <f t="shared" ref="NDH73" si="1796">NDG73^2</f>
        <v>1</v>
      </c>
      <c r="NDI73" s="210" t="e">
        <f t="shared" ref="NDI73" si="1797">NDE73*NDF73*NDH73</f>
        <v>#N/A</v>
      </c>
      <c r="NDQ73" s="193" t="s">
        <v>115</v>
      </c>
      <c r="NDR73" s="189">
        <v>2</v>
      </c>
      <c r="NDS73" s="193" t="s">
        <v>2671</v>
      </c>
      <c r="NDT73" s="193" t="s">
        <v>2671</v>
      </c>
      <c r="NDU73" s="192" t="e">
        <f t="shared" ref="NDU73:NDV73" si="1798">VLOOKUP(NDS73,($L$59:$N$62),3,FALSE)</f>
        <v>#N/A</v>
      </c>
      <c r="NDV73" s="192" t="e">
        <f t="shared" si="1798"/>
        <v>#N/A</v>
      </c>
      <c r="NDW73" s="203">
        <v>1</v>
      </c>
      <c r="NDX73" s="272">
        <f t="shared" ref="NDX73" si="1799">NDW73^2</f>
        <v>1</v>
      </c>
      <c r="NDY73" s="210" t="e">
        <f t="shared" ref="NDY73" si="1800">NDU73*NDV73*NDX73</f>
        <v>#N/A</v>
      </c>
      <c r="NEG73" s="193" t="s">
        <v>115</v>
      </c>
      <c r="NEH73" s="189">
        <v>2</v>
      </c>
      <c r="NEI73" s="193" t="s">
        <v>2671</v>
      </c>
      <c r="NEJ73" s="193" t="s">
        <v>2671</v>
      </c>
      <c r="NEK73" s="192" t="e">
        <f t="shared" ref="NEK73:NEL73" si="1801">VLOOKUP(NEI73,($L$59:$N$62),3,FALSE)</f>
        <v>#N/A</v>
      </c>
      <c r="NEL73" s="192" t="e">
        <f t="shared" si="1801"/>
        <v>#N/A</v>
      </c>
      <c r="NEM73" s="203">
        <v>1</v>
      </c>
      <c r="NEN73" s="272">
        <f t="shared" ref="NEN73" si="1802">NEM73^2</f>
        <v>1</v>
      </c>
      <c r="NEO73" s="210" t="e">
        <f t="shared" ref="NEO73" si="1803">NEK73*NEL73*NEN73</f>
        <v>#N/A</v>
      </c>
      <c r="NEW73" s="193" t="s">
        <v>115</v>
      </c>
      <c r="NEX73" s="189">
        <v>2</v>
      </c>
      <c r="NEY73" s="193" t="s">
        <v>2671</v>
      </c>
      <c r="NEZ73" s="193" t="s">
        <v>2671</v>
      </c>
      <c r="NFA73" s="192" t="e">
        <f t="shared" ref="NFA73:NFB73" si="1804">VLOOKUP(NEY73,($L$59:$N$62),3,FALSE)</f>
        <v>#N/A</v>
      </c>
      <c r="NFB73" s="192" t="e">
        <f t="shared" si="1804"/>
        <v>#N/A</v>
      </c>
      <c r="NFC73" s="203">
        <v>1</v>
      </c>
      <c r="NFD73" s="272">
        <f t="shared" ref="NFD73" si="1805">NFC73^2</f>
        <v>1</v>
      </c>
      <c r="NFE73" s="210" t="e">
        <f t="shared" ref="NFE73" si="1806">NFA73*NFB73*NFD73</f>
        <v>#N/A</v>
      </c>
      <c r="NFM73" s="193" t="s">
        <v>115</v>
      </c>
      <c r="NFN73" s="189">
        <v>2</v>
      </c>
      <c r="NFO73" s="193" t="s">
        <v>2671</v>
      </c>
      <c r="NFP73" s="193" t="s">
        <v>2671</v>
      </c>
      <c r="NFQ73" s="192" t="e">
        <f t="shared" ref="NFQ73:NFR73" si="1807">VLOOKUP(NFO73,($L$59:$N$62),3,FALSE)</f>
        <v>#N/A</v>
      </c>
      <c r="NFR73" s="192" t="e">
        <f t="shared" si="1807"/>
        <v>#N/A</v>
      </c>
      <c r="NFS73" s="203">
        <v>1</v>
      </c>
      <c r="NFT73" s="272">
        <f t="shared" ref="NFT73" si="1808">NFS73^2</f>
        <v>1</v>
      </c>
      <c r="NFU73" s="210" t="e">
        <f t="shared" ref="NFU73" si="1809">NFQ73*NFR73*NFT73</f>
        <v>#N/A</v>
      </c>
      <c r="NGC73" s="193" t="s">
        <v>115</v>
      </c>
      <c r="NGD73" s="189">
        <v>2</v>
      </c>
      <c r="NGE73" s="193" t="s">
        <v>2671</v>
      </c>
      <c r="NGF73" s="193" t="s">
        <v>2671</v>
      </c>
      <c r="NGG73" s="192" t="e">
        <f t="shared" ref="NGG73:NGH73" si="1810">VLOOKUP(NGE73,($L$59:$N$62),3,FALSE)</f>
        <v>#N/A</v>
      </c>
      <c r="NGH73" s="192" t="e">
        <f t="shared" si="1810"/>
        <v>#N/A</v>
      </c>
      <c r="NGI73" s="203">
        <v>1</v>
      </c>
      <c r="NGJ73" s="272">
        <f t="shared" ref="NGJ73" si="1811">NGI73^2</f>
        <v>1</v>
      </c>
      <c r="NGK73" s="210" t="e">
        <f t="shared" ref="NGK73" si="1812">NGG73*NGH73*NGJ73</f>
        <v>#N/A</v>
      </c>
      <c r="NGS73" s="193" t="s">
        <v>115</v>
      </c>
      <c r="NGT73" s="189">
        <v>2</v>
      </c>
      <c r="NGU73" s="193" t="s">
        <v>2671</v>
      </c>
      <c r="NGV73" s="193" t="s">
        <v>2671</v>
      </c>
      <c r="NGW73" s="192" t="e">
        <f t="shared" ref="NGW73:NGX73" si="1813">VLOOKUP(NGU73,($L$59:$N$62),3,FALSE)</f>
        <v>#N/A</v>
      </c>
      <c r="NGX73" s="192" t="e">
        <f t="shared" si="1813"/>
        <v>#N/A</v>
      </c>
      <c r="NGY73" s="203">
        <v>1</v>
      </c>
      <c r="NGZ73" s="272">
        <f t="shared" ref="NGZ73" si="1814">NGY73^2</f>
        <v>1</v>
      </c>
      <c r="NHA73" s="210" t="e">
        <f t="shared" ref="NHA73" si="1815">NGW73*NGX73*NGZ73</f>
        <v>#N/A</v>
      </c>
      <c r="NHI73" s="193" t="s">
        <v>115</v>
      </c>
      <c r="NHJ73" s="189">
        <v>2</v>
      </c>
      <c r="NHK73" s="193" t="s">
        <v>2671</v>
      </c>
      <c r="NHL73" s="193" t="s">
        <v>2671</v>
      </c>
      <c r="NHM73" s="192" t="e">
        <f t="shared" ref="NHM73:NHN73" si="1816">VLOOKUP(NHK73,($L$59:$N$62),3,FALSE)</f>
        <v>#N/A</v>
      </c>
      <c r="NHN73" s="192" t="e">
        <f t="shared" si="1816"/>
        <v>#N/A</v>
      </c>
      <c r="NHO73" s="203">
        <v>1</v>
      </c>
      <c r="NHP73" s="272">
        <f t="shared" ref="NHP73" si="1817">NHO73^2</f>
        <v>1</v>
      </c>
      <c r="NHQ73" s="210" t="e">
        <f t="shared" ref="NHQ73" si="1818">NHM73*NHN73*NHP73</f>
        <v>#N/A</v>
      </c>
      <c r="NHY73" s="193" t="s">
        <v>115</v>
      </c>
      <c r="NHZ73" s="189">
        <v>2</v>
      </c>
      <c r="NIA73" s="193" t="s">
        <v>2671</v>
      </c>
      <c r="NIB73" s="193" t="s">
        <v>2671</v>
      </c>
      <c r="NIC73" s="192" t="e">
        <f t="shared" ref="NIC73:NID73" si="1819">VLOOKUP(NIA73,($L$59:$N$62),3,FALSE)</f>
        <v>#N/A</v>
      </c>
      <c r="NID73" s="192" t="e">
        <f t="shared" si="1819"/>
        <v>#N/A</v>
      </c>
      <c r="NIE73" s="203">
        <v>1</v>
      </c>
      <c r="NIF73" s="272">
        <f t="shared" ref="NIF73" si="1820">NIE73^2</f>
        <v>1</v>
      </c>
      <c r="NIG73" s="210" t="e">
        <f t="shared" ref="NIG73" si="1821">NIC73*NID73*NIF73</f>
        <v>#N/A</v>
      </c>
      <c r="NIO73" s="193" t="s">
        <v>115</v>
      </c>
      <c r="NIP73" s="189">
        <v>2</v>
      </c>
      <c r="NIQ73" s="193" t="s">
        <v>2671</v>
      </c>
      <c r="NIR73" s="193" t="s">
        <v>2671</v>
      </c>
      <c r="NIS73" s="192" t="e">
        <f t="shared" ref="NIS73:NIT73" si="1822">VLOOKUP(NIQ73,($L$59:$N$62),3,FALSE)</f>
        <v>#N/A</v>
      </c>
      <c r="NIT73" s="192" t="e">
        <f t="shared" si="1822"/>
        <v>#N/A</v>
      </c>
      <c r="NIU73" s="203">
        <v>1</v>
      </c>
      <c r="NIV73" s="272">
        <f t="shared" ref="NIV73" si="1823">NIU73^2</f>
        <v>1</v>
      </c>
      <c r="NIW73" s="210" t="e">
        <f t="shared" ref="NIW73" si="1824">NIS73*NIT73*NIV73</f>
        <v>#N/A</v>
      </c>
      <c r="NJE73" s="193" t="s">
        <v>115</v>
      </c>
      <c r="NJF73" s="189">
        <v>2</v>
      </c>
      <c r="NJG73" s="193" t="s">
        <v>2671</v>
      </c>
      <c r="NJH73" s="193" t="s">
        <v>2671</v>
      </c>
      <c r="NJI73" s="192" t="e">
        <f t="shared" ref="NJI73:NJJ73" si="1825">VLOOKUP(NJG73,($L$59:$N$62),3,FALSE)</f>
        <v>#N/A</v>
      </c>
      <c r="NJJ73" s="192" t="e">
        <f t="shared" si="1825"/>
        <v>#N/A</v>
      </c>
      <c r="NJK73" s="203">
        <v>1</v>
      </c>
      <c r="NJL73" s="272">
        <f t="shared" ref="NJL73" si="1826">NJK73^2</f>
        <v>1</v>
      </c>
      <c r="NJM73" s="210" t="e">
        <f t="shared" ref="NJM73" si="1827">NJI73*NJJ73*NJL73</f>
        <v>#N/A</v>
      </c>
      <c r="NJU73" s="193" t="s">
        <v>115</v>
      </c>
      <c r="NJV73" s="189">
        <v>2</v>
      </c>
      <c r="NJW73" s="193" t="s">
        <v>2671</v>
      </c>
      <c r="NJX73" s="193" t="s">
        <v>2671</v>
      </c>
      <c r="NJY73" s="192" t="e">
        <f t="shared" ref="NJY73:NJZ73" si="1828">VLOOKUP(NJW73,($L$59:$N$62),3,FALSE)</f>
        <v>#N/A</v>
      </c>
      <c r="NJZ73" s="192" t="e">
        <f t="shared" si="1828"/>
        <v>#N/A</v>
      </c>
      <c r="NKA73" s="203">
        <v>1</v>
      </c>
      <c r="NKB73" s="272">
        <f t="shared" ref="NKB73" si="1829">NKA73^2</f>
        <v>1</v>
      </c>
      <c r="NKC73" s="210" t="e">
        <f t="shared" ref="NKC73" si="1830">NJY73*NJZ73*NKB73</f>
        <v>#N/A</v>
      </c>
      <c r="NKK73" s="193" t="s">
        <v>115</v>
      </c>
      <c r="NKL73" s="189">
        <v>2</v>
      </c>
      <c r="NKM73" s="193" t="s">
        <v>2671</v>
      </c>
      <c r="NKN73" s="193" t="s">
        <v>2671</v>
      </c>
      <c r="NKO73" s="192" t="e">
        <f t="shared" ref="NKO73:NKP73" si="1831">VLOOKUP(NKM73,($L$59:$N$62),3,FALSE)</f>
        <v>#N/A</v>
      </c>
      <c r="NKP73" s="192" t="e">
        <f t="shared" si="1831"/>
        <v>#N/A</v>
      </c>
      <c r="NKQ73" s="203">
        <v>1</v>
      </c>
      <c r="NKR73" s="272">
        <f t="shared" ref="NKR73" si="1832">NKQ73^2</f>
        <v>1</v>
      </c>
      <c r="NKS73" s="210" t="e">
        <f t="shared" ref="NKS73" si="1833">NKO73*NKP73*NKR73</f>
        <v>#N/A</v>
      </c>
      <c r="NLA73" s="193" t="s">
        <v>115</v>
      </c>
      <c r="NLB73" s="189">
        <v>2</v>
      </c>
      <c r="NLC73" s="193" t="s">
        <v>2671</v>
      </c>
      <c r="NLD73" s="193" t="s">
        <v>2671</v>
      </c>
      <c r="NLE73" s="192" t="e">
        <f t="shared" ref="NLE73:NLF73" si="1834">VLOOKUP(NLC73,($L$59:$N$62),3,FALSE)</f>
        <v>#N/A</v>
      </c>
      <c r="NLF73" s="192" t="e">
        <f t="shared" si="1834"/>
        <v>#N/A</v>
      </c>
      <c r="NLG73" s="203">
        <v>1</v>
      </c>
      <c r="NLH73" s="272">
        <f t="shared" ref="NLH73" si="1835">NLG73^2</f>
        <v>1</v>
      </c>
      <c r="NLI73" s="210" t="e">
        <f t="shared" ref="NLI73" si="1836">NLE73*NLF73*NLH73</f>
        <v>#N/A</v>
      </c>
      <c r="NLQ73" s="193" t="s">
        <v>115</v>
      </c>
      <c r="NLR73" s="189">
        <v>2</v>
      </c>
      <c r="NLS73" s="193" t="s">
        <v>2671</v>
      </c>
      <c r="NLT73" s="193" t="s">
        <v>2671</v>
      </c>
      <c r="NLU73" s="192" t="e">
        <f t="shared" ref="NLU73:NLV73" si="1837">VLOOKUP(NLS73,($L$59:$N$62),3,FALSE)</f>
        <v>#N/A</v>
      </c>
      <c r="NLV73" s="192" t="e">
        <f t="shared" si="1837"/>
        <v>#N/A</v>
      </c>
      <c r="NLW73" s="203">
        <v>1</v>
      </c>
      <c r="NLX73" s="272">
        <f t="shared" ref="NLX73" si="1838">NLW73^2</f>
        <v>1</v>
      </c>
      <c r="NLY73" s="210" t="e">
        <f t="shared" ref="NLY73" si="1839">NLU73*NLV73*NLX73</f>
        <v>#N/A</v>
      </c>
      <c r="NMG73" s="193" t="s">
        <v>115</v>
      </c>
      <c r="NMH73" s="189">
        <v>2</v>
      </c>
      <c r="NMI73" s="193" t="s">
        <v>2671</v>
      </c>
      <c r="NMJ73" s="193" t="s">
        <v>2671</v>
      </c>
      <c r="NMK73" s="192" t="e">
        <f t="shared" ref="NMK73:NML73" si="1840">VLOOKUP(NMI73,($L$59:$N$62),3,FALSE)</f>
        <v>#N/A</v>
      </c>
      <c r="NML73" s="192" t="e">
        <f t="shared" si="1840"/>
        <v>#N/A</v>
      </c>
      <c r="NMM73" s="203">
        <v>1</v>
      </c>
      <c r="NMN73" s="272">
        <f t="shared" ref="NMN73" si="1841">NMM73^2</f>
        <v>1</v>
      </c>
      <c r="NMO73" s="210" t="e">
        <f t="shared" ref="NMO73" si="1842">NMK73*NML73*NMN73</f>
        <v>#N/A</v>
      </c>
      <c r="NMW73" s="193" t="s">
        <v>115</v>
      </c>
      <c r="NMX73" s="189">
        <v>2</v>
      </c>
      <c r="NMY73" s="193" t="s">
        <v>2671</v>
      </c>
      <c r="NMZ73" s="193" t="s">
        <v>2671</v>
      </c>
      <c r="NNA73" s="192" t="e">
        <f t="shared" ref="NNA73:NNB73" si="1843">VLOOKUP(NMY73,($L$59:$N$62),3,FALSE)</f>
        <v>#N/A</v>
      </c>
      <c r="NNB73" s="192" t="e">
        <f t="shared" si="1843"/>
        <v>#N/A</v>
      </c>
      <c r="NNC73" s="203">
        <v>1</v>
      </c>
      <c r="NND73" s="272">
        <f t="shared" ref="NND73" si="1844">NNC73^2</f>
        <v>1</v>
      </c>
      <c r="NNE73" s="210" t="e">
        <f t="shared" ref="NNE73" si="1845">NNA73*NNB73*NND73</f>
        <v>#N/A</v>
      </c>
      <c r="NNM73" s="193" t="s">
        <v>115</v>
      </c>
      <c r="NNN73" s="189">
        <v>2</v>
      </c>
      <c r="NNO73" s="193" t="s">
        <v>2671</v>
      </c>
      <c r="NNP73" s="193" t="s">
        <v>2671</v>
      </c>
      <c r="NNQ73" s="192" t="e">
        <f t="shared" ref="NNQ73:NNR73" si="1846">VLOOKUP(NNO73,($L$59:$N$62),3,FALSE)</f>
        <v>#N/A</v>
      </c>
      <c r="NNR73" s="192" t="e">
        <f t="shared" si="1846"/>
        <v>#N/A</v>
      </c>
      <c r="NNS73" s="203">
        <v>1</v>
      </c>
      <c r="NNT73" s="272">
        <f t="shared" ref="NNT73" si="1847">NNS73^2</f>
        <v>1</v>
      </c>
      <c r="NNU73" s="210" t="e">
        <f t="shared" ref="NNU73" si="1848">NNQ73*NNR73*NNT73</f>
        <v>#N/A</v>
      </c>
      <c r="NOC73" s="193" t="s">
        <v>115</v>
      </c>
      <c r="NOD73" s="189">
        <v>2</v>
      </c>
      <c r="NOE73" s="193" t="s">
        <v>2671</v>
      </c>
      <c r="NOF73" s="193" t="s">
        <v>2671</v>
      </c>
      <c r="NOG73" s="192" t="e">
        <f t="shared" ref="NOG73:NOH73" si="1849">VLOOKUP(NOE73,($L$59:$N$62),3,FALSE)</f>
        <v>#N/A</v>
      </c>
      <c r="NOH73" s="192" t="e">
        <f t="shared" si="1849"/>
        <v>#N/A</v>
      </c>
      <c r="NOI73" s="203">
        <v>1</v>
      </c>
      <c r="NOJ73" s="272">
        <f t="shared" ref="NOJ73" si="1850">NOI73^2</f>
        <v>1</v>
      </c>
      <c r="NOK73" s="210" t="e">
        <f t="shared" ref="NOK73" si="1851">NOG73*NOH73*NOJ73</f>
        <v>#N/A</v>
      </c>
      <c r="NOS73" s="193" t="s">
        <v>115</v>
      </c>
      <c r="NOT73" s="189">
        <v>2</v>
      </c>
      <c r="NOU73" s="193" t="s">
        <v>2671</v>
      </c>
      <c r="NOV73" s="193" t="s">
        <v>2671</v>
      </c>
      <c r="NOW73" s="192" t="e">
        <f t="shared" ref="NOW73:NOX73" si="1852">VLOOKUP(NOU73,($L$59:$N$62),3,FALSE)</f>
        <v>#N/A</v>
      </c>
      <c r="NOX73" s="192" t="e">
        <f t="shared" si="1852"/>
        <v>#N/A</v>
      </c>
      <c r="NOY73" s="203">
        <v>1</v>
      </c>
      <c r="NOZ73" s="272">
        <f t="shared" ref="NOZ73" si="1853">NOY73^2</f>
        <v>1</v>
      </c>
      <c r="NPA73" s="210" t="e">
        <f t="shared" ref="NPA73" si="1854">NOW73*NOX73*NOZ73</f>
        <v>#N/A</v>
      </c>
      <c r="NPI73" s="193" t="s">
        <v>115</v>
      </c>
      <c r="NPJ73" s="189">
        <v>2</v>
      </c>
      <c r="NPK73" s="193" t="s">
        <v>2671</v>
      </c>
      <c r="NPL73" s="193" t="s">
        <v>2671</v>
      </c>
      <c r="NPM73" s="192" t="e">
        <f t="shared" ref="NPM73:NPN73" si="1855">VLOOKUP(NPK73,($L$59:$N$62),3,FALSE)</f>
        <v>#N/A</v>
      </c>
      <c r="NPN73" s="192" t="e">
        <f t="shared" si="1855"/>
        <v>#N/A</v>
      </c>
      <c r="NPO73" s="203">
        <v>1</v>
      </c>
      <c r="NPP73" s="272">
        <f t="shared" ref="NPP73" si="1856">NPO73^2</f>
        <v>1</v>
      </c>
      <c r="NPQ73" s="210" t="e">
        <f t="shared" ref="NPQ73" si="1857">NPM73*NPN73*NPP73</f>
        <v>#N/A</v>
      </c>
      <c r="NPY73" s="193" t="s">
        <v>115</v>
      </c>
      <c r="NPZ73" s="189">
        <v>2</v>
      </c>
      <c r="NQA73" s="193" t="s">
        <v>2671</v>
      </c>
      <c r="NQB73" s="193" t="s">
        <v>2671</v>
      </c>
      <c r="NQC73" s="192" t="e">
        <f t="shared" ref="NQC73:NQD73" si="1858">VLOOKUP(NQA73,($L$59:$N$62),3,FALSE)</f>
        <v>#N/A</v>
      </c>
      <c r="NQD73" s="192" t="e">
        <f t="shared" si="1858"/>
        <v>#N/A</v>
      </c>
      <c r="NQE73" s="203">
        <v>1</v>
      </c>
      <c r="NQF73" s="272">
        <f t="shared" ref="NQF73" si="1859">NQE73^2</f>
        <v>1</v>
      </c>
      <c r="NQG73" s="210" t="e">
        <f t="shared" ref="NQG73" si="1860">NQC73*NQD73*NQF73</f>
        <v>#N/A</v>
      </c>
      <c r="NQO73" s="193" t="s">
        <v>115</v>
      </c>
      <c r="NQP73" s="189">
        <v>2</v>
      </c>
      <c r="NQQ73" s="193" t="s">
        <v>2671</v>
      </c>
      <c r="NQR73" s="193" t="s">
        <v>2671</v>
      </c>
      <c r="NQS73" s="192" t="e">
        <f t="shared" ref="NQS73:NQT73" si="1861">VLOOKUP(NQQ73,($L$59:$N$62),3,FALSE)</f>
        <v>#N/A</v>
      </c>
      <c r="NQT73" s="192" t="e">
        <f t="shared" si="1861"/>
        <v>#N/A</v>
      </c>
      <c r="NQU73" s="203">
        <v>1</v>
      </c>
      <c r="NQV73" s="272">
        <f t="shared" ref="NQV73" si="1862">NQU73^2</f>
        <v>1</v>
      </c>
      <c r="NQW73" s="210" t="e">
        <f t="shared" ref="NQW73" si="1863">NQS73*NQT73*NQV73</f>
        <v>#N/A</v>
      </c>
      <c r="NRE73" s="193" t="s">
        <v>115</v>
      </c>
      <c r="NRF73" s="189">
        <v>2</v>
      </c>
      <c r="NRG73" s="193" t="s">
        <v>2671</v>
      </c>
      <c r="NRH73" s="193" t="s">
        <v>2671</v>
      </c>
      <c r="NRI73" s="192" t="e">
        <f t="shared" ref="NRI73:NRJ73" si="1864">VLOOKUP(NRG73,($L$59:$N$62),3,FALSE)</f>
        <v>#N/A</v>
      </c>
      <c r="NRJ73" s="192" t="e">
        <f t="shared" si="1864"/>
        <v>#N/A</v>
      </c>
      <c r="NRK73" s="203">
        <v>1</v>
      </c>
      <c r="NRL73" s="272">
        <f t="shared" ref="NRL73" si="1865">NRK73^2</f>
        <v>1</v>
      </c>
      <c r="NRM73" s="210" t="e">
        <f t="shared" ref="NRM73" si="1866">NRI73*NRJ73*NRL73</f>
        <v>#N/A</v>
      </c>
      <c r="NRU73" s="193" t="s">
        <v>115</v>
      </c>
      <c r="NRV73" s="189">
        <v>2</v>
      </c>
      <c r="NRW73" s="193" t="s">
        <v>2671</v>
      </c>
      <c r="NRX73" s="193" t="s">
        <v>2671</v>
      </c>
      <c r="NRY73" s="192" t="e">
        <f t="shared" ref="NRY73:NRZ73" si="1867">VLOOKUP(NRW73,($L$59:$N$62),3,FALSE)</f>
        <v>#N/A</v>
      </c>
      <c r="NRZ73" s="192" t="e">
        <f t="shared" si="1867"/>
        <v>#N/A</v>
      </c>
      <c r="NSA73" s="203">
        <v>1</v>
      </c>
      <c r="NSB73" s="272">
        <f t="shared" ref="NSB73" si="1868">NSA73^2</f>
        <v>1</v>
      </c>
      <c r="NSC73" s="210" t="e">
        <f t="shared" ref="NSC73" si="1869">NRY73*NRZ73*NSB73</f>
        <v>#N/A</v>
      </c>
      <c r="NSK73" s="193" t="s">
        <v>115</v>
      </c>
      <c r="NSL73" s="189">
        <v>2</v>
      </c>
      <c r="NSM73" s="193" t="s">
        <v>2671</v>
      </c>
      <c r="NSN73" s="193" t="s">
        <v>2671</v>
      </c>
      <c r="NSO73" s="192" t="e">
        <f t="shared" ref="NSO73:NSP73" si="1870">VLOOKUP(NSM73,($L$59:$N$62),3,FALSE)</f>
        <v>#N/A</v>
      </c>
      <c r="NSP73" s="192" t="e">
        <f t="shared" si="1870"/>
        <v>#N/A</v>
      </c>
      <c r="NSQ73" s="203">
        <v>1</v>
      </c>
      <c r="NSR73" s="272">
        <f t="shared" ref="NSR73" si="1871">NSQ73^2</f>
        <v>1</v>
      </c>
      <c r="NSS73" s="210" t="e">
        <f t="shared" ref="NSS73" si="1872">NSO73*NSP73*NSR73</f>
        <v>#N/A</v>
      </c>
      <c r="NTA73" s="193" t="s">
        <v>115</v>
      </c>
      <c r="NTB73" s="189">
        <v>2</v>
      </c>
      <c r="NTC73" s="193" t="s">
        <v>2671</v>
      </c>
      <c r="NTD73" s="193" t="s">
        <v>2671</v>
      </c>
      <c r="NTE73" s="192" t="e">
        <f t="shared" ref="NTE73:NTF73" si="1873">VLOOKUP(NTC73,($L$59:$N$62),3,FALSE)</f>
        <v>#N/A</v>
      </c>
      <c r="NTF73" s="192" t="e">
        <f t="shared" si="1873"/>
        <v>#N/A</v>
      </c>
      <c r="NTG73" s="203">
        <v>1</v>
      </c>
      <c r="NTH73" s="272">
        <f t="shared" ref="NTH73" si="1874">NTG73^2</f>
        <v>1</v>
      </c>
      <c r="NTI73" s="210" t="e">
        <f t="shared" ref="NTI73" si="1875">NTE73*NTF73*NTH73</f>
        <v>#N/A</v>
      </c>
      <c r="NTQ73" s="193" t="s">
        <v>115</v>
      </c>
      <c r="NTR73" s="189">
        <v>2</v>
      </c>
      <c r="NTS73" s="193" t="s">
        <v>2671</v>
      </c>
      <c r="NTT73" s="193" t="s">
        <v>2671</v>
      </c>
      <c r="NTU73" s="192" t="e">
        <f t="shared" ref="NTU73:NTV73" si="1876">VLOOKUP(NTS73,($L$59:$N$62),3,FALSE)</f>
        <v>#N/A</v>
      </c>
      <c r="NTV73" s="192" t="e">
        <f t="shared" si="1876"/>
        <v>#N/A</v>
      </c>
      <c r="NTW73" s="203">
        <v>1</v>
      </c>
      <c r="NTX73" s="272">
        <f t="shared" ref="NTX73" si="1877">NTW73^2</f>
        <v>1</v>
      </c>
      <c r="NTY73" s="210" t="e">
        <f t="shared" ref="NTY73" si="1878">NTU73*NTV73*NTX73</f>
        <v>#N/A</v>
      </c>
      <c r="NUG73" s="193" t="s">
        <v>115</v>
      </c>
      <c r="NUH73" s="189">
        <v>2</v>
      </c>
      <c r="NUI73" s="193" t="s">
        <v>2671</v>
      </c>
      <c r="NUJ73" s="193" t="s">
        <v>2671</v>
      </c>
      <c r="NUK73" s="192" t="e">
        <f t="shared" ref="NUK73:NUL73" si="1879">VLOOKUP(NUI73,($L$59:$N$62),3,FALSE)</f>
        <v>#N/A</v>
      </c>
      <c r="NUL73" s="192" t="e">
        <f t="shared" si="1879"/>
        <v>#N/A</v>
      </c>
      <c r="NUM73" s="203">
        <v>1</v>
      </c>
      <c r="NUN73" s="272">
        <f t="shared" ref="NUN73" si="1880">NUM73^2</f>
        <v>1</v>
      </c>
      <c r="NUO73" s="210" t="e">
        <f t="shared" ref="NUO73" si="1881">NUK73*NUL73*NUN73</f>
        <v>#N/A</v>
      </c>
      <c r="NUW73" s="193" t="s">
        <v>115</v>
      </c>
      <c r="NUX73" s="189">
        <v>2</v>
      </c>
      <c r="NUY73" s="193" t="s">
        <v>2671</v>
      </c>
      <c r="NUZ73" s="193" t="s">
        <v>2671</v>
      </c>
      <c r="NVA73" s="192" t="e">
        <f t="shared" ref="NVA73:NVB73" si="1882">VLOOKUP(NUY73,($L$59:$N$62),3,FALSE)</f>
        <v>#N/A</v>
      </c>
      <c r="NVB73" s="192" t="e">
        <f t="shared" si="1882"/>
        <v>#N/A</v>
      </c>
      <c r="NVC73" s="203">
        <v>1</v>
      </c>
      <c r="NVD73" s="272">
        <f t="shared" ref="NVD73" si="1883">NVC73^2</f>
        <v>1</v>
      </c>
      <c r="NVE73" s="210" t="e">
        <f t="shared" ref="NVE73" si="1884">NVA73*NVB73*NVD73</f>
        <v>#N/A</v>
      </c>
      <c r="NVM73" s="193" t="s">
        <v>115</v>
      </c>
      <c r="NVN73" s="189">
        <v>2</v>
      </c>
      <c r="NVO73" s="193" t="s">
        <v>2671</v>
      </c>
      <c r="NVP73" s="193" t="s">
        <v>2671</v>
      </c>
      <c r="NVQ73" s="192" t="e">
        <f t="shared" ref="NVQ73:NVR73" si="1885">VLOOKUP(NVO73,($L$59:$N$62),3,FALSE)</f>
        <v>#N/A</v>
      </c>
      <c r="NVR73" s="192" t="e">
        <f t="shared" si="1885"/>
        <v>#N/A</v>
      </c>
      <c r="NVS73" s="203">
        <v>1</v>
      </c>
      <c r="NVT73" s="272">
        <f t="shared" ref="NVT73" si="1886">NVS73^2</f>
        <v>1</v>
      </c>
      <c r="NVU73" s="210" t="e">
        <f t="shared" ref="NVU73" si="1887">NVQ73*NVR73*NVT73</f>
        <v>#N/A</v>
      </c>
      <c r="NWC73" s="193" t="s">
        <v>115</v>
      </c>
      <c r="NWD73" s="189">
        <v>2</v>
      </c>
      <c r="NWE73" s="193" t="s">
        <v>2671</v>
      </c>
      <c r="NWF73" s="193" t="s">
        <v>2671</v>
      </c>
      <c r="NWG73" s="192" t="e">
        <f t="shared" ref="NWG73:NWH73" si="1888">VLOOKUP(NWE73,($L$59:$N$62),3,FALSE)</f>
        <v>#N/A</v>
      </c>
      <c r="NWH73" s="192" t="e">
        <f t="shared" si="1888"/>
        <v>#N/A</v>
      </c>
      <c r="NWI73" s="203">
        <v>1</v>
      </c>
      <c r="NWJ73" s="272">
        <f t="shared" ref="NWJ73" si="1889">NWI73^2</f>
        <v>1</v>
      </c>
      <c r="NWK73" s="210" t="e">
        <f t="shared" ref="NWK73" si="1890">NWG73*NWH73*NWJ73</f>
        <v>#N/A</v>
      </c>
      <c r="NWS73" s="193" t="s">
        <v>115</v>
      </c>
      <c r="NWT73" s="189">
        <v>2</v>
      </c>
      <c r="NWU73" s="193" t="s">
        <v>2671</v>
      </c>
      <c r="NWV73" s="193" t="s">
        <v>2671</v>
      </c>
      <c r="NWW73" s="192" t="e">
        <f t="shared" ref="NWW73:NWX73" si="1891">VLOOKUP(NWU73,($L$59:$N$62),3,FALSE)</f>
        <v>#N/A</v>
      </c>
      <c r="NWX73" s="192" t="e">
        <f t="shared" si="1891"/>
        <v>#N/A</v>
      </c>
      <c r="NWY73" s="203">
        <v>1</v>
      </c>
      <c r="NWZ73" s="272">
        <f t="shared" ref="NWZ73" si="1892">NWY73^2</f>
        <v>1</v>
      </c>
      <c r="NXA73" s="210" t="e">
        <f t="shared" ref="NXA73" si="1893">NWW73*NWX73*NWZ73</f>
        <v>#N/A</v>
      </c>
      <c r="NXI73" s="193" t="s">
        <v>115</v>
      </c>
      <c r="NXJ73" s="189">
        <v>2</v>
      </c>
      <c r="NXK73" s="193" t="s">
        <v>2671</v>
      </c>
      <c r="NXL73" s="193" t="s">
        <v>2671</v>
      </c>
      <c r="NXM73" s="192" t="e">
        <f t="shared" ref="NXM73:NXN73" si="1894">VLOOKUP(NXK73,($L$59:$N$62),3,FALSE)</f>
        <v>#N/A</v>
      </c>
      <c r="NXN73" s="192" t="e">
        <f t="shared" si="1894"/>
        <v>#N/A</v>
      </c>
      <c r="NXO73" s="203">
        <v>1</v>
      </c>
      <c r="NXP73" s="272">
        <f t="shared" ref="NXP73" si="1895">NXO73^2</f>
        <v>1</v>
      </c>
      <c r="NXQ73" s="210" t="e">
        <f t="shared" ref="NXQ73" si="1896">NXM73*NXN73*NXP73</f>
        <v>#N/A</v>
      </c>
      <c r="NXY73" s="193" t="s">
        <v>115</v>
      </c>
      <c r="NXZ73" s="189">
        <v>2</v>
      </c>
      <c r="NYA73" s="193" t="s">
        <v>2671</v>
      </c>
      <c r="NYB73" s="193" t="s">
        <v>2671</v>
      </c>
      <c r="NYC73" s="192" t="e">
        <f t="shared" ref="NYC73:NYD73" si="1897">VLOOKUP(NYA73,($L$59:$N$62),3,FALSE)</f>
        <v>#N/A</v>
      </c>
      <c r="NYD73" s="192" t="e">
        <f t="shared" si="1897"/>
        <v>#N/A</v>
      </c>
      <c r="NYE73" s="203">
        <v>1</v>
      </c>
      <c r="NYF73" s="272">
        <f t="shared" ref="NYF73" si="1898">NYE73^2</f>
        <v>1</v>
      </c>
      <c r="NYG73" s="210" t="e">
        <f t="shared" ref="NYG73" si="1899">NYC73*NYD73*NYF73</f>
        <v>#N/A</v>
      </c>
      <c r="NYO73" s="193" t="s">
        <v>115</v>
      </c>
      <c r="NYP73" s="189">
        <v>2</v>
      </c>
      <c r="NYQ73" s="193" t="s">
        <v>2671</v>
      </c>
      <c r="NYR73" s="193" t="s">
        <v>2671</v>
      </c>
      <c r="NYS73" s="192" t="e">
        <f t="shared" ref="NYS73:NYT73" si="1900">VLOOKUP(NYQ73,($L$59:$N$62),3,FALSE)</f>
        <v>#N/A</v>
      </c>
      <c r="NYT73" s="192" t="e">
        <f t="shared" si="1900"/>
        <v>#N/A</v>
      </c>
      <c r="NYU73" s="203">
        <v>1</v>
      </c>
      <c r="NYV73" s="272">
        <f t="shared" ref="NYV73" si="1901">NYU73^2</f>
        <v>1</v>
      </c>
      <c r="NYW73" s="210" t="e">
        <f t="shared" ref="NYW73" si="1902">NYS73*NYT73*NYV73</f>
        <v>#N/A</v>
      </c>
      <c r="NZE73" s="193" t="s">
        <v>115</v>
      </c>
      <c r="NZF73" s="189">
        <v>2</v>
      </c>
      <c r="NZG73" s="193" t="s">
        <v>2671</v>
      </c>
      <c r="NZH73" s="193" t="s">
        <v>2671</v>
      </c>
      <c r="NZI73" s="192" t="e">
        <f t="shared" ref="NZI73:NZJ73" si="1903">VLOOKUP(NZG73,($L$59:$N$62),3,FALSE)</f>
        <v>#N/A</v>
      </c>
      <c r="NZJ73" s="192" t="e">
        <f t="shared" si="1903"/>
        <v>#N/A</v>
      </c>
      <c r="NZK73" s="203">
        <v>1</v>
      </c>
      <c r="NZL73" s="272">
        <f t="shared" ref="NZL73" si="1904">NZK73^2</f>
        <v>1</v>
      </c>
      <c r="NZM73" s="210" t="e">
        <f t="shared" ref="NZM73" si="1905">NZI73*NZJ73*NZL73</f>
        <v>#N/A</v>
      </c>
      <c r="NZU73" s="193" t="s">
        <v>115</v>
      </c>
      <c r="NZV73" s="189">
        <v>2</v>
      </c>
      <c r="NZW73" s="193" t="s">
        <v>2671</v>
      </c>
      <c r="NZX73" s="193" t="s">
        <v>2671</v>
      </c>
      <c r="NZY73" s="192" t="e">
        <f t="shared" ref="NZY73:NZZ73" si="1906">VLOOKUP(NZW73,($L$59:$N$62),3,FALSE)</f>
        <v>#N/A</v>
      </c>
      <c r="NZZ73" s="192" t="e">
        <f t="shared" si="1906"/>
        <v>#N/A</v>
      </c>
      <c r="OAA73" s="203">
        <v>1</v>
      </c>
      <c r="OAB73" s="272">
        <f t="shared" ref="OAB73" si="1907">OAA73^2</f>
        <v>1</v>
      </c>
      <c r="OAC73" s="210" t="e">
        <f t="shared" ref="OAC73" si="1908">NZY73*NZZ73*OAB73</f>
        <v>#N/A</v>
      </c>
      <c r="OAK73" s="193" t="s">
        <v>115</v>
      </c>
      <c r="OAL73" s="189">
        <v>2</v>
      </c>
      <c r="OAM73" s="193" t="s">
        <v>2671</v>
      </c>
      <c r="OAN73" s="193" t="s">
        <v>2671</v>
      </c>
      <c r="OAO73" s="192" t="e">
        <f t="shared" ref="OAO73:OAP73" si="1909">VLOOKUP(OAM73,($L$59:$N$62),3,FALSE)</f>
        <v>#N/A</v>
      </c>
      <c r="OAP73" s="192" t="e">
        <f t="shared" si="1909"/>
        <v>#N/A</v>
      </c>
      <c r="OAQ73" s="203">
        <v>1</v>
      </c>
      <c r="OAR73" s="272">
        <f t="shared" ref="OAR73" si="1910">OAQ73^2</f>
        <v>1</v>
      </c>
      <c r="OAS73" s="210" t="e">
        <f t="shared" ref="OAS73" si="1911">OAO73*OAP73*OAR73</f>
        <v>#N/A</v>
      </c>
      <c r="OBA73" s="193" t="s">
        <v>115</v>
      </c>
      <c r="OBB73" s="189">
        <v>2</v>
      </c>
      <c r="OBC73" s="193" t="s">
        <v>2671</v>
      </c>
      <c r="OBD73" s="193" t="s">
        <v>2671</v>
      </c>
      <c r="OBE73" s="192" t="e">
        <f t="shared" ref="OBE73:OBF73" si="1912">VLOOKUP(OBC73,($L$59:$N$62),3,FALSE)</f>
        <v>#N/A</v>
      </c>
      <c r="OBF73" s="192" t="e">
        <f t="shared" si="1912"/>
        <v>#N/A</v>
      </c>
      <c r="OBG73" s="203">
        <v>1</v>
      </c>
      <c r="OBH73" s="272">
        <f t="shared" ref="OBH73" si="1913">OBG73^2</f>
        <v>1</v>
      </c>
      <c r="OBI73" s="210" t="e">
        <f t="shared" ref="OBI73" si="1914">OBE73*OBF73*OBH73</f>
        <v>#N/A</v>
      </c>
      <c r="OBQ73" s="193" t="s">
        <v>115</v>
      </c>
      <c r="OBR73" s="189">
        <v>2</v>
      </c>
      <c r="OBS73" s="193" t="s">
        <v>2671</v>
      </c>
      <c r="OBT73" s="193" t="s">
        <v>2671</v>
      </c>
      <c r="OBU73" s="192" t="e">
        <f t="shared" ref="OBU73:OBV73" si="1915">VLOOKUP(OBS73,($L$59:$N$62),3,FALSE)</f>
        <v>#N/A</v>
      </c>
      <c r="OBV73" s="192" t="e">
        <f t="shared" si="1915"/>
        <v>#N/A</v>
      </c>
      <c r="OBW73" s="203">
        <v>1</v>
      </c>
      <c r="OBX73" s="272">
        <f t="shared" ref="OBX73" si="1916">OBW73^2</f>
        <v>1</v>
      </c>
      <c r="OBY73" s="210" t="e">
        <f t="shared" ref="OBY73" si="1917">OBU73*OBV73*OBX73</f>
        <v>#N/A</v>
      </c>
      <c r="OCG73" s="193" t="s">
        <v>115</v>
      </c>
      <c r="OCH73" s="189">
        <v>2</v>
      </c>
      <c r="OCI73" s="193" t="s">
        <v>2671</v>
      </c>
      <c r="OCJ73" s="193" t="s">
        <v>2671</v>
      </c>
      <c r="OCK73" s="192" t="e">
        <f t="shared" ref="OCK73:OCL73" si="1918">VLOOKUP(OCI73,($L$59:$N$62),3,FALSE)</f>
        <v>#N/A</v>
      </c>
      <c r="OCL73" s="192" t="e">
        <f t="shared" si="1918"/>
        <v>#N/A</v>
      </c>
      <c r="OCM73" s="203">
        <v>1</v>
      </c>
      <c r="OCN73" s="272">
        <f t="shared" ref="OCN73" si="1919">OCM73^2</f>
        <v>1</v>
      </c>
      <c r="OCO73" s="210" t="e">
        <f t="shared" ref="OCO73" si="1920">OCK73*OCL73*OCN73</f>
        <v>#N/A</v>
      </c>
      <c r="OCW73" s="193" t="s">
        <v>115</v>
      </c>
      <c r="OCX73" s="189">
        <v>2</v>
      </c>
      <c r="OCY73" s="193" t="s">
        <v>2671</v>
      </c>
      <c r="OCZ73" s="193" t="s">
        <v>2671</v>
      </c>
      <c r="ODA73" s="192" t="e">
        <f t="shared" ref="ODA73:ODB73" si="1921">VLOOKUP(OCY73,($L$59:$N$62),3,FALSE)</f>
        <v>#N/A</v>
      </c>
      <c r="ODB73" s="192" t="e">
        <f t="shared" si="1921"/>
        <v>#N/A</v>
      </c>
      <c r="ODC73" s="203">
        <v>1</v>
      </c>
      <c r="ODD73" s="272">
        <f t="shared" ref="ODD73" si="1922">ODC73^2</f>
        <v>1</v>
      </c>
      <c r="ODE73" s="210" t="e">
        <f t="shared" ref="ODE73" si="1923">ODA73*ODB73*ODD73</f>
        <v>#N/A</v>
      </c>
      <c r="ODM73" s="193" t="s">
        <v>115</v>
      </c>
      <c r="ODN73" s="189">
        <v>2</v>
      </c>
      <c r="ODO73" s="193" t="s">
        <v>2671</v>
      </c>
      <c r="ODP73" s="193" t="s">
        <v>2671</v>
      </c>
      <c r="ODQ73" s="192" t="e">
        <f t="shared" ref="ODQ73:ODR73" si="1924">VLOOKUP(ODO73,($L$59:$N$62),3,FALSE)</f>
        <v>#N/A</v>
      </c>
      <c r="ODR73" s="192" t="e">
        <f t="shared" si="1924"/>
        <v>#N/A</v>
      </c>
      <c r="ODS73" s="203">
        <v>1</v>
      </c>
      <c r="ODT73" s="272">
        <f t="shared" ref="ODT73" si="1925">ODS73^2</f>
        <v>1</v>
      </c>
      <c r="ODU73" s="210" t="e">
        <f t="shared" ref="ODU73" si="1926">ODQ73*ODR73*ODT73</f>
        <v>#N/A</v>
      </c>
      <c r="OEC73" s="193" t="s">
        <v>115</v>
      </c>
      <c r="OED73" s="189">
        <v>2</v>
      </c>
      <c r="OEE73" s="193" t="s">
        <v>2671</v>
      </c>
      <c r="OEF73" s="193" t="s">
        <v>2671</v>
      </c>
      <c r="OEG73" s="192" t="e">
        <f t="shared" ref="OEG73:OEH73" si="1927">VLOOKUP(OEE73,($L$59:$N$62),3,FALSE)</f>
        <v>#N/A</v>
      </c>
      <c r="OEH73" s="192" t="e">
        <f t="shared" si="1927"/>
        <v>#N/A</v>
      </c>
      <c r="OEI73" s="203">
        <v>1</v>
      </c>
      <c r="OEJ73" s="272">
        <f t="shared" ref="OEJ73" si="1928">OEI73^2</f>
        <v>1</v>
      </c>
      <c r="OEK73" s="210" t="e">
        <f t="shared" ref="OEK73" si="1929">OEG73*OEH73*OEJ73</f>
        <v>#N/A</v>
      </c>
      <c r="OES73" s="193" t="s">
        <v>115</v>
      </c>
      <c r="OET73" s="189">
        <v>2</v>
      </c>
      <c r="OEU73" s="193" t="s">
        <v>2671</v>
      </c>
      <c r="OEV73" s="193" t="s">
        <v>2671</v>
      </c>
      <c r="OEW73" s="192" t="e">
        <f t="shared" ref="OEW73:OEX73" si="1930">VLOOKUP(OEU73,($L$59:$N$62),3,FALSE)</f>
        <v>#N/A</v>
      </c>
      <c r="OEX73" s="192" t="e">
        <f t="shared" si="1930"/>
        <v>#N/A</v>
      </c>
      <c r="OEY73" s="203">
        <v>1</v>
      </c>
      <c r="OEZ73" s="272">
        <f t="shared" ref="OEZ73" si="1931">OEY73^2</f>
        <v>1</v>
      </c>
      <c r="OFA73" s="210" t="e">
        <f t="shared" ref="OFA73" si="1932">OEW73*OEX73*OEZ73</f>
        <v>#N/A</v>
      </c>
      <c r="OFI73" s="193" t="s">
        <v>115</v>
      </c>
      <c r="OFJ73" s="189">
        <v>2</v>
      </c>
      <c r="OFK73" s="193" t="s">
        <v>2671</v>
      </c>
      <c r="OFL73" s="193" t="s">
        <v>2671</v>
      </c>
      <c r="OFM73" s="192" t="e">
        <f t="shared" ref="OFM73:OFN73" si="1933">VLOOKUP(OFK73,($L$59:$N$62),3,FALSE)</f>
        <v>#N/A</v>
      </c>
      <c r="OFN73" s="192" t="e">
        <f t="shared" si="1933"/>
        <v>#N/A</v>
      </c>
      <c r="OFO73" s="203">
        <v>1</v>
      </c>
      <c r="OFP73" s="272">
        <f t="shared" ref="OFP73" si="1934">OFO73^2</f>
        <v>1</v>
      </c>
      <c r="OFQ73" s="210" t="e">
        <f t="shared" ref="OFQ73" si="1935">OFM73*OFN73*OFP73</f>
        <v>#N/A</v>
      </c>
      <c r="OFY73" s="193" t="s">
        <v>115</v>
      </c>
      <c r="OFZ73" s="189">
        <v>2</v>
      </c>
      <c r="OGA73" s="193" t="s">
        <v>2671</v>
      </c>
      <c r="OGB73" s="193" t="s">
        <v>2671</v>
      </c>
      <c r="OGC73" s="192" t="e">
        <f t="shared" ref="OGC73:OGD73" si="1936">VLOOKUP(OGA73,($L$59:$N$62),3,FALSE)</f>
        <v>#N/A</v>
      </c>
      <c r="OGD73" s="192" t="e">
        <f t="shared" si="1936"/>
        <v>#N/A</v>
      </c>
      <c r="OGE73" s="203">
        <v>1</v>
      </c>
      <c r="OGF73" s="272">
        <f t="shared" ref="OGF73" si="1937">OGE73^2</f>
        <v>1</v>
      </c>
      <c r="OGG73" s="210" t="e">
        <f t="shared" ref="OGG73" si="1938">OGC73*OGD73*OGF73</f>
        <v>#N/A</v>
      </c>
      <c r="OGO73" s="193" t="s">
        <v>115</v>
      </c>
      <c r="OGP73" s="189">
        <v>2</v>
      </c>
      <c r="OGQ73" s="193" t="s">
        <v>2671</v>
      </c>
      <c r="OGR73" s="193" t="s">
        <v>2671</v>
      </c>
      <c r="OGS73" s="192" t="e">
        <f t="shared" ref="OGS73:OGT73" si="1939">VLOOKUP(OGQ73,($L$59:$N$62),3,FALSE)</f>
        <v>#N/A</v>
      </c>
      <c r="OGT73" s="192" t="e">
        <f t="shared" si="1939"/>
        <v>#N/A</v>
      </c>
      <c r="OGU73" s="203">
        <v>1</v>
      </c>
      <c r="OGV73" s="272">
        <f t="shared" ref="OGV73" si="1940">OGU73^2</f>
        <v>1</v>
      </c>
      <c r="OGW73" s="210" t="e">
        <f t="shared" ref="OGW73" si="1941">OGS73*OGT73*OGV73</f>
        <v>#N/A</v>
      </c>
      <c r="OHE73" s="193" t="s">
        <v>115</v>
      </c>
      <c r="OHF73" s="189">
        <v>2</v>
      </c>
      <c r="OHG73" s="193" t="s">
        <v>2671</v>
      </c>
      <c r="OHH73" s="193" t="s">
        <v>2671</v>
      </c>
      <c r="OHI73" s="192" t="e">
        <f t="shared" ref="OHI73:OHJ73" si="1942">VLOOKUP(OHG73,($L$59:$N$62),3,FALSE)</f>
        <v>#N/A</v>
      </c>
      <c r="OHJ73" s="192" t="e">
        <f t="shared" si="1942"/>
        <v>#N/A</v>
      </c>
      <c r="OHK73" s="203">
        <v>1</v>
      </c>
      <c r="OHL73" s="272">
        <f t="shared" ref="OHL73" si="1943">OHK73^2</f>
        <v>1</v>
      </c>
      <c r="OHM73" s="210" t="e">
        <f t="shared" ref="OHM73" si="1944">OHI73*OHJ73*OHL73</f>
        <v>#N/A</v>
      </c>
      <c r="OHU73" s="193" t="s">
        <v>115</v>
      </c>
      <c r="OHV73" s="189">
        <v>2</v>
      </c>
      <c r="OHW73" s="193" t="s">
        <v>2671</v>
      </c>
      <c r="OHX73" s="193" t="s">
        <v>2671</v>
      </c>
      <c r="OHY73" s="192" t="e">
        <f t="shared" ref="OHY73:OHZ73" si="1945">VLOOKUP(OHW73,($L$59:$N$62),3,FALSE)</f>
        <v>#N/A</v>
      </c>
      <c r="OHZ73" s="192" t="e">
        <f t="shared" si="1945"/>
        <v>#N/A</v>
      </c>
      <c r="OIA73" s="203">
        <v>1</v>
      </c>
      <c r="OIB73" s="272">
        <f t="shared" ref="OIB73" si="1946">OIA73^2</f>
        <v>1</v>
      </c>
      <c r="OIC73" s="210" t="e">
        <f t="shared" ref="OIC73" si="1947">OHY73*OHZ73*OIB73</f>
        <v>#N/A</v>
      </c>
      <c r="OIK73" s="193" t="s">
        <v>115</v>
      </c>
      <c r="OIL73" s="189">
        <v>2</v>
      </c>
      <c r="OIM73" s="193" t="s">
        <v>2671</v>
      </c>
      <c r="OIN73" s="193" t="s">
        <v>2671</v>
      </c>
      <c r="OIO73" s="192" t="e">
        <f t="shared" ref="OIO73:OIP73" si="1948">VLOOKUP(OIM73,($L$59:$N$62),3,FALSE)</f>
        <v>#N/A</v>
      </c>
      <c r="OIP73" s="192" t="e">
        <f t="shared" si="1948"/>
        <v>#N/A</v>
      </c>
      <c r="OIQ73" s="203">
        <v>1</v>
      </c>
      <c r="OIR73" s="272">
        <f t="shared" ref="OIR73" si="1949">OIQ73^2</f>
        <v>1</v>
      </c>
      <c r="OIS73" s="210" t="e">
        <f t="shared" ref="OIS73" si="1950">OIO73*OIP73*OIR73</f>
        <v>#N/A</v>
      </c>
      <c r="OJA73" s="193" t="s">
        <v>115</v>
      </c>
      <c r="OJB73" s="189">
        <v>2</v>
      </c>
      <c r="OJC73" s="193" t="s">
        <v>2671</v>
      </c>
      <c r="OJD73" s="193" t="s">
        <v>2671</v>
      </c>
      <c r="OJE73" s="192" t="e">
        <f t="shared" ref="OJE73:OJF73" si="1951">VLOOKUP(OJC73,($L$59:$N$62),3,FALSE)</f>
        <v>#N/A</v>
      </c>
      <c r="OJF73" s="192" t="e">
        <f t="shared" si="1951"/>
        <v>#N/A</v>
      </c>
      <c r="OJG73" s="203">
        <v>1</v>
      </c>
      <c r="OJH73" s="272">
        <f t="shared" ref="OJH73" si="1952">OJG73^2</f>
        <v>1</v>
      </c>
      <c r="OJI73" s="210" t="e">
        <f t="shared" ref="OJI73" si="1953">OJE73*OJF73*OJH73</f>
        <v>#N/A</v>
      </c>
      <c r="OJQ73" s="193" t="s">
        <v>115</v>
      </c>
      <c r="OJR73" s="189">
        <v>2</v>
      </c>
      <c r="OJS73" s="193" t="s">
        <v>2671</v>
      </c>
      <c r="OJT73" s="193" t="s">
        <v>2671</v>
      </c>
      <c r="OJU73" s="192" t="e">
        <f t="shared" ref="OJU73:OJV73" si="1954">VLOOKUP(OJS73,($L$59:$N$62),3,FALSE)</f>
        <v>#N/A</v>
      </c>
      <c r="OJV73" s="192" t="e">
        <f t="shared" si="1954"/>
        <v>#N/A</v>
      </c>
      <c r="OJW73" s="203">
        <v>1</v>
      </c>
      <c r="OJX73" s="272">
        <f t="shared" ref="OJX73" si="1955">OJW73^2</f>
        <v>1</v>
      </c>
      <c r="OJY73" s="210" t="e">
        <f t="shared" ref="OJY73" si="1956">OJU73*OJV73*OJX73</f>
        <v>#N/A</v>
      </c>
      <c r="OKG73" s="193" t="s">
        <v>115</v>
      </c>
      <c r="OKH73" s="189">
        <v>2</v>
      </c>
      <c r="OKI73" s="193" t="s">
        <v>2671</v>
      </c>
      <c r="OKJ73" s="193" t="s">
        <v>2671</v>
      </c>
      <c r="OKK73" s="192" t="e">
        <f t="shared" ref="OKK73:OKL73" si="1957">VLOOKUP(OKI73,($L$59:$N$62),3,FALSE)</f>
        <v>#N/A</v>
      </c>
      <c r="OKL73" s="192" t="e">
        <f t="shared" si="1957"/>
        <v>#N/A</v>
      </c>
      <c r="OKM73" s="203">
        <v>1</v>
      </c>
      <c r="OKN73" s="272">
        <f t="shared" ref="OKN73" si="1958">OKM73^2</f>
        <v>1</v>
      </c>
      <c r="OKO73" s="210" t="e">
        <f t="shared" ref="OKO73" si="1959">OKK73*OKL73*OKN73</f>
        <v>#N/A</v>
      </c>
      <c r="OKW73" s="193" t="s">
        <v>115</v>
      </c>
      <c r="OKX73" s="189">
        <v>2</v>
      </c>
      <c r="OKY73" s="193" t="s">
        <v>2671</v>
      </c>
      <c r="OKZ73" s="193" t="s">
        <v>2671</v>
      </c>
      <c r="OLA73" s="192" t="e">
        <f t="shared" ref="OLA73:OLB73" si="1960">VLOOKUP(OKY73,($L$59:$N$62),3,FALSE)</f>
        <v>#N/A</v>
      </c>
      <c r="OLB73" s="192" t="e">
        <f t="shared" si="1960"/>
        <v>#N/A</v>
      </c>
      <c r="OLC73" s="203">
        <v>1</v>
      </c>
      <c r="OLD73" s="272">
        <f t="shared" ref="OLD73" si="1961">OLC73^2</f>
        <v>1</v>
      </c>
      <c r="OLE73" s="210" t="e">
        <f t="shared" ref="OLE73" si="1962">OLA73*OLB73*OLD73</f>
        <v>#N/A</v>
      </c>
      <c r="OLM73" s="193" t="s">
        <v>115</v>
      </c>
      <c r="OLN73" s="189">
        <v>2</v>
      </c>
      <c r="OLO73" s="193" t="s">
        <v>2671</v>
      </c>
      <c r="OLP73" s="193" t="s">
        <v>2671</v>
      </c>
      <c r="OLQ73" s="192" t="e">
        <f t="shared" ref="OLQ73:OLR73" si="1963">VLOOKUP(OLO73,($L$59:$N$62),3,FALSE)</f>
        <v>#N/A</v>
      </c>
      <c r="OLR73" s="192" t="e">
        <f t="shared" si="1963"/>
        <v>#N/A</v>
      </c>
      <c r="OLS73" s="203">
        <v>1</v>
      </c>
      <c r="OLT73" s="272">
        <f t="shared" ref="OLT73" si="1964">OLS73^2</f>
        <v>1</v>
      </c>
      <c r="OLU73" s="210" t="e">
        <f t="shared" ref="OLU73" si="1965">OLQ73*OLR73*OLT73</f>
        <v>#N/A</v>
      </c>
      <c r="OMC73" s="193" t="s">
        <v>115</v>
      </c>
      <c r="OMD73" s="189">
        <v>2</v>
      </c>
      <c r="OME73" s="193" t="s">
        <v>2671</v>
      </c>
      <c r="OMF73" s="193" t="s">
        <v>2671</v>
      </c>
      <c r="OMG73" s="192" t="e">
        <f t="shared" ref="OMG73:OMH73" si="1966">VLOOKUP(OME73,($L$59:$N$62),3,FALSE)</f>
        <v>#N/A</v>
      </c>
      <c r="OMH73" s="192" t="e">
        <f t="shared" si="1966"/>
        <v>#N/A</v>
      </c>
      <c r="OMI73" s="203">
        <v>1</v>
      </c>
      <c r="OMJ73" s="272">
        <f t="shared" ref="OMJ73" si="1967">OMI73^2</f>
        <v>1</v>
      </c>
      <c r="OMK73" s="210" t="e">
        <f t="shared" ref="OMK73" si="1968">OMG73*OMH73*OMJ73</f>
        <v>#N/A</v>
      </c>
      <c r="OMS73" s="193" t="s">
        <v>115</v>
      </c>
      <c r="OMT73" s="189">
        <v>2</v>
      </c>
      <c r="OMU73" s="193" t="s">
        <v>2671</v>
      </c>
      <c r="OMV73" s="193" t="s">
        <v>2671</v>
      </c>
      <c r="OMW73" s="192" t="e">
        <f t="shared" ref="OMW73:OMX73" si="1969">VLOOKUP(OMU73,($L$59:$N$62),3,FALSE)</f>
        <v>#N/A</v>
      </c>
      <c r="OMX73" s="192" t="e">
        <f t="shared" si="1969"/>
        <v>#N/A</v>
      </c>
      <c r="OMY73" s="203">
        <v>1</v>
      </c>
      <c r="OMZ73" s="272">
        <f t="shared" ref="OMZ73" si="1970">OMY73^2</f>
        <v>1</v>
      </c>
      <c r="ONA73" s="210" t="e">
        <f t="shared" ref="ONA73" si="1971">OMW73*OMX73*OMZ73</f>
        <v>#N/A</v>
      </c>
      <c r="ONI73" s="193" t="s">
        <v>115</v>
      </c>
      <c r="ONJ73" s="189">
        <v>2</v>
      </c>
      <c r="ONK73" s="193" t="s">
        <v>2671</v>
      </c>
      <c r="ONL73" s="193" t="s">
        <v>2671</v>
      </c>
      <c r="ONM73" s="192" t="e">
        <f t="shared" ref="ONM73:ONN73" si="1972">VLOOKUP(ONK73,($L$59:$N$62),3,FALSE)</f>
        <v>#N/A</v>
      </c>
      <c r="ONN73" s="192" t="e">
        <f t="shared" si="1972"/>
        <v>#N/A</v>
      </c>
      <c r="ONO73" s="203">
        <v>1</v>
      </c>
      <c r="ONP73" s="272">
        <f t="shared" ref="ONP73" si="1973">ONO73^2</f>
        <v>1</v>
      </c>
      <c r="ONQ73" s="210" t="e">
        <f t="shared" ref="ONQ73" si="1974">ONM73*ONN73*ONP73</f>
        <v>#N/A</v>
      </c>
      <c r="ONY73" s="193" t="s">
        <v>115</v>
      </c>
      <c r="ONZ73" s="189">
        <v>2</v>
      </c>
      <c r="OOA73" s="193" t="s">
        <v>2671</v>
      </c>
      <c r="OOB73" s="193" t="s">
        <v>2671</v>
      </c>
      <c r="OOC73" s="192" t="e">
        <f t="shared" ref="OOC73:OOD73" si="1975">VLOOKUP(OOA73,($L$59:$N$62),3,FALSE)</f>
        <v>#N/A</v>
      </c>
      <c r="OOD73" s="192" t="e">
        <f t="shared" si="1975"/>
        <v>#N/A</v>
      </c>
      <c r="OOE73" s="203">
        <v>1</v>
      </c>
      <c r="OOF73" s="272">
        <f t="shared" ref="OOF73" si="1976">OOE73^2</f>
        <v>1</v>
      </c>
      <c r="OOG73" s="210" t="e">
        <f t="shared" ref="OOG73" si="1977">OOC73*OOD73*OOF73</f>
        <v>#N/A</v>
      </c>
      <c r="OOO73" s="193" t="s">
        <v>115</v>
      </c>
      <c r="OOP73" s="189">
        <v>2</v>
      </c>
      <c r="OOQ73" s="193" t="s">
        <v>2671</v>
      </c>
      <c r="OOR73" s="193" t="s">
        <v>2671</v>
      </c>
      <c r="OOS73" s="192" t="e">
        <f t="shared" ref="OOS73:OOT73" si="1978">VLOOKUP(OOQ73,($L$59:$N$62),3,FALSE)</f>
        <v>#N/A</v>
      </c>
      <c r="OOT73" s="192" t="e">
        <f t="shared" si="1978"/>
        <v>#N/A</v>
      </c>
      <c r="OOU73" s="203">
        <v>1</v>
      </c>
      <c r="OOV73" s="272">
        <f t="shared" ref="OOV73" si="1979">OOU73^2</f>
        <v>1</v>
      </c>
      <c r="OOW73" s="210" t="e">
        <f t="shared" ref="OOW73" si="1980">OOS73*OOT73*OOV73</f>
        <v>#N/A</v>
      </c>
      <c r="OPE73" s="193" t="s">
        <v>115</v>
      </c>
      <c r="OPF73" s="189">
        <v>2</v>
      </c>
      <c r="OPG73" s="193" t="s">
        <v>2671</v>
      </c>
      <c r="OPH73" s="193" t="s">
        <v>2671</v>
      </c>
      <c r="OPI73" s="192" t="e">
        <f t="shared" ref="OPI73:OPJ73" si="1981">VLOOKUP(OPG73,($L$59:$N$62),3,FALSE)</f>
        <v>#N/A</v>
      </c>
      <c r="OPJ73" s="192" t="e">
        <f t="shared" si="1981"/>
        <v>#N/A</v>
      </c>
      <c r="OPK73" s="203">
        <v>1</v>
      </c>
      <c r="OPL73" s="272">
        <f t="shared" ref="OPL73" si="1982">OPK73^2</f>
        <v>1</v>
      </c>
      <c r="OPM73" s="210" t="e">
        <f t="shared" ref="OPM73" si="1983">OPI73*OPJ73*OPL73</f>
        <v>#N/A</v>
      </c>
      <c r="OPU73" s="193" t="s">
        <v>115</v>
      </c>
      <c r="OPV73" s="189">
        <v>2</v>
      </c>
      <c r="OPW73" s="193" t="s">
        <v>2671</v>
      </c>
      <c r="OPX73" s="193" t="s">
        <v>2671</v>
      </c>
      <c r="OPY73" s="192" t="e">
        <f t="shared" ref="OPY73:OPZ73" si="1984">VLOOKUP(OPW73,($L$59:$N$62),3,FALSE)</f>
        <v>#N/A</v>
      </c>
      <c r="OPZ73" s="192" t="e">
        <f t="shared" si="1984"/>
        <v>#N/A</v>
      </c>
      <c r="OQA73" s="203">
        <v>1</v>
      </c>
      <c r="OQB73" s="272">
        <f t="shared" ref="OQB73" si="1985">OQA73^2</f>
        <v>1</v>
      </c>
      <c r="OQC73" s="210" t="e">
        <f t="shared" ref="OQC73" si="1986">OPY73*OPZ73*OQB73</f>
        <v>#N/A</v>
      </c>
      <c r="OQK73" s="193" t="s">
        <v>115</v>
      </c>
      <c r="OQL73" s="189">
        <v>2</v>
      </c>
      <c r="OQM73" s="193" t="s">
        <v>2671</v>
      </c>
      <c r="OQN73" s="193" t="s">
        <v>2671</v>
      </c>
      <c r="OQO73" s="192" t="e">
        <f t="shared" ref="OQO73:OQP73" si="1987">VLOOKUP(OQM73,($L$59:$N$62),3,FALSE)</f>
        <v>#N/A</v>
      </c>
      <c r="OQP73" s="192" t="e">
        <f t="shared" si="1987"/>
        <v>#N/A</v>
      </c>
      <c r="OQQ73" s="203">
        <v>1</v>
      </c>
      <c r="OQR73" s="272">
        <f t="shared" ref="OQR73" si="1988">OQQ73^2</f>
        <v>1</v>
      </c>
      <c r="OQS73" s="210" t="e">
        <f t="shared" ref="OQS73" si="1989">OQO73*OQP73*OQR73</f>
        <v>#N/A</v>
      </c>
      <c r="ORA73" s="193" t="s">
        <v>115</v>
      </c>
      <c r="ORB73" s="189">
        <v>2</v>
      </c>
      <c r="ORC73" s="193" t="s">
        <v>2671</v>
      </c>
      <c r="ORD73" s="193" t="s">
        <v>2671</v>
      </c>
      <c r="ORE73" s="192" t="e">
        <f t="shared" ref="ORE73:ORF73" si="1990">VLOOKUP(ORC73,($L$59:$N$62),3,FALSE)</f>
        <v>#N/A</v>
      </c>
      <c r="ORF73" s="192" t="e">
        <f t="shared" si="1990"/>
        <v>#N/A</v>
      </c>
      <c r="ORG73" s="203">
        <v>1</v>
      </c>
      <c r="ORH73" s="272">
        <f t="shared" ref="ORH73" si="1991">ORG73^2</f>
        <v>1</v>
      </c>
      <c r="ORI73" s="210" t="e">
        <f t="shared" ref="ORI73" si="1992">ORE73*ORF73*ORH73</f>
        <v>#N/A</v>
      </c>
      <c r="ORQ73" s="193" t="s">
        <v>115</v>
      </c>
      <c r="ORR73" s="189">
        <v>2</v>
      </c>
      <c r="ORS73" s="193" t="s">
        <v>2671</v>
      </c>
      <c r="ORT73" s="193" t="s">
        <v>2671</v>
      </c>
      <c r="ORU73" s="192" t="e">
        <f t="shared" ref="ORU73:ORV73" si="1993">VLOOKUP(ORS73,($L$59:$N$62),3,FALSE)</f>
        <v>#N/A</v>
      </c>
      <c r="ORV73" s="192" t="e">
        <f t="shared" si="1993"/>
        <v>#N/A</v>
      </c>
      <c r="ORW73" s="203">
        <v>1</v>
      </c>
      <c r="ORX73" s="272">
        <f t="shared" ref="ORX73" si="1994">ORW73^2</f>
        <v>1</v>
      </c>
      <c r="ORY73" s="210" t="e">
        <f t="shared" ref="ORY73" si="1995">ORU73*ORV73*ORX73</f>
        <v>#N/A</v>
      </c>
      <c r="OSG73" s="193" t="s">
        <v>115</v>
      </c>
      <c r="OSH73" s="189">
        <v>2</v>
      </c>
      <c r="OSI73" s="193" t="s">
        <v>2671</v>
      </c>
      <c r="OSJ73" s="193" t="s">
        <v>2671</v>
      </c>
      <c r="OSK73" s="192" t="e">
        <f t="shared" ref="OSK73:OSL73" si="1996">VLOOKUP(OSI73,($L$59:$N$62),3,FALSE)</f>
        <v>#N/A</v>
      </c>
      <c r="OSL73" s="192" t="e">
        <f t="shared" si="1996"/>
        <v>#N/A</v>
      </c>
      <c r="OSM73" s="203">
        <v>1</v>
      </c>
      <c r="OSN73" s="272">
        <f t="shared" ref="OSN73" si="1997">OSM73^2</f>
        <v>1</v>
      </c>
      <c r="OSO73" s="210" t="e">
        <f t="shared" ref="OSO73" si="1998">OSK73*OSL73*OSN73</f>
        <v>#N/A</v>
      </c>
      <c r="OSW73" s="193" t="s">
        <v>115</v>
      </c>
      <c r="OSX73" s="189">
        <v>2</v>
      </c>
      <c r="OSY73" s="193" t="s">
        <v>2671</v>
      </c>
      <c r="OSZ73" s="193" t="s">
        <v>2671</v>
      </c>
      <c r="OTA73" s="192" t="e">
        <f t="shared" ref="OTA73:OTB73" si="1999">VLOOKUP(OSY73,($L$59:$N$62),3,FALSE)</f>
        <v>#N/A</v>
      </c>
      <c r="OTB73" s="192" t="e">
        <f t="shared" si="1999"/>
        <v>#N/A</v>
      </c>
      <c r="OTC73" s="203">
        <v>1</v>
      </c>
      <c r="OTD73" s="272">
        <f t="shared" ref="OTD73" si="2000">OTC73^2</f>
        <v>1</v>
      </c>
      <c r="OTE73" s="210" t="e">
        <f t="shared" ref="OTE73" si="2001">OTA73*OTB73*OTD73</f>
        <v>#N/A</v>
      </c>
      <c r="OTM73" s="193" t="s">
        <v>115</v>
      </c>
      <c r="OTN73" s="189">
        <v>2</v>
      </c>
      <c r="OTO73" s="193" t="s">
        <v>2671</v>
      </c>
      <c r="OTP73" s="193" t="s">
        <v>2671</v>
      </c>
      <c r="OTQ73" s="192" t="e">
        <f t="shared" ref="OTQ73:OTR73" si="2002">VLOOKUP(OTO73,($L$59:$N$62),3,FALSE)</f>
        <v>#N/A</v>
      </c>
      <c r="OTR73" s="192" t="e">
        <f t="shared" si="2002"/>
        <v>#N/A</v>
      </c>
      <c r="OTS73" s="203">
        <v>1</v>
      </c>
      <c r="OTT73" s="272">
        <f t="shared" ref="OTT73" si="2003">OTS73^2</f>
        <v>1</v>
      </c>
      <c r="OTU73" s="210" t="e">
        <f t="shared" ref="OTU73" si="2004">OTQ73*OTR73*OTT73</f>
        <v>#N/A</v>
      </c>
      <c r="OUC73" s="193" t="s">
        <v>115</v>
      </c>
      <c r="OUD73" s="189">
        <v>2</v>
      </c>
      <c r="OUE73" s="193" t="s">
        <v>2671</v>
      </c>
      <c r="OUF73" s="193" t="s">
        <v>2671</v>
      </c>
      <c r="OUG73" s="192" t="e">
        <f t="shared" ref="OUG73:OUH73" si="2005">VLOOKUP(OUE73,($L$59:$N$62),3,FALSE)</f>
        <v>#N/A</v>
      </c>
      <c r="OUH73" s="192" t="e">
        <f t="shared" si="2005"/>
        <v>#N/A</v>
      </c>
      <c r="OUI73" s="203">
        <v>1</v>
      </c>
      <c r="OUJ73" s="272">
        <f t="shared" ref="OUJ73" si="2006">OUI73^2</f>
        <v>1</v>
      </c>
      <c r="OUK73" s="210" t="e">
        <f t="shared" ref="OUK73" si="2007">OUG73*OUH73*OUJ73</f>
        <v>#N/A</v>
      </c>
      <c r="OUS73" s="193" t="s">
        <v>115</v>
      </c>
      <c r="OUT73" s="189">
        <v>2</v>
      </c>
      <c r="OUU73" s="193" t="s">
        <v>2671</v>
      </c>
      <c r="OUV73" s="193" t="s">
        <v>2671</v>
      </c>
      <c r="OUW73" s="192" t="e">
        <f t="shared" ref="OUW73:OUX73" si="2008">VLOOKUP(OUU73,($L$59:$N$62),3,FALSE)</f>
        <v>#N/A</v>
      </c>
      <c r="OUX73" s="192" t="e">
        <f t="shared" si="2008"/>
        <v>#N/A</v>
      </c>
      <c r="OUY73" s="203">
        <v>1</v>
      </c>
      <c r="OUZ73" s="272">
        <f t="shared" ref="OUZ73" si="2009">OUY73^2</f>
        <v>1</v>
      </c>
      <c r="OVA73" s="210" t="e">
        <f t="shared" ref="OVA73" si="2010">OUW73*OUX73*OUZ73</f>
        <v>#N/A</v>
      </c>
      <c r="OVI73" s="193" t="s">
        <v>115</v>
      </c>
      <c r="OVJ73" s="189">
        <v>2</v>
      </c>
      <c r="OVK73" s="193" t="s">
        <v>2671</v>
      </c>
      <c r="OVL73" s="193" t="s">
        <v>2671</v>
      </c>
      <c r="OVM73" s="192" t="e">
        <f t="shared" ref="OVM73:OVN73" si="2011">VLOOKUP(OVK73,($L$59:$N$62),3,FALSE)</f>
        <v>#N/A</v>
      </c>
      <c r="OVN73" s="192" t="e">
        <f t="shared" si="2011"/>
        <v>#N/A</v>
      </c>
      <c r="OVO73" s="203">
        <v>1</v>
      </c>
      <c r="OVP73" s="272">
        <f t="shared" ref="OVP73" si="2012">OVO73^2</f>
        <v>1</v>
      </c>
      <c r="OVQ73" s="210" t="e">
        <f t="shared" ref="OVQ73" si="2013">OVM73*OVN73*OVP73</f>
        <v>#N/A</v>
      </c>
      <c r="OVY73" s="193" t="s">
        <v>115</v>
      </c>
      <c r="OVZ73" s="189">
        <v>2</v>
      </c>
      <c r="OWA73" s="193" t="s">
        <v>2671</v>
      </c>
      <c r="OWB73" s="193" t="s">
        <v>2671</v>
      </c>
      <c r="OWC73" s="192" t="e">
        <f t="shared" ref="OWC73:OWD73" si="2014">VLOOKUP(OWA73,($L$59:$N$62),3,FALSE)</f>
        <v>#N/A</v>
      </c>
      <c r="OWD73" s="192" t="e">
        <f t="shared" si="2014"/>
        <v>#N/A</v>
      </c>
      <c r="OWE73" s="203">
        <v>1</v>
      </c>
      <c r="OWF73" s="272">
        <f t="shared" ref="OWF73" si="2015">OWE73^2</f>
        <v>1</v>
      </c>
      <c r="OWG73" s="210" t="e">
        <f t="shared" ref="OWG73" si="2016">OWC73*OWD73*OWF73</f>
        <v>#N/A</v>
      </c>
      <c r="OWO73" s="193" t="s">
        <v>115</v>
      </c>
      <c r="OWP73" s="189">
        <v>2</v>
      </c>
      <c r="OWQ73" s="193" t="s">
        <v>2671</v>
      </c>
      <c r="OWR73" s="193" t="s">
        <v>2671</v>
      </c>
      <c r="OWS73" s="192" t="e">
        <f t="shared" ref="OWS73:OWT73" si="2017">VLOOKUP(OWQ73,($L$59:$N$62),3,FALSE)</f>
        <v>#N/A</v>
      </c>
      <c r="OWT73" s="192" t="e">
        <f t="shared" si="2017"/>
        <v>#N/A</v>
      </c>
      <c r="OWU73" s="203">
        <v>1</v>
      </c>
      <c r="OWV73" s="272">
        <f t="shared" ref="OWV73" si="2018">OWU73^2</f>
        <v>1</v>
      </c>
      <c r="OWW73" s="210" t="e">
        <f t="shared" ref="OWW73" si="2019">OWS73*OWT73*OWV73</f>
        <v>#N/A</v>
      </c>
      <c r="OXE73" s="193" t="s">
        <v>115</v>
      </c>
      <c r="OXF73" s="189">
        <v>2</v>
      </c>
      <c r="OXG73" s="193" t="s">
        <v>2671</v>
      </c>
      <c r="OXH73" s="193" t="s">
        <v>2671</v>
      </c>
      <c r="OXI73" s="192" t="e">
        <f t="shared" ref="OXI73:OXJ73" si="2020">VLOOKUP(OXG73,($L$59:$N$62),3,FALSE)</f>
        <v>#N/A</v>
      </c>
      <c r="OXJ73" s="192" t="e">
        <f t="shared" si="2020"/>
        <v>#N/A</v>
      </c>
      <c r="OXK73" s="203">
        <v>1</v>
      </c>
      <c r="OXL73" s="272">
        <f t="shared" ref="OXL73" si="2021">OXK73^2</f>
        <v>1</v>
      </c>
      <c r="OXM73" s="210" t="e">
        <f t="shared" ref="OXM73" si="2022">OXI73*OXJ73*OXL73</f>
        <v>#N/A</v>
      </c>
      <c r="OXU73" s="193" t="s">
        <v>115</v>
      </c>
      <c r="OXV73" s="189">
        <v>2</v>
      </c>
      <c r="OXW73" s="193" t="s">
        <v>2671</v>
      </c>
      <c r="OXX73" s="193" t="s">
        <v>2671</v>
      </c>
      <c r="OXY73" s="192" t="e">
        <f t="shared" ref="OXY73:OXZ73" si="2023">VLOOKUP(OXW73,($L$59:$N$62),3,FALSE)</f>
        <v>#N/A</v>
      </c>
      <c r="OXZ73" s="192" t="e">
        <f t="shared" si="2023"/>
        <v>#N/A</v>
      </c>
      <c r="OYA73" s="203">
        <v>1</v>
      </c>
      <c r="OYB73" s="272">
        <f t="shared" ref="OYB73" si="2024">OYA73^2</f>
        <v>1</v>
      </c>
      <c r="OYC73" s="210" t="e">
        <f t="shared" ref="OYC73" si="2025">OXY73*OXZ73*OYB73</f>
        <v>#N/A</v>
      </c>
      <c r="OYK73" s="193" t="s">
        <v>115</v>
      </c>
      <c r="OYL73" s="189">
        <v>2</v>
      </c>
      <c r="OYM73" s="193" t="s">
        <v>2671</v>
      </c>
      <c r="OYN73" s="193" t="s">
        <v>2671</v>
      </c>
      <c r="OYO73" s="192" t="e">
        <f t="shared" ref="OYO73:OYP73" si="2026">VLOOKUP(OYM73,($L$59:$N$62),3,FALSE)</f>
        <v>#N/A</v>
      </c>
      <c r="OYP73" s="192" t="e">
        <f t="shared" si="2026"/>
        <v>#N/A</v>
      </c>
      <c r="OYQ73" s="203">
        <v>1</v>
      </c>
      <c r="OYR73" s="272">
        <f t="shared" ref="OYR73" si="2027">OYQ73^2</f>
        <v>1</v>
      </c>
      <c r="OYS73" s="210" t="e">
        <f t="shared" ref="OYS73" si="2028">OYO73*OYP73*OYR73</f>
        <v>#N/A</v>
      </c>
      <c r="OZA73" s="193" t="s">
        <v>115</v>
      </c>
      <c r="OZB73" s="189">
        <v>2</v>
      </c>
      <c r="OZC73" s="193" t="s">
        <v>2671</v>
      </c>
      <c r="OZD73" s="193" t="s">
        <v>2671</v>
      </c>
      <c r="OZE73" s="192" t="e">
        <f t="shared" ref="OZE73:OZF73" si="2029">VLOOKUP(OZC73,($L$59:$N$62),3,FALSE)</f>
        <v>#N/A</v>
      </c>
      <c r="OZF73" s="192" t="e">
        <f t="shared" si="2029"/>
        <v>#N/A</v>
      </c>
      <c r="OZG73" s="203">
        <v>1</v>
      </c>
      <c r="OZH73" s="272">
        <f t="shared" ref="OZH73" si="2030">OZG73^2</f>
        <v>1</v>
      </c>
      <c r="OZI73" s="210" t="e">
        <f t="shared" ref="OZI73" si="2031">OZE73*OZF73*OZH73</f>
        <v>#N/A</v>
      </c>
      <c r="OZQ73" s="193" t="s">
        <v>115</v>
      </c>
      <c r="OZR73" s="189">
        <v>2</v>
      </c>
      <c r="OZS73" s="193" t="s">
        <v>2671</v>
      </c>
      <c r="OZT73" s="193" t="s">
        <v>2671</v>
      </c>
      <c r="OZU73" s="192" t="e">
        <f t="shared" ref="OZU73:OZV73" si="2032">VLOOKUP(OZS73,($L$59:$N$62),3,FALSE)</f>
        <v>#N/A</v>
      </c>
      <c r="OZV73" s="192" t="e">
        <f t="shared" si="2032"/>
        <v>#N/A</v>
      </c>
      <c r="OZW73" s="203">
        <v>1</v>
      </c>
      <c r="OZX73" s="272">
        <f t="shared" ref="OZX73" si="2033">OZW73^2</f>
        <v>1</v>
      </c>
      <c r="OZY73" s="210" t="e">
        <f t="shared" ref="OZY73" si="2034">OZU73*OZV73*OZX73</f>
        <v>#N/A</v>
      </c>
      <c r="PAG73" s="193" t="s">
        <v>115</v>
      </c>
      <c r="PAH73" s="189">
        <v>2</v>
      </c>
      <c r="PAI73" s="193" t="s">
        <v>2671</v>
      </c>
      <c r="PAJ73" s="193" t="s">
        <v>2671</v>
      </c>
      <c r="PAK73" s="192" t="e">
        <f t="shared" ref="PAK73:PAL73" si="2035">VLOOKUP(PAI73,($L$59:$N$62),3,FALSE)</f>
        <v>#N/A</v>
      </c>
      <c r="PAL73" s="192" t="e">
        <f t="shared" si="2035"/>
        <v>#N/A</v>
      </c>
      <c r="PAM73" s="203">
        <v>1</v>
      </c>
      <c r="PAN73" s="272">
        <f t="shared" ref="PAN73" si="2036">PAM73^2</f>
        <v>1</v>
      </c>
      <c r="PAO73" s="210" t="e">
        <f t="shared" ref="PAO73" si="2037">PAK73*PAL73*PAN73</f>
        <v>#N/A</v>
      </c>
      <c r="PAW73" s="193" t="s">
        <v>115</v>
      </c>
      <c r="PAX73" s="189">
        <v>2</v>
      </c>
      <c r="PAY73" s="193" t="s">
        <v>2671</v>
      </c>
      <c r="PAZ73" s="193" t="s">
        <v>2671</v>
      </c>
      <c r="PBA73" s="192" t="e">
        <f t="shared" ref="PBA73:PBB73" si="2038">VLOOKUP(PAY73,($L$59:$N$62),3,FALSE)</f>
        <v>#N/A</v>
      </c>
      <c r="PBB73" s="192" t="e">
        <f t="shared" si="2038"/>
        <v>#N/A</v>
      </c>
      <c r="PBC73" s="203">
        <v>1</v>
      </c>
      <c r="PBD73" s="272">
        <f t="shared" ref="PBD73" si="2039">PBC73^2</f>
        <v>1</v>
      </c>
      <c r="PBE73" s="210" t="e">
        <f t="shared" ref="PBE73" si="2040">PBA73*PBB73*PBD73</f>
        <v>#N/A</v>
      </c>
      <c r="PBM73" s="193" t="s">
        <v>115</v>
      </c>
      <c r="PBN73" s="189">
        <v>2</v>
      </c>
      <c r="PBO73" s="193" t="s">
        <v>2671</v>
      </c>
      <c r="PBP73" s="193" t="s">
        <v>2671</v>
      </c>
      <c r="PBQ73" s="192" t="e">
        <f t="shared" ref="PBQ73:PBR73" si="2041">VLOOKUP(PBO73,($L$59:$N$62),3,FALSE)</f>
        <v>#N/A</v>
      </c>
      <c r="PBR73" s="192" t="e">
        <f t="shared" si="2041"/>
        <v>#N/A</v>
      </c>
      <c r="PBS73" s="203">
        <v>1</v>
      </c>
      <c r="PBT73" s="272">
        <f t="shared" ref="PBT73" si="2042">PBS73^2</f>
        <v>1</v>
      </c>
      <c r="PBU73" s="210" t="e">
        <f t="shared" ref="PBU73" si="2043">PBQ73*PBR73*PBT73</f>
        <v>#N/A</v>
      </c>
      <c r="PCC73" s="193" t="s">
        <v>115</v>
      </c>
      <c r="PCD73" s="189">
        <v>2</v>
      </c>
      <c r="PCE73" s="193" t="s">
        <v>2671</v>
      </c>
      <c r="PCF73" s="193" t="s">
        <v>2671</v>
      </c>
      <c r="PCG73" s="192" t="e">
        <f t="shared" ref="PCG73:PCH73" si="2044">VLOOKUP(PCE73,($L$59:$N$62),3,FALSE)</f>
        <v>#N/A</v>
      </c>
      <c r="PCH73" s="192" t="e">
        <f t="shared" si="2044"/>
        <v>#N/A</v>
      </c>
      <c r="PCI73" s="203">
        <v>1</v>
      </c>
      <c r="PCJ73" s="272">
        <f t="shared" ref="PCJ73" si="2045">PCI73^2</f>
        <v>1</v>
      </c>
      <c r="PCK73" s="210" t="e">
        <f t="shared" ref="PCK73" si="2046">PCG73*PCH73*PCJ73</f>
        <v>#N/A</v>
      </c>
      <c r="PCS73" s="193" t="s">
        <v>115</v>
      </c>
      <c r="PCT73" s="189">
        <v>2</v>
      </c>
      <c r="PCU73" s="193" t="s">
        <v>2671</v>
      </c>
      <c r="PCV73" s="193" t="s">
        <v>2671</v>
      </c>
      <c r="PCW73" s="192" t="e">
        <f t="shared" ref="PCW73:PCX73" si="2047">VLOOKUP(PCU73,($L$59:$N$62),3,FALSE)</f>
        <v>#N/A</v>
      </c>
      <c r="PCX73" s="192" t="e">
        <f t="shared" si="2047"/>
        <v>#N/A</v>
      </c>
      <c r="PCY73" s="203">
        <v>1</v>
      </c>
      <c r="PCZ73" s="272">
        <f t="shared" ref="PCZ73" si="2048">PCY73^2</f>
        <v>1</v>
      </c>
      <c r="PDA73" s="210" t="e">
        <f t="shared" ref="PDA73" si="2049">PCW73*PCX73*PCZ73</f>
        <v>#N/A</v>
      </c>
      <c r="PDI73" s="193" t="s">
        <v>115</v>
      </c>
      <c r="PDJ73" s="189">
        <v>2</v>
      </c>
      <c r="PDK73" s="193" t="s">
        <v>2671</v>
      </c>
      <c r="PDL73" s="193" t="s">
        <v>2671</v>
      </c>
      <c r="PDM73" s="192" t="e">
        <f t="shared" ref="PDM73:PDN73" si="2050">VLOOKUP(PDK73,($L$59:$N$62),3,FALSE)</f>
        <v>#N/A</v>
      </c>
      <c r="PDN73" s="192" t="e">
        <f t="shared" si="2050"/>
        <v>#N/A</v>
      </c>
      <c r="PDO73" s="203">
        <v>1</v>
      </c>
      <c r="PDP73" s="272">
        <f t="shared" ref="PDP73" si="2051">PDO73^2</f>
        <v>1</v>
      </c>
      <c r="PDQ73" s="210" t="e">
        <f t="shared" ref="PDQ73" si="2052">PDM73*PDN73*PDP73</f>
        <v>#N/A</v>
      </c>
      <c r="PDY73" s="193" t="s">
        <v>115</v>
      </c>
      <c r="PDZ73" s="189">
        <v>2</v>
      </c>
      <c r="PEA73" s="193" t="s">
        <v>2671</v>
      </c>
      <c r="PEB73" s="193" t="s">
        <v>2671</v>
      </c>
      <c r="PEC73" s="192" t="e">
        <f t="shared" ref="PEC73:PED73" si="2053">VLOOKUP(PEA73,($L$59:$N$62),3,FALSE)</f>
        <v>#N/A</v>
      </c>
      <c r="PED73" s="192" t="e">
        <f t="shared" si="2053"/>
        <v>#N/A</v>
      </c>
      <c r="PEE73" s="203">
        <v>1</v>
      </c>
      <c r="PEF73" s="272">
        <f t="shared" ref="PEF73" si="2054">PEE73^2</f>
        <v>1</v>
      </c>
      <c r="PEG73" s="210" t="e">
        <f t="shared" ref="PEG73" si="2055">PEC73*PED73*PEF73</f>
        <v>#N/A</v>
      </c>
      <c r="PEO73" s="193" t="s">
        <v>115</v>
      </c>
      <c r="PEP73" s="189">
        <v>2</v>
      </c>
      <c r="PEQ73" s="193" t="s">
        <v>2671</v>
      </c>
      <c r="PER73" s="193" t="s">
        <v>2671</v>
      </c>
      <c r="PES73" s="192" t="e">
        <f t="shared" ref="PES73:PET73" si="2056">VLOOKUP(PEQ73,($L$59:$N$62),3,FALSE)</f>
        <v>#N/A</v>
      </c>
      <c r="PET73" s="192" t="e">
        <f t="shared" si="2056"/>
        <v>#N/A</v>
      </c>
      <c r="PEU73" s="203">
        <v>1</v>
      </c>
      <c r="PEV73" s="272">
        <f t="shared" ref="PEV73" si="2057">PEU73^2</f>
        <v>1</v>
      </c>
      <c r="PEW73" s="210" t="e">
        <f t="shared" ref="PEW73" si="2058">PES73*PET73*PEV73</f>
        <v>#N/A</v>
      </c>
      <c r="PFE73" s="193" t="s">
        <v>115</v>
      </c>
      <c r="PFF73" s="189">
        <v>2</v>
      </c>
      <c r="PFG73" s="193" t="s">
        <v>2671</v>
      </c>
      <c r="PFH73" s="193" t="s">
        <v>2671</v>
      </c>
      <c r="PFI73" s="192" t="e">
        <f t="shared" ref="PFI73:PFJ73" si="2059">VLOOKUP(PFG73,($L$59:$N$62),3,FALSE)</f>
        <v>#N/A</v>
      </c>
      <c r="PFJ73" s="192" t="e">
        <f t="shared" si="2059"/>
        <v>#N/A</v>
      </c>
      <c r="PFK73" s="203">
        <v>1</v>
      </c>
      <c r="PFL73" s="272">
        <f t="shared" ref="PFL73" si="2060">PFK73^2</f>
        <v>1</v>
      </c>
      <c r="PFM73" s="210" t="e">
        <f t="shared" ref="PFM73" si="2061">PFI73*PFJ73*PFL73</f>
        <v>#N/A</v>
      </c>
      <c r="PFU73" s="193" t="s">
        <v>115</v>
      </c>
      <c r="PFV73" s="189">
        <v>2</v>
      </c>
      <c r="PFW73" s="193" t="s">
        <v>2671</v>
      </c>
      <c r="PFX73" s="193" t="s">
        <v>2671</v>
      </c>
      <c r="PFY73" s="192" t="e">
        <f t="shared" ref="PFY73:PFZ73" si="2062">VLOOKUP(PFW73,($L$59:$N$62),3,FALSE)</f>
        <v>#N/A</v>
      </c>
      <c r="PFZ73" s="192" t="e">
        <f t="shared" si="2062"/>
        <v>#N/A</v>
      </c>
      <c r="PGA73" s="203">
        <v>1</v>
      </c>
      <c r="PGB73" s="272">
        <f t="shared" ref="PGB73" si="2063">PGA73^2</f>
        <v>1</v>
      </c>
      <c r="PGC73" s="210" t="e">
        <f t="shared" ref="PGC73" si="2064">PFY73*PFZ73*PGB73</f>
        <v>#N/A</v>
      </c>
      <c r="PGK73" s="193" t="s">
        <v>115</v>
      </c>
      <c r="PGL73" s="189">
        <v>2</v>
      </c>
      <c r="PGM73" s="193" t="s">
        <v>2671</v>
      </c>
      <c r="PGN73" s="193" t="s">
        <v>2671</v>
      </c>
      <c r="PGO73" s="192" t="e">
        <f t="shared" ref="PGO73:PGP73" si="2065">VLOOKUP(PGM73,($L$59:$N$62),3,FALSE)</f>
        <v>#N/A</v>
      </c>
      <c r="PGP73" s="192" t="e">
        <f t="shared" si="2065"/>
        <v>#N/A</v>
      </c>
      <c r="PGQ73" s="203">
        <v>1</v>
      </c>
      <c r="PGR73" s="272">
        <f t="shared" ref="PGR73" si="2066">PGQ73^2</f>
        <v>1</v>
      </c>
      <c r="PGS73" s="210" t="e">
        <f t="shared" ref="PGS73" si="2067">PGO73*PGP73*PGR73</f>
        <v>#N/A</v>
      </c>
      <c r="PHA73" s="193" t="s">
        <v>115</v>
      </c>
      <c r="PHB73" s="189">
        <v>2</v>
      </c>
      <c r="PHC73" s="193" t="s">
        <v>2671</v>
      </c>
      <c r="PHD73" s="193" t="s">
        <v>2671</v>
      </c>
      <c r="PHE73" s="192" t="e">
        <f t="shared" ref="PHE73:PHF73" si="2068">VLOOKUP(PHC73,($L$59:$N$62),3,FALSE)</f>
        <v>#N/A</v>
      </c>
      <c r="PHF73" s="192" t="e">
        <f t="shared" si="2068"/>
        <v>#N/A</v>
      </c>
      <c r="PHG73" s="203">
        <v>1</v>
      </c>
      <c r="PHH73" s="272">
        <f t="shared" ref="PHH73" si="2069">PHG73^2</f>
        <v>1</v>
      </c>
      <c r="PHI73" s="210" t="e">
        <f t="shared" ref="PHI73" si="2070">PHE73*PHF73*PHH73</f>
        <v>#N/A</v>
      </c>
      <c r="PHQ73" s="193" t="s">
        <v>115</v>
      </c>
      <c r="PHR73" s="189">
        <v>2</v>
      </c>
      <c r="PHS73" s="193" t="s">
        <v>2671</v>
      </c>
      <c r="PHT73" s="193" t="s">
        <v>2671</v>
      </c>
      <c r="PHU73" s="192" t="e">
        <f t="shared" ref="PHU73:PHV73" si="2071">VLOOKUP(PHS73,($L$59:$N$62),3,FALSE)</f>
        <v>#N/A</v>
      </c>
      <c r="PHV73" s="192" t="e">
        <f t="shared" si="2071"/>
        <v>#N/A</v>
      </c>
      <c r="PHW73" s="203">
        <v>1</v>
      </c>
      <c r="PHX73" s="272">
        <f t="shared" ref="PHX73" si="2072">PHW73^2</f>
        <v>1</v>
      </c>
      <c r="PHY73" s="210" t="e">
        <f t="shared" ref="PHY73" si="2073">PHU73*PHV73*PHX73</f>
        <v>#N/A</v>
      </c>
      <c r="PIG73" s="193" t="s">
        <v>115</v>
      </c>
      <c r="PIH73" s="189">
        <v>2</v>
      </c>
      <c r="PII73" s="193" t="s">
        <v>2671</v>
      </c>
      <c r="PIJ73" s="193" t="s">
        <v>2671</v>
      </c>
      <c r="PIK73" s="192" t="e">
        <f t="shared" ref="PIK73:PIL73" si="2074">VLOOKUP(PII73,($L$59:$N$62),3,FALSE)</f>
        <v>#N/A</v>
      </c>
      <c r="PIL73" s="192" t="e">
        <f t="shared" si="2074"/>
        <v>#N/A</v>
      </c>
      <c r="PIM73" s="203">
        <v>1</v>
      </c>
      <c r="PIN73" s="272">
        <f t="shared" ref="PIN73" si="2075">PIM73^2</f>
        <v>1</v>
      </c>
      <c r="PIO73" s="210" t="e">
        <f t="shared" ref="PIO73" si="2076">PIK73*PIL73*PIN73</f>
        <v>#N/A</v>
      </c>
      <c r="PIW73" s="193" t="s">
        <v>115</v>
      </c>
      <c r="PIX73" s="189">
        <v>2</v>
      </c>
      <c r="PIY73" s="193" t="s">
        <v>2671</v>
      </c>
      <c r="PIZ73" s="193" t="s">
        <v>2671</v>
      </c>
      <c r="PJA73" s="192" t="e">
        <f t="shared" ref="PJA73:PJB73" si="2077">VLOOKUP(PIY73,($L$59:$N$62),3,FALSE)</f>
        <v>#N/A</v>
      </c>
      <c r="PJB73" s="192" t="e">
        <f t="shared" si="2077"/>
        <v>#N/A</v>
      </c>
      <c r="PJC73" s="203">
        <v>1</v>
      </c>
      <c r="PJD73" s="272">
        <f t="shared" ref="PJD73" si="2078">PJC73^2</f>
        <v>1</v>
      </c>
      <c r="PJE73" s="210" t="e">
        <f t="shared" ref="PJE73" si="2079">PJA73*PJB73*PJD73</f>
        <v>#N/A</v>
      </c>
      <c r="PJM73" s="193" t="s">
        <v>115</v>
      </c>
      <c r="PJN73" s="189">
        <v>2</v>
      </c>
      <c r="PJO73" s="193" t="s">
        <v>2671</v>
      </c>
      <c r="PJP73" s="193" t="s">
        <v>2671</v>
      </c>
      <c r="PJQ73" s="192" t="e">
        <f t="shared" ref="PJQ73:PJR73" si="2080">VLOOKUP(PJO73,($L$59:$N$62),3,FALSE)</f>
        <v>#N/A</v>
      </c>
      <c r="PJR73" s="192" t="e">
        <f t="shared" si="2080"/>
        <v>#N/A</v>
      </c>
      <c r="PJS73" s="203">
        <v>1</v>
      </c>
      <c r="PJT73" s="272">
        <f t="shared" ref="PJT73" si="2081">PJS73^2</f>
        <v>1</v>
      </c>
      <c r="PJU73" s="210" t="e">
        <f t="shared" ref="PJU73" si="2082">PJQ73*PJR73*PJT73</f>
        <v>#N/A</v>
      </c>
      <c r="PKC73" s="193" t="s">
        <v>115</v>
      </c>
      <c r="PKD73" s="189">
        <v>2</v>
      </c>
      <c r="PKE73" s="193" t="s">
        <v>2671</v>
      </c>
      <c r="PKF73" s="193" t="s">
        <v>2671</v>
      </c>
      <c r="PKG73" s="192" t="e">
        <f t="shared" ref="PKG73:PKH73" si="2083">VLOOKUP(PKE73,($L$59:$N$62),3,FALSE)</f>
        <v>#N/A</v>
      </c>
      <c r="PKH73" s="192" t="e">
        <f t="shared" si="2083"/>
        <v>#N/A</v>
      </c>
      <c r="PKI73" s="203">
        <v>1</v>
      </c>
      <c r="PKJ73" s="272">
        <f t="shared" ref="PKJ73" si="2084">PKI73^2</f>
        <v>1</v>
      </c>
      <c r="PKK73" s="210" t="e">
        <f t="shared" ref="PKK73" si="2085">PKG73*PKH73*PKJ73</f>
        <v>#N/A</v>
      </c>
      <c r="PKS73" s="193" t="s">
        <v>115</v>
      </c>
      <c r="PKT73" s="189">
        <v>2</v>
      </c>
      <c r="PKU73" s="193" t="s">
        <v>2671</v>
      </c>
      <c r="PKV73" s="193" t="s">
        <v>2671</v>
      </c>
      <c r="PKW73" s="192" t="e">
        <f t="shared" ref="PKW73:PKX73" si="2086">VLOOKUP(PKU73,($L$59:$N$62),3,FALSE)</f>
        <v>#N/A</v>
      </c>
      <c r="PKX73" s="192" t="e">
        <f t="shared" si="2086"/>
        <v>#N/A</v>
      </c>
      <c r="PKY73" s="203">
        <v>1</v>
      </c>
      <c r="PKZ73" s="272">
        <f t="shared" ref="PKZ73" si="2087">PKY73^2</f>
        <v>1</v>
      </c>
      <c r="PLA73" s="210" t="e">
        <f t="shared" ref="PLA73" si="2088">PKW73*PKX73*PKZ73</f>
        <v>#N/A</v>
      </c>
      <c r="PLI73" s="193" t="s">
        <v>115</v>
      </c>
      <c r="PLJ73" s="189">
        <v>2</v>
      </c>
      <c r="PLK73" s="193" t="s">
        <v>2671</v>
      </c>
      <c r="PLL73" s="193" t="s">
        <v>2671</v>
      </c>
      <c r="PLM73" s="192" t="e">
        <f t="shared" ref="PLM73:PLN73" si="2089">VLOOKUP(PLK73,($L$59:$N$62),3,FALSE)</f>
        <v>#N/A</v>
      </c>
      <c r="PLN73" s="192" t="e">
        <f t="shared" si="2089"/>
        <v>#N/A</v>
      </c>
      <c r="PLO73" s="203">
        <v>1</v>
      </c>
      <c r="PLP73" s="272">
        <f t="shared" ref="PLP73" si="2090">PLO73^2</f>
        <v>1</v>
      </c>
      <c r="PLQ73" s="210" t="e">
        <f t="shared" ref="PLQ73" si="2091">PLM73*PLN73*PLP73</f>
        <v>#N/A</v>
      </c>
      <c r="PLY73" s="193" t="s">
        <v>115</v>
      </c>
      <c r="PLZ73" s="189">
        <v>2</v>
      </c>
      <c r="PMA73" s="193" t="s">
        <v>2671</v>
      </c>
      <c r="PMB73" s="193" t="s">
        <v>2671</v>
      </c>
      <c r="PMC73" s="192" t="e">
        <f t="shared" ref="PMC73:PMD73" si="2092">VLOOKUP(PMA73,($L$59:$N$62),3,FALSE)</f>
        <v>#N/A</v>
      </c>
      <c r="PMD73" s="192" t="e">
        <f t="shared" si="2092"/>
        <v>#N/A</v>
      </c>
      <c r="PME73" s="203">
        <v>1</v>
      </c>
      <c r="PMF73" s="272">
        <f t="shared" ref="PMF73" si="2093">PME73^2</f>
        <v>1</v>
      </c>
      <c r="PMG73" s="210" t="e">
        <f t="shared" ref="PMG73" si="2094">PMC73*PMD73*PMF73</f>
        <v>#N/A</v>
      </c>
      <c r="PMO73" s="193" t="s">
        <v>115</v>
      </c>
      <c r="PMP73" s="189">
        <v>2</v>
      </c>
      <c r="PMQ73" s="193" t="s">
        <v>2671</v>
      </c>
      <c r="PMR73" s="193" t="s">
        <v>2671</v>
      </c>
      <c r="PMS73" s="192" t="e">
        <f t="shared" ref="PMS73:PMT73" si="2095">VLOOKUP(PMQ73,($L$59:$N$62),3,FALSE)</f>
        <v>#N/A</v>
      </c>
      <c r="PMT73" s="192" t="e">
        <f t="shared" si="2095"/>
        <v>#N/A</v>
      </c>
      <c r="PMU73" s="203">
        <v>1</v>
      </c>
      <c r="PMV73" s="272">
        <f t="shared" ref="PMV73" si="2096">PMU73^2</f>
        <v>1</v>
      </c>
      <c r="PMW73" s="210" t="e">
        <f t="shared" ref="PMW73" si="2097">PMS73*PMT73*PMV73</f>
        <v>#N/A</v>
      </c>
      <c r="PNE73" s="193" t="s">
        <v>115</v>
      </c>
      <c r="PNF73" s="189">
        <v>2</v>
      </c>
      <c r="PNG73" s="193" t="s">
        <v>2671</v>
      </c>
      <c r="PNH73" s="193" t="s">
        <v>2671</v>
      </c>
      <c r="PNI73" s="192" t="e">
        <f t="shared" ref="PNI73:PNJ73" si="2098">VLOOKUP(PNG73,($L$59:$N$62),3,FALSE)</f>
        <v>#N/A</v>
      </c>
      <c r="PNJ73" s="192" t="e">
        <f t="shared" si="2098"/>
        <v>#N/A</v>
      </c>
      <c r="PNK73" s="203">
        <v>1</v>
      </c>
      <c r="PNL73" s="272">
        <f t="shared" ref="PNL73" si="2099">PNK73^2</f>
        <v>1</v>
      </c>
      <c r="PNM73" s="210" t="e">
        <f t="shared" ref="PNM73" si="2100">PNI73*PNJ73*PNL73</f>
        <v>#N/A</v>
      </c>
      <c r="PNU73" s="193" t="s">
        <v>115</v>
      </c>
      <c r="PNV73" s="189">
        <v>2</v>
      </c>
      <c r="PNW73" s="193" t="s">
        <v>2671</v>
      </c>
      <c r="PNX73" s="193" t="s">
        <v>2671</v>
      </c>
      <c r="PNY73" s="192" t="e">
        <f t="shared" ref="PNY73:PNZ73" si="2101">VLOOKUP(PNW73,($L$59:$N$62),3,FALSE)</f>
        <v>#N/A</v>
      </c>
      <c r="PNZ73" s="192" t="e">
        <f t="shared" si="2101"/>
        <v>#N/A</v>
      </c>
      <c r="POA73" s="203">
        <v>1</v>
      </c>
      <c r="POB73" s="272">
        <f t="shared" ref="POB73" si="2102">POA73^2</f>
        <v>1</v>
      </c>
      <c r="POC73" s="210" t="e">
        <f t="shared" ref="POC73" si="2103">PNY73*PNZ73*POB73</f>
        <v>#N/A</v>
      </c>
      <c r="POK73" s="193" t="s">
        <v>115</v>
      </c>
      <c r="POL73" s="189">
        <v>2</v>
      </c>
      <c r="POM73" s="193" t="s">
        <v>2671</v>
      </c>
      <c r="PON73" s="193" t="s">
        <v>2671</v>
      </c>
      <c r="POO73" s="192" t="e">
        <f t="shared" ref="POO73:POP73" si="2104">VLOOKUP(POM73,($L$59:$N$62),3,FALSE)</f>
        <v>#N/A</v>
      </c>
      <c r="POP73" s="192" t="e">
        <f t="shared" si="2104"/>
        <v>#N/A</v>
      </c>
      <c r="POQ73" s="203">
        <v>1</v>
      </c>
      <c r="POR73" s="272">
        <f t="shared" ref="POR73" si="2105">POQ73^2</f>
        <v>1</v>
      </c>
      <c r="POS73" s="210" t="e">
        <f t="shared" ref="POS73" si="2106">POO73*POP73*POR73</f>
        <v>#N/A</v>
      </c>
      <c r="PPA73" s="193" t="s">
        <v>115</v>
      </c>
      <c r="PPB73" s="189">
        <v>2</v>
      </c>
      <c r="PPC73" s="193" t="s">
        <v>2671</v>
      </c>
      <c r="PPD73" s="193" t="s">
        <v>2671</v>
      </c>
      <c r="PPE73" s="192" t="e">
        <f t="shared" ref="PPE73:PPF73" si="2107">VLOOKUP(PPC73,($L$59:$N$62),3,FALSE)</f>
        <v>#N/A</v>
      </c>
      <c r="PPF73" s="192" t="e">
        <f t="shared" si="2107"/>
        <v>#N/A</v>
      </c>
      <c r="PPG73" s="203">
        <v>1</v>
      </c>
      <c r="PPH73" s="272">
        <f t="shared" ref="PPH73" si="2108">PPG73^2</f>
        <v>1</v>
      </c>
      <c r="PPI73" s="210" t="e">
        <f t="shared" ref="PPI73" si="2109">PPE73*PPF73*PPH73</f>
        <v>#N/A</v>
      </c>
      <c r="PPQ73" s="193" t="s">
        <v>115</v>
      </c>
      <c r="PPR73" s="189">
        <v>2</v>
      </c>
      <c r="PPS73" s="193" t="s">
        <v>2671</v>
      </c>
      <c r="PPT73" s="193" t="s">
        <v>2671</v>
      </c>
      <c r="PPU73" s="192" t="e">
        <f t="shared" ref="PPU73:PPV73" si="2110">VLOOKUP(PPS73,($L$59:$N$62),3,FALSE)</f>
        <v>#N/A</v>
      </c>
      <c r="PPV73" s="192" t="e">
        <f t="shared" si="2110"/>
        <v>#N/A</v>
      </c>
      <c r="PPW73" s="203">
        <v>1</v>
      </c>
      <c r="PPX73" s="272">
        <f t="shared" ref="PPX73" si="2111">PPW73^2</f>
        <v>1</v>
      </c>
      <c r="PPY73" s="210" t="e">
        <f t="shared" ref="PPY73" si="2112">PPU73*PPV73*PPX73</f>
        <v>#N/A</v>
      </c>
      <c r="PQG73" s="193" t="s">
        <v>115</v>
      </c>
      <c r="PQH73" s="189">
        <v>2</v>
      </c>
      <c r="PQI73" s="193" t="s">
        <v>2671</v>
      </c>
      <c r="PQJ73" s="193" t="s">
        <v>2671</v>
      </c>
      <c r="PQK73" s="192" t="e">
        <f t="shared" ref="PQK73:PQL73" si="2113">VLOOKUP(PQI73,($L$59:$N$62),3,FALSE)</f>
        <v>#N/A</v>
      </c>
      <c r="PQL73" s="192" t="e">
        <f t="shared" si="2113"/>
        <v>#N/A</v>
      </c>
      <c r="PQM73" s="203">
        <v>1</v>
      </c>
      <c r="PQN73" s="272">
        <f t="shared" ref="PQN73" si="2114">PQM73^2</f>
        <v>1</v>
      </c>
      <c r="PQO73" s="210" t="e">
        <f t="shared" ref="PQO73" si="2115">PQK73*PQL73*PQN73</f>
        <v>#N/A</v>
      </c>
      <c r="PQW73" s="193" t="s">
        <v>115</v>
      </c>
      <c r="PQX73" s="189">
        <v>2</v>
      </c>
      <c r="PQY73" s="193" t="s">
        <v>2671</v>
      </c>
      <c r="PQZ73" s="193" t="s">
        <v>2671</v>
      </c>
      <c r="PRA73" s="192" t="e">
        <f t="shared" ref="PRA73:PRB73" si="2116">VLOOKUP(PQY73,($L$59:$N$62),3,FALSE)</f>
        <v>#N/A</v>
      </c>
      <c r="PRB73" s="192" t="e">
        <f t="shared" si="2116"/>
        <v>#N/A</v>
      </c>
      <c r="PRC73" s="203">
        <v>1</v>
      </c>
      <c r="PRD73" s="272">
        <f t="shared" ref="PRD73" si="2117">PRC73^2</f>
        <v>1</v>
      </c>
      <c r="PRE73" s="210" t="e">
        <f t="shared" ref="PRE73" si="2118">PRA73*PRB73*PRD73</f>
        <v>#N/A</v>
      </c>
      <c r="PRM73" s="193" t="s">
        <v>115</v>
      </c>
      <c r="PRN73" s="189">
        <v>2</v>
      </c>
      <c r="PRO73" s="193" t="s">
        <v>2671</v>
      </c>
      <c r="PRP73" s="193" t="s">
        <v>2671</v>
      </c>
      <c r="PRQ73" s="192" t="e">
        <f t="shared" ref="PRQ73:PRR73" si="2119">VLOOKUP(PRO73,($L$59:$N$62),3,FALSE)</f>
        <v>#N/A</v>
      </c>
      <c r="PRR73" s="192" t="e">
        <f t="shared" si="2119"/>
        <v>#N/A</v>
      </c>
      <c r="PRS73" s="203">
        <v>1</v>
      </c>
      <c r="PRT73" s="272">
        <f t="shared" ref="PRT73" si="2120">PRS73^2</f>
        <v>1</v>
      </c>
      <c r="PRU73" s="210" t="e">
        <f t="shared" ref="PRU73" si="2121">PRQ73*PRR73*PRT73</f>
        <v>#N/A</v>
      </c>
      <c r="PSC73" s="193" t="s">
        <v>115</v>
      </c>
      <c r="PSD73" s="189">
        <v>2</v>
      </c>
      <c r="PSE73" s="193" t="s">
        <v>2671</v>
      </c>
      <c r="PSF73" s="193" t="s">
        <v>2671</v>
      </c>
      <c r="PSG73" s="192" t="e">
        <f t="shared" ref="PSG73:PSH73" si="2122">VLOOKUP(PSE73,($L$59:$N$62),3,FALSE)</f>
        <v>#N/A</v>
      </c>
      <c r="PSH73" s="192" t="e">
        <f t="shared" si="2122"/>
        <v>#N/A</v>
      </c>
      <c r="PSI73" s="203">
        <v>1</v>
      </c>
      <c r="PSJ73" s="272">
        <f t="shared" ref="PSJ73" si="2123">PSI73^2</f>
        <v>1</v>
      </c>
      <c r="PSK73" s="210" t="e">
        <f t="shared" ref="PSK73" si="2124">PSG73*PSH73*PSJ73</f>
        <v>#N/A</v>
      </c>
      <c r="PSS73" s="193" t="s">
        <v>115</v>
      </c>
      <c r="PST73" s="189">
        <v>2</v>
      </c>
      <c r="PSU73" s="193" t="s">
        <v>2671</v>
      </c>
      <c r="PSV73" s="193" t="s">
        <v>2671</v>
      </c>
      <c r="PSW73" s="192" t="e">
        <f t="shared" ref="PSW73:PSX73" si="2125">VLOOKUP(PSU73,($L$59:$N$62),3,FALSE)</f>
        <v>#N/A</v>
      </c>
      <c r="PSX73" s="192" t="e">
        <f t="shared" si="2125"/>
        <v>#N/A</v>
      </c>
      <c r="PSY73" s="203">
        <v>1</v>
      </c>
      <c r="PSZ73" s="272">
        <f t="shared" ref="PSZ73" si="2126">PSY73^2</f>
        <v>1</v>
      </c>
      <c r="PTA73" s="210" t="e">
        <f t="shared" ref="PTA73" si="2127">PSW73*PSX73*PSZ73</f>
        <v>#N/A</v>
      </c>
      <c r="PTI73" s="193" t="s">
        <v>115</v>
      </c>
      <c r="PTJ73" s="189">
        <v>2</v>
      </c>
      <c r="PTK73" s="193" t="s">
        <v>2671</v>
      </c>
      <c r="PTL73" s="193" t="s">
        <v>2671</v>
      </c>
      <c r="PTM73" s="192" t="e">
        <f t="shared" ref="PTM73:PTN73" si="2128">VLOOKUP(PTK73,($L$59:$N$62),3,FALSE)</f>
        <v>#N/A</v>
      </c>
      <c r="PTN73" s="192" t="e">
        <f t="shared" si="2128"/>
        <v>#N/A</v>
      </c>
      <c r="PTO73" s="203">
        <v>1</v>
      </c>
      <c r="PTP73" s="272">
        <f t="shared" ref="PTP73" si="2129">PTO73^2</f>
        <v>1</v>
      </c>
      <c r="PTQ73" s="210" t="e">
        <f t="shared" ref="PTQ73" si="2130">PTM73*PTN73*PTP73</f>
        <v>#N/A</v>
      </c>
      <c r="PTY73" s="193" t="s">
        <v>115</v>
      </c>
      <c r="PTZ73" s="189">
        <v>2</v>
      </c>
      <c r="PUA73" s="193" t="s">
        <v>2671</v>
      </c>
      <c r="PUB73" s="193" t="s">
        <v>2671</v>
      </c>
      <c r="PUC73" s="192" t="e">
        <f t="shared" ref="PUC73:PUD73" si="2131">VLOOKUP(PUA73,($L$59:$N$62),3,FALSE)</f>
        <v>#N/A</v>
      </c>
      <c r="PUD73" s="192" t="e">
        <f t="shared" si="2131"/>
        <v>#N/A</v>
      </c>
      <c r="PUE73" s="203">
        <v>1</v>
      </c>
      <c r="PUF73" s="272">
        <f t="shared" ref="PUF73" si="2132">PUE73^2</f>
        <v>1</v>
      </c>
      <c r="PUG73" s="210" t="e">
        <f t="shared" ref="PUG73" si="2133">PUC73*PUD73*PUF73</f>
        <v>#N/A</v>
      </c>
      <c r="PUO73" s="193" t="s">
        <v>115</v>
      </c>
      <c r="PUP73" s="189">
        <v>2</v>
      </c>
      <c r="PUQ73" s="193" t="s">
        <v>2671</v>
      </c>
      <c r="PUR73" s="193" t="s">
        <v>2671</v>
      </c>
      <c r="PUS73" s="192" t="e">
        <f t="shared" ref="PUS73:PUT73" si="2134">VLOOKUP(PUQ73,($L$59:$N$62),3,FALSE)</f>
        <v>#N/A</v>
      </c>
      <c r="PUT73" s="192" t="e">
        <f t="shared" si="2134"/>
        <v>#N/A</v>
      </c>
      <c r="PUU73" s="203">
        <v>1</v>
      </c>
      <c r="PUV73" s="272">
        <f t="shared" ref="PUV73" si="2135">PUU73^2</f>
        <v>1</v>
      </c>
      <c r="PUW73" s="210" t="e">
        <f t="shared" ref="PUW73" si="2136">PUS73*PUT73*PUV73</f>
        <v>#N/A</v>
      </c>
      <c r="PVE73" s="193" t="s">
        <v>115</v>
      </c>
      <c r="PVF73" s="189">
        <v>2</v>
      </c>
      <c r="PVG73" s="193" t="s">
        <v>2671</v>
      </c>
      <c r="PVH73" s="193" t="s">
        <v>2671</v>
      </c>
      <c r="PVI73" s="192" t="e">
        <f t="shared" ref="PVI73:PVJ73" si="2137">VLOOKUP(PVG73,($L$59:$N$62),3,FALSE)</f>
        <v>#N/A</v>
      </c>
      <c r="PVJ73" s="192" t="e">
        <f t="shared" si="2137"/>
        <v>#N/A</v>
      </c>
      <c r="PVK73" s="203">
        <v>1</v>
      </c>
      <c r="PVL73" s="272">
        <f t="shared" ref="PVL73" si="2138">PVK73^2</f>
        <v>1</v>
      </c>
      <c r="PVM73" s="210" t="e">
        <f t="shared" ref="PVM73" si="2139">PVI73*PVJ73*PVL73</f>
        <v>#N/A</v>
      </c>
      <c r="PVU73" s="193" t="s">
        <v>115</v>
      </c>
      <c r="PVV73" s="189">
        <v>2</v>
      </c>
      <c r="PVW73" s="193" t="s">
        <v>2671</v>
      </c>
      <c r="PVX73" s="193" t="s">
        <v>2671</v>
      </c>
      <c r="PVY73" s="192" t="e">
        <f t="shared" ref="PVY73:PVZ73" si="2140">VLOOKUP(PVW73,($L$59:$N$62),3,FALSE)</f>
        <v>#N/A</v>
      </c>
      <c r="PVZ73" s="192" t="e">
        <f t="shared" si="2140"/>
        <v>#N/A</v>
      </c>
      <c r="PWA73" s="203">
        <v>1</v>
      </c>
      <c r="PWB73" s="272">
        <f t="shared" ref="PWB73" si="2141">PWA73^2</f>
        <v>1</v>
      </c>
      <c r="PWC73" s="210" t="e">
        <f t="shared" ref="PWC73" si="2142">PVY73*PVZ73*PWB73</f>
        <v>#N/A</v>
      </c>
      <c r="PWK73" s="193" t="s">
        <v>115</v>
      </c>
      <c r="PWL73" s="189">
        <v>2</v>
      </c>
      <c r="PWM73" s="193" t="s">
        <v>2671</v>
      </c>
      <c r="PWN73" s="193" t="s">
        <v>2671</v>
      </c>
      <c r="PWO73" s="192" t="e">
        <f t="shared" ref="PWO73:PWP73" si="2143">VLOOKUP(PWM73,($L$59:$N$62),3,FALSE)</f>
        <v>#N/A</v>
      </c>
      <c r="PWP73" s="192" t="e">
        <f t="shared" si="2143"/>
        <v>#N/A</v>
      </c>
      <c r="PWQ73" s="203">
        <v>1</v>
      </c>
      <c r="PWR73" s="272">
        <f t="shared" ref="PWR73" si="2144">PWQ73^2</f>
        <v>1</v>
      </c>
      <c r="PWS73" s="210" t="e">
        <f t="shared" ref="PWS73" si="2145">PWO73*PWP73*PWR73</f>
        <v>#N/A</v>
      </c>
      <c r="PXA73" s="193" t="s">
        <v>115</v>
      </c>
      <c r="PXB73" s="189">
        <v>2</v>
      </c>
      <c r="PXC73" s="193" t="s">
        <v>2671</v>
      </c>
      <c r="PXD73" s="193" t="s">
        <v>2671</v>
      </c>
      <c r="PXE73" s="192" t="e">
        <f t="shared" ref="PXE73:PXF73" si="2146">VLOOKUP(PXC73,($L$59:$N$62),3,FALSE)</f>
        <v>#N/A</v>
      </c>
      <c r="PXF73" s="192" t="e">
        <f t="shared" si="2146"/>
        <v>#N/A</v>
      </c>
      <c r="PXG73" s="203">
        <v>1</v>
      </c>
      <c r="PXH73" s="272">
        <f t="shared" ref="PXH73" si="2147">PXG73^2</f>
        <v>1</v>
      </c>
      <c r="PXI73" s="210" t="e">
        <f t="shared" ref="PXI73" si="2148">PXE73*PXF73*PXH73</f>
        <v>#N/A</v>
      </c>
      <c r="PXQ73" s="193" t="s">
        <v>115</v>
      </c>
      <c r="PXR73" s="189">
        <v>2</v>
      </c>
      <c r="PXS73" s="193" t="s">
        <v>2671</v>
      </c>
      <c r="PXT73" s="193" t="s">
        <v>2671</v>
      </c>
      <c r="PXU73" s="192" t="e">
        <f t="shared" ref="PXU73:PXV73" si="2149">VLOOKUP(PXS73,($L$59:$N$62),3,FALSE)</f>
        <v>#N/A</v>
      </c>
      <c r="PXV73" s="192" t="e">
        <f t="shared" si="2149"/>
        <v>#N/A</v>
      </c>
      <c r="PXW73" s="203">
        <v>1</v>
      </c>
      <c r="PXX73" s="272">
        <f t="shared" ref="PXX73" si="2150">PXW73^2</f>
        <v>1</v>
      </c>
      <c r="PXY73" s="210" t="e">
        <f t="shared" ref="PXY73" si="2151">PXU73*PXV73*PXX73</f>
        <v>#N/A</v>
      </c>
      <c r="PYG73" s="193" t="s">
        <v>115</v>
      </c>
      <c r="PYH73" s="189">
        <v>2</v>
      </c>
      <c r="PYI73" s="193" t="s">
        <v>2671</v>
      </c>
      <c r="PYJ73" s="193" t="s">
        <v>2671</v>
      </c>
      <c r="PYK73" s="192" t="e">
        <f t="shared" ref="PYK73:PYL73" si="2152">VLOOKUP(PYI73,($L$59:$N$62),3,FALSE)</f>
        <v>#N/A</v>
      </c>
      <c r="PYL73" s="192" t="e">
        <f t="shared" si="2152"/>
        <v>#N/A</v>
      </c>
      <c r="PYM73" s="203">
        <v>1</v>
      </c>
      <c r="PYN73" s="272">
        <f t="shared" ref="PYN73" si="2153">PYM73^2</f>
        <v>1</v>
      </c>
      <c r="PYO73" s="210" t="e">
        <f t="shared" ref="PYO73" si="2154">PYK73*PYL73*PYN73</f>
        <v>#N/A</v>
      </c>
      <c r="PYW73" s="193" t="s">
        <v>115</v>
      </c>
      <c r="PYX73" s="189">
        <v>2</v>
      </c>
      <c r="PYY73" s="193" t="s">
        <v>2671</v>
      </c>
      <c r="PYZ73" s="193" t="s">
        <v>2671</v>
      </c>
      <c r="PZA73" s="192" t="e">
        <f t="shared" ref="PZA73:PZB73" si="2155">VLOOKUP(PYY73,($L$59:$N$62),3,FALSE)</f>
        <v>#N/A</v>
      </c>
      <c r="PZB73" s="192" t="e">
        <f t="shared" si="2155"/>
        <v>#N/A</v>
      </c>
      <c r="PZC73" s="203">
        <v>1</v>
      </c>
      <c r="PZD73" s="272">
        <f t="shared" ref="PZD73" si="2156">PZC73^2</f>
        <v>1</v>
      </c>
      <c r="PZE73" s="210" t="e">
        <f t="shared" ref="PZE73" si="2157">PZA73*PZB73*PZD73</f>
        <v>#N/A</v>
      </c>
      <c r="PZM73" s="193" t="s">
        <v>115</v>
      </c>
      <c r="PZN73" s="189">
        <v>2</v>
      </c>
      <c r="PZO73" s="193" t="s">
        <v>2671</v>
      </c>
      <c r="PZP73" s="193" t="s">
        <v>2671</v>
      </c>
      <c r="PZQ73" s="192" t="e">
        <f t="shared" ref="PZQ73:PZR73" si="2158">VLOOKUP(PZO73,($L$59:$N$62),3,FALSE)</f>
        <v>#N/A</v>
      </c>
      <c r="PZR73" s="192" t="e">
        <f t="shared" si="2158"/>
        <v>#N/A</v>
      </c>
      <c r="PZS73" s="203">
        <v>1</v>
      </c>
      <c r="PZT73" s="272">
        <f t="shared" ref="PZT73" si="2159">PZS73^2</f>
        <v>1</v>
      </c>
      <c r="PZU73" s="210" t="e">
        <f t="shared" ref="PZU73" si="2160">PZQ73*PZR73*PZT73</f>
        <v>#N/A</v>
      </c>
      <c r="QAC73" s="193" t="s">
        <v>115</v>
      </c>
      <c r="QAD73" s="189">
        <v>2</v>
      </c>
      <c r="QAE73" s="193" t="s">
        <v>2671</v>
      </c>
      <c r="QAF73" s="193" t="s">
        <v>2671</v>
      </c>
      <c r="QAG73" s="192" t="e">
        <f t="shared" ref="QAG73:QAH73" si="2161">VLOOKUP(QAE73,($L$59:$N$62),3,FALSE)</f>
        <v>#N/A</v>
      </c>
      <c r="QAH73" s="192" t="e">
        <f t="shared" si="2161"/>
        <v>#N/A</v>
      </c>
      <c r="QAI73" s="203">
        <v>1</v>
      </c>
      <c r="QAJ73" s="272">
        <f t="shared" ref="QAJ73" si="2162">QAI73^2</f>
        <v>1</v>
      </c>
      <c r="QAK73" s="210" t="e">
        <f t="shared" ref="QAK73" si="2163">QAG73*QAH73*QAJ73</f>
        <v>#N/A</v>
      </c>
      <c r="QAS73" s="193" t="s">
        <v>115</v>
      </c>
      <c r="QAT73" s="189">
        <v>2</v>
      </c>
      <c r="QAU73" s="193" t="s">
        <v>2671</v>
      </c>
      <c r="QAV73" s="193" t="s">
        <v>2671</v>
      </c>
      <c r="QAW73" s="192" t="e">
        <f t="shared" ref="QAW73:QAX73" si="2164">VLOOKUP(QAU73,($L$59:$N$62),3,FALSE)</f>
        <v>#N/A</v>
      </c>
      <c r="QAX73" s="192" t="e">
        <f t="shared" si="2164"/>
        <v>#N/A</v>
      </c>
      <c r="QAY73" s="203">
        <v>1</v>
      </c>
      <c r="QAZ73" s="272">
        <f t="shared" ref="QAZ73" si="2165">QAY73^2</f>
        <v>1</v>
      </c>
      <c r="QBA73" s="210" t="e">
        <f t="shared" ref="QBA73" si="2166">QAW73*QAX73*QAZ73</f>
        <v>#N/A</v>
      </c>
      <c r="QBI73" s="193" t="s">
        <v>115</v>
      </c>
      <c r="QBJ73" s="189">
        <v>2</v>
      </c>
      <c r="QBK73" s="193" t="s">
        <v>2671</v>
      </c>
      <c r="QBL73" s="193" t="s">
        <v>2671</v>
      </c>
      <c r="QBM73" s="192" t="e">
        <f t="shared" ref="QBM73:QBN73" si="2167">VLOOKUP(QBK73,($L$59:$N$62),3,FALSE)</f>
        <v>#N/A</v>
      </c>
      <c r="QBN73" s="192" t="e">
        <f t="shared" si="2167"/>
        <v>#N/A</v>
      </c>
      <c r="QBO73" s="203">
        <v>1</v>
      </c>
      <c r="QBP73" s="272">
        <f t="shared" ref="QBP73" si="2168">QBO73^2</f>
        <v>1</v>
      </c>
      <c r="QBQ73" s="210" t="e">
        <f t="shared" ref="QBQ73" si="2169">QBM73*QBN73*QBP73</f>
        <v>#N/A</v>
      </c>
      <c r="QBY73" s="193" t="s">
        <v>115</v>
      </c>
      <c r="QBZ73" s="189">
        <v>2</v>
      </c>
      <c r="QCA73" s="193" t="s">
        <v>2671</v>
      </c>
      <c r="QCB73" s="193" t="s">
        <v>2671</v>
      </c>
      <c r="QCC73" s="192" t="e">
        <f t="shared" ref="QCC73:QCD73" si="2170">VLOOKUP(QCA73,($L$59:$N$62),3,FALSE)</f>
        <v>#N/A</v>
      </c>
      <c r="QCD73" s="192" t="e">
        <f t="shared" si="2170"/>
        <v>#N/A</v>
      </c>
      <c r="QCE73" s="203">
        <v>1</v>
      </c>
      <c r="QCF73" s="272">
        <f t="shared" ref="QCF73" si="2171">QCE73^2</f>
        <v>1</v>
      </c>
      <c r="QCG73" s="210" t="e">
        <f t="shared" ref="QCG73" si="2172">QCC73*QCD73*QCF73</f>
        <v>#N/A</v>
      </c>
      <c r="QCO73" s="193" t="s">
        <v>115</v>
      </c>
      <c r="QCP73" s="189">
        <v>2</v>
      </c>
      <c r="QCQ73" s="193" t="s">
        <v>2671</v>
      </c>
      <c r="QCR73" s="193" t="s">
        <v>2671</v>
      </c>
      <c r="QCS73" s="192" t="e">
        <f t="shared" ref="QCS73:QCT73" si="2173">VLOOKUP(QCQ73,($L$59:$N$62),3,FALSE)</f>
        <v>#N/A</v>
      </c>
      <c r="QCT73" s="192" t="e">
        <f t="shared" si="2173"/>
        <v>#N/A</v>
      </c>
      <c r="QCU73" s="203">
        <v>1</v>
      </c>
      <c r="QCV73" s="272">
        <f t="shared" ref="QCV73" si="2174">QCU73^2</f>
        <v>1</v>
      </c>
      <c r="QCW73" s="210" t="e">
        <f t="shared" ref="QCW73" si="2175">QCS73*QCT73*QCV73</f>
        <v>#N/A</v>
      </c>
      <c r="QDE73" s="193" t="s">
        <v>115</v>
      </c>
      <c r="QDF73" s="189">
        <v>2</v>
      </c>
      <c r="QDG73" s="193" t="s">
        <v>2671</v>
      </c>
      <c r="QDH73" s="193" t="s">
        <v>2671</v>
      </c>
      <c r="QDI73" s="192" t="e">
        <f t="shared" ref="QDI73:QDJ73" si="2176">VLOOKUP(QDG73,($L$59:$N$62),3,FALSE)</f>
        <v>#N/A</v>
      </c>
      <c r="QDJ73" s="192" t="e">
        <f t="shared" si="2176"/>
        <v>#N/A</v>
      </c>
      <c r="QDK73" s="203">
        <v>1</v>
      </c>
      <c r="QDL73" s="272">
        <f t="shared" ref="QDL73" si="2177">QDK73^2</f>
        <v>1</v>
      </c>
      <c r="QDM73" s="210" t="e">
        <f t="shared" ref="QDM73" si="2178">QDI73*QDJ73*QDL73</f>
        <v>#N/A</v>
      </c>
      <c r="QDU73" s="193" t="s">
        <v>115</v>
      </c>
      <c r="QDV73" s="189">
        <v>2</v>
      </c>
      <c r="QDW73" s="193" t="s">
        <v>2671</v>
      </c>
      <c r="QDX73" s="193" t="s">
        <v>2671</v>
      </c>
      <c r="QDY73" s="192" t="e">
        <f t="shared" ref="QDY73:QDZ73" si="2179">VLOOKUP(QDW73,($L$59:$N$62),3,FALSE)</f>
        <v>#N/A</v>
      </c>
      <c r="QDZ73" s="192" t="e">
        <f t="shared" si="2179"/>
        <v>#N/A</v>
      </c>
      <c r="QEA73" s="203">
        <v>1</v>
      </c>
      <c r="QEB73" s="272">
        <f t="shared" ref="QEB73" si="2180">QEA73^2</f>
        <v>1</v>
      </c>
      <c r="QEC73" s="210" t="e">
        <f t="shared" ref="QEC73" si="2181">QDY73*QDZ73*QEB73</f>
        <v>#N/A</v>
      </c>
      <c r="QEK73" s="193" t="s">
        <v>115</v>
      </c>
      <c r="QEL73" s="189">
        <v>2</v>
      </c>
      <c r="QEM73" s="193" t="s">
        <v>2671</v>
      </c>
      <c r="QEN73" s="193" t="s">
        <v>2671</v>
      </c>
      <c r="QEO73" s="192" t="e">
        <f t="shared" ref="QEO73:QEP73" si="2182">VLOOKUP(QEM73,($L$59:$N$62),3,FALSE)</f>
        <v>#N/A</v>
      </c>
      <c r="QEP73" s="192" t="e">
        <f t="shared" si="2182"/>
        <v>#N/A</v>
      </c>
      <c r="QEQ73" s="203">
        <v>1</v>
      </c>
      <c r="QER73" s="272">
        <f t="shared" ref="QER73" si="2183">QEQ73^2</f>
        <v>1</v>
      </c>
      <c r="QES73" s="210" t="e">
        <f t="shared" ref="QES73" si="2184">QEO73*QEP73*QER73</f>
        <v>#N/A</v>
      </c>
      <c r="QFA73" s="193" t="s">
        <v>115</v>
      </c>
      <c r="QFB73" s="189">
        <v>2</v>
      </c>
      <c r="QFC73" s="193" t="s">
        <v>2671</v>
      </c>
      <c r="QFD73" s="193" t="s">
        <v>2671</v>
      </c>
      <c r="QFE73" s="192" t="e">
        <f t="shared" ref="QFE73:QFF73" si="2185">VLOOKUP(QFC73,($L$59:$N$62),3,FALSE)</f>
        <v>#N/A</v>
      </c>
      <c r="QFF73" s="192" t="e">
        <f t="shared" si="2185"/>
        <v>#N/A</v>
      </c>
      <c r="QFG73" s="203">
        <v>1</v>
      </c>
      <c r="QFH73" s="272">
        <f t="shared" ref="QFH73" si="2186">QFG73^2</f>
        <v>1</v>
      </c>
      <c r="QFI73" s="210" t="e">
        <f t="shared" ref="QFI73" si="2187">QFE73*QFF73*QFH73</f>
        <v>#N/A</v>
      </c>
      <c r="QFQ73" s="193" t="s">
        <v>115</v>
      </c>
      <c r="QFR73" s="189">
        <v>2</v>
      </c>
      <c r="QFS73" s="193" t="s">
        <v>2671</v>
      </c>
      <c r="QFT73" s="193" t="s">
        <v>2671</v>
      </c>
      <c r="QFU73" s="192" t="e">
        <f t="shared" ref="QFU73:QFV73" si="2188">VLOOKUP(QFS73,($L$59:$N$62),3,FALSE)</f>
        <v>#N/A</v>
      </c>
      <c r="QFV73" s="192" t="e">
        <f t="shared" si="2188"/>
        <v>#N/A</v>
      </c>
      <c r="QFW73" s="203">
        <v>1</v>
      </c>
      <c r="QFX73" s="272">
        <f t="shared" ref="QFX73" si="2189">QFW73^2</f>
        <v>1</v>
      </c>
      <c r="QFY73" s="210" t="e">
        <f t="shared" ref="QFY73" si="2190">QFU73*QFV73*QFX73</f>
        <v>#N/A</v>
      </c>
      <c r="QGG73" s="193" t="s">
        <v>115</v>
      </c>
      <c r="QGH73" s="189">
        <v>2</v>
      </c>
      <c r="QGI73" s="193" t="s">
        <v>2671</v>
      </c>
      <c r="QGJ73" s="193" t="s">
        <v>2671</v>
      </c>
      <c r="QGK73" s="192" t="e">
        <f t="shared" ref="QGK73:QGL73" si="2191">VLOOKUP(QGI73,($L$59:$N$62),3,FALSE)</f>
        <v>#N/A</v>
      </c>
      <c r="QGL73" s="192" t="e">
        <f t="shared" si="2191"/>
        <v>#N/A</v>
      </c>
      <c r="QGM73" s="203">
        <v>1</v>
      </c>
      <c r="QGN73" s="272">
        <f t="shared" ref="QGN73" si="2192">QGM73^2</f>
        <v>1</v>
      </c>
      <c r="QGO73" s="210" t="e">
        <f t="shared" ref="QGO73" si="2193">QGK73*QGL73*QGN73</f>
        <v>#N/A</v>
      </c>
      <c r="QGW73" s="193" t="s">
        <v>115</v>
      </c>
      <c r="QGX73" s="189">
        <v>2</v>
      </c>
      <c r="QGY73" s="193" t="s">
        <v>2671</v>
      </c>
      <c r="QGZ73" s="193" t="s">
        <v>2671</v>
      </c>
      <c r="QHA73" s="192" t="e">
        <f t="shared" ref="QHA73:QHB73" si="2194">VLOOKUP(QGY73,($L$59:$N$62),3,FALSE)</f>
        <v>#N/A</v>
      </c>
      <c r="QHB73" s="192" t="e">
        <f t="shared" si="2194"/>
        <v>#N/A</v>
      </c>
      <c r="QHC73" s="203">
        <v>1</v>
      </c>
      <c r="QHD73" s="272">
        <f t="shared" ref="QHD73" si="2195">QHC73^2</f>
        <v>1</v>
      </c>
      <c r="QHE73" s="210" t="e">
        <f t="shared" ref="QHE73" si="2196">QHA73*QHB73*QHD73</f>
        <v>#N/A</v>
      </c>
      <c r="QHM73" s="193" t="s">
        <v>115</v>
      </c>
      <c r="QHN73" s="189">
        <v>2</v>
      </c>
      <c r="QHO73" s="193" t="s">
        <v>2671</v>
      </c>
      <c r="QHP73" s="193" t="s">
        <v>2671</v>
      </c>
      <c r="QHQ73" s="192" t="e">
        <f t="shared" ref="QHQ73:QHR73" si="2197">VLOOKUP(QHO73,($L$59:$N$62),3,FALSE)</f>
        <v>#N/A</v>
      </c>
      <c r="QHR73" s="192" t="e">
        <f t="shared" si="2197"/>
        <v>#N/A</v>
      </c>
      <c r="QHS73" s="203">
        <v>1</v>
      </c>
      <c r="QHT73" s="272">
        <f t="shared" ref="QHT73" si="2198">QHS73^2</f>
        <v>1</v>
      </c>
      <c r="QHU73" s="210" t="e">
        <f t="shared" ref="QHU73" si="2199">QHQ73*QHR73*QHT73</f>
        <v>#N/A</v>
      </c>
      <c r="QIC73" s="193" t="s">
        <v>115</v>
      </c>
      <c r="QID73" s="189">
        <v>2</v>
      </c>
      <c r="QIE73" s="193" t="s">
        <v>2671</v>
      </c>
      <c r="QIF73" s="193" t="s">
        <v>2671</v>
      </c>
      <c r="QIG73" s="192" t="e">
        <f t="shared" ref="QIG73:QIH73" si="2200">VLOOKUP(QIE73,($L$59:$N$62),3,FALSE)</f>
        <v>#N/A</v>
      </c>
      <c r="QIH73" s="192" t="e">
        <f t="shared" si="2200"/>
        <v>#N/A</v>
      </c>
      <c r="QII73" s="203">
        <v>1</v>
      </c>
      <c r="QIJ73" s="272">
        <f t="shared" ref="QIJ73" si="2201">QII73^2</f>
        <v>1</v>
      </c>
      <c r="QIK73" s="210" t="e">
        <f t="shared" ref="QIK73" si="2202">QIG73*QIH73*QIJ73</f>
        <v>#N/A</v>
      </c>
      <c r="QIS73" s="193" t="s">
        <v>115</v>
      </c>
      <c r="QIT73" s="189">
        <v>2</v>
      </c>
      <c r="QIU73" s="193" t="s">
        <v>2671</v>
      </c>
      <c r="QIV73" s="193" t="s">
        <v>2671</v>
      </c>
      <c r="QIW73" s="192" t="e">
        <f t="shared" ref="QIW73:QIX73" si="2203">VLOOKUP(QIU73,($L$59:$N$62),3,FALSE)</f>
        <v>#N/A</v>
      </c>
      <c r="QIX73" s="192" t="e">
        <f t="shared" si="2203"/>
        <v>#N/A</v>
      </c>
      <c r="QIY73" s="203">
        <v>1</v>
      </c>
      <c r="QIZ73" s="272">
        <f t="shared" ref="QIZ73" si="2204">QIY73^2</f>
        <v>1</v>
      </c>
      <c r="QJA73" s="210" t="e">
        <f t="shared" ref="QJA73" si="2205">QIW73*QIX73*QIZ73</f>
        <v>#N/A</v>
      </c>
      <c r="QJI73" s="193" t="s">
        <v>115</v>
      </c>
      <c r="QJJ73" s="189">
        <v>2</v>
      </c>
      <c r="QJK73" s="193" t="s">
        <v>2671</v>
      </c>
      <c r="QJL73" s="193" t="s">
        <v>2671</v>
      </c>
      <c r="QJM73" s="192" t="e">
        <f t="shared" ref="QJM73:QJN73" si="2206">VLOOKUP(QJK73,($L$59:$N$62),3,FALSE)</f>
        <v>#N/A</v>
      </c>
      <c r="QJN73" s="192" t="e">
        <f t="shared" si="2206"/>
        <v>#N/A</v>
      </c>
      <c r="QJO73" s="203">
        <v>1</v>
      </c>
      <c r="QJP73" s="272">
        <f t="shared" ref="QJP73" si="2207">QJO73^2</f>
        <v>1</v>
      </c>
      <c r="QJQ73" s="210" t="e">
        <f t="shared" ref="QJQ73" si="2208">QJM73*QJN73*QJP73</f>
        <v>#N/A</v>
      </c>
      <c r="QJY73" s="193" t="s">
        <v>115</v>
      </c>
      <c r="QJZ73" s="189">
        <v>2</v>
      </c>
      <c r="QKA73" s="193" t="s">
        <v>2671</v>
      </c>
      <c r="QKB73" s="193" t="s">
        <v>2671</v>
      </c>
      <c r="QKC73" s="192" t="e">
        <f t="shared" ref="QKC73:QKD73" si="2209">VLOOKUP(QKA73,($L$59:$N$62),3,FALSE)</f>
        <v>#N/A</v>
      </c>
      <c r="QKD73" s="192" t="e">
        <f t="shared" si="2209"/>
        <v>#N/A</v>
      </c>
      <c r="QKE73" s="203">
        <v>1</v>
      </c>
      <c r="QKF73" s="272">
        <f t="shared" ref="QKF73" si="2210">QKE73^2</f>
        <v>1</v>
      </c>
      <c r="QKG73" s="210" t="e">
        <f t="shared" ref="QKG73" si="2211">QKC73*QKD73*QKF73</f>
        <v>#N/A</v>
      </c>
      <c r="QKO73" s="193" t="s">
        <v>115</v>
      </c>
      <c r="QKP73" s="189">
        <v>2</v>
      </c>
      <c r="QKQ73" s="193" t="s">
        <v>2671</v>
      </c>
      <c r="QKR73" s="193" t="s">
        <v>2671</v>
      </c>
      <c r="QKS73" s="192" t="e">
        <f t="shared" ref="QKS73:QKT73" si="2212">VLOOKUP(QKQ73,($L$59:$N$62),3,FALSE)</f>
        <v>#N/A</v>
      </c>
      <c r="QKT73" s="192" t="e">
        <f t="shared" si="2212"/>
        <v>#N/A</v>
      </c>
      <c r="QKU73" s="203">
        <v>1</v>
      </c>
      <c r="QKV73" s="272">
        <f t="shared" ref="QKV73" si="2213">QKU73^2</f>
        <v>1</v>
      </c>
      <c r="QKW73" s="210" t="e">
        <f t="shared" ref="QKW73" si="2214">QKS73*QKT73*QKV73</f>
        <v>#N/A</v>
      </c>
      <c r="QLE73" s="193" t="s">
        <v>115</v>
      </c>
      <c r="QLF73" s="189">
        <v>2</v>
      </c>
      <c r="QLG73" s="193" t="s">
        <v>2671</v>
      </c>
      <c r="QLH73" s="193" t="s">
        <v>2671</v>
      </c>
      <c r="QLI73" s="192" t="e">
        <f t="shared" ref="QLI73:QLJ73" si="2215">VLOOKUP(QLG73,($L$59:$N$62),3,FALSE)</f>
        <v>#N/A</v>
      </c>
      <c r="QLJ73" s="192" t="e">
        <f t="shared" si="2215"/>
        <v>#N/A</v>
      </c>
      <c r="QLK73" s="203">
        <v>1</v>
      </c>
      <c r="QLL73" s="272">
        <f t="shared" ref="QLL73" si="2216">QLK73^2</f>
        <v>1</v>
      </c>
      <c r="QLM73" s="210" t="e">
        <f t="shared" ref="QLM73" si="2217">QLI73*QLJ73*QLL73</f>
        <v>#N/A</v>
      </c>
      <c r="QLU73" s="193" t="s">
        <v>115</v>
      </c>
      <c r="QLV73" s="189">
        <v>2</v>
      </c>
      <c r="QLW73" s="193" t="s">
        <v>2671</v>
      </c>
      <c r="QLX73" s="193" t="s">
        <v>2671</v>
      </c>
      <c r="QLY73" s="192" t="e">
        <f t="shared" ref="QLY73:QLZ73" si="2218">VLOOKUP(QLW73,($L$59:$N$62),3,FALSE)</f>
        <v>#N/A</v>
      </c>
      <c r="QLZ73" s="192" t="e">
        <f t="shared" si="2218"/>
        <v>#N/A</v>
      </c>
      <c r="QMA73" s="203">
        <v>1</v>
      </c>
      <c r="QMB73" s="272">
        <f t="shared" ref="QMB73" si="2219">QMA73^2</f>
        <v>1</v>
      </c>
      <c r="QMC73" s="210" t="e">
        <f t="shared" ref="QMC73" si="2220">QLY73*QLZ73*QMB73</f>
        <v>#N/A</v>
      </c>
      <c r="QMK73" s="193" t="s">
        <v>115</v>
      </c>
      <c r="QML73" s="189">
        <v>2</v>
      </c>
      <c r="QMM73" s="193" t="s">
        <v>2671</v>
      </c>
      <c r="QMN73" s="193" t="s">
        <v>2671</v>
      </c>
      <c r="QMO73" s="192" t="e">
        <f t="shared" ref="QMO73:QMP73" si="2221">VLOOKUP(QMM73,($L$59:$N$62),3,FALSE)</f>
        <v>#N/A</v>
      </c>
      <c r="QMP73" s="192" t="e">
        <f t="shared" si="2221"/>
        <v>#N/A</v>
      </c>
      <c r="QMQ73" s="203">
        <v>1</v>
      </c>
      <c r="QMR73" s="272">
        <f t="shared" ref="QMR73" si="2222">QMQ73^2</f>
        <v>1</v>
      </c>
      <c r="QMS73" s="210" t="e">
        <f t="shared" ref="QMS73" si="2223">QMO73*QMP73*QMR73</f>
        <v>#N/A</v>
      </c>
      <c r="QNA73" s="193" t="s">
        <v>115</v>
      </c>
      <c r="QNB73" s="189">
        <v>2</v>
      </c>
      <c r="QNC73" s="193" t="s">
        <v>2671</v>
      </c>
      <c r="QND73" s="193" t="s">
        <v>2671</v>
      </c>
      <c r="QNE73" s="192" t="e">
        <f t="shared" ref="QNE73:QNF73" si="2224">VLOOKUP(QNC73,($L$59:$N$62),3,FALSE)</f>
        <v>#N/A</v>
      </c>
      <c r="QNF73" s="192" t="e">
        <f t="shared" si="2224"/>
        <v>#N/A</v>
      </c>
      <c r="QNG73" s="203">
        <v>1</v>
      </c>
      <c r="QNH73" s="272">
        <f t="shared" ref="QNH73" si="2225">QNG73^2</f>
        <v>1</v>
      </c>
      <c r="QNI73" s="210" t="e">
        <f t="shared" ref="QNI73" si="2226">QNE73*QNF73*QNH73</f>
        <v>#N/A</v>
      </c>
      <c r="QNQ73" s="193" t="s">
        <v>115</v>
      </c>
      <c r="QNR73" s="189">
        <v>2</v>
      </c>
      <c r="QNS73" s="193" t="s">
        <v>2671</v>
      </c>
      <c r="QNT73" s="193" t="s">
        <v>2671</v>
      </c>
      <c r="QNU73" s="192" t="e">
        <f t="shared" ref="QNU73:QNV73" si="2227">VLOOKUP(QNS73,($L$59:$N$62),3,FALSE)</f>
        <v>#N/A</v>
      </c>
      <c r="QNV73" s="192" t="e">
        <f t="shared" si="2227"/>
        <v>#N/A</v>
      </c>
      <c r="QNW73" s="203">
        <v>1</v>
      </c>
      <c r="QNX73" s="272">
        <f t="shared" ref="QNX73" si="2228">QNW73^2</f>
        <v>1</v>
      </c>
      <c r="QNY73" s="210" t="e">
        <f t="shared" ref="QNY73" si="2229">QNU73*QNV73*QNX73</f>
        <v>#N/A</v>
      </c>
      <c r="QOG73" s="193" t="s">
        <v>115</v>
      </c>
      <c r="QOH73" s="189">
        <v>2</v>
      </c>
      <c r="QOI73" s="193" t="s">
        <v>2671</v>
      </c>
      <c r="QOJ73" s="193" t="s">
        <v>2671</v>
      </c>
      <c r="QOK73" s="192" t="e">
        <f t="shared" ref="QOK73:QOL73" si="2230">VLOOKUP(QOI73,($L$59:$N$62),3,FALSE)</f>
        <v>#N/A</v>
      </c>
      <c r="QOL73" s="192" t="e">
        <f t="shared" si="2230"/>
        <v>#N/A</v>
      </c>
      <c r="QOM73" s="203">
        <v>1</v>
      </c>
      <c r="QON73" s="272">
        <f t="shared" ref="QON73" si="2231">QOM73^2</f>
        <v>1</v>
      </c>
      <c r="QOO73" s="210" t="e">
        <f t="shared" ref="QOO73" si="2232">QOK73*QOL73*QON73</f>
        <v>#N/A</v>
      </c>
      <c r="QOW73" s="193" t="s">
        <v>115</v>
      </c>
      <c r="QOX73" s="189">
        <v>2</v>
      </c>
      <c r="QOY73" s="193" t="s">
        <v>2671</v>
      </c>
      <c r="QOZ73" s="193" t="s">
        <v>2671</v>
      </c>
      <c r="QPA73" s="192" t="e">
        <f t="shared" ref="QPA73:QPB73" si="2233">VLOOKUP(QOY73,($L$59:$N$62),3,FALSE)</f>
        <v>#N/A</v>
      </c>
      <c r="QPB73" s="192" t="e">
        <f t="shared" si="2233"/>
        <v>#N/A</v>
      </c>
      <c r="QPC73" s="203">
        <v>1</v>
      </c>
      <c r="QPD73" s="272">
        <f t="shared" ref="QPD73" si="2234">QPC73^2</f>
        <v>1</v>
      </c>
      <c r="QPE73" s="210" t="e">
        <f t="shared" ref="QPE73" si="2235">QPA73*QPB73*QPD73</f>
        <v>#N/A</v>
      </c>
      <c r="QPM73" s="193" t="s">
        <v>115</v>
      </c>
      <c r="QPN73" s="189">
        <v>2</v>
      </c>
      <c r="QPO73" s="193" t="s">
        <v>2671</v>
      </c>
      <c r="QPP73" s="193" t="s">
        <v>2671</v>
      </c>
      <c r="QPQ73" s="192" t="e">
        <f t="shared" ref="QPQ73:QPR73" si="2236">VLOOKUP(QPO73,($L$59:$N$62),3,FALSE)</f>
        <v>#N/A</v>
      </c>
      <c r="QPR73" s="192" t="e">
        <f t="shared" si="2236"/>
        <v>#N/A</v>
      </c>
      <c r="QPS73" s="203">
        <v>1</v>
      </c>
      <c r="QPT73" s="272">
        <f t="shared" ref="QPT73" si="2237">QPS73^2</f>
        <v>1</v>
      </c>
      <c r="QPU73" s="210" t="e">
        <f t="shared" ref="QPU73" si="2238">QPQ73*QPR73*QPT73</f>
        <v>#N/A</v>
      </c>
      <c r="QQC73" s="193" t="s">
        <v>115</v>
      </c>
      <c r="QQD73" s="189">
        <v>2</v>
      </c>
      <c r="QQE73" s="193" t="s">
        <v>2671</v>
      </c>
      <c r="QQF73" s="193" t="s">
        <v>2671</v>
      </c>
      <c r="QQG73" s="192" t="e">
        <f t="shared" ref="QQG73:QQH73" si="2239">VLOOKUP(QQE73,($L$59:$N$62),3,FALSE)</f>
        <v>#N/A</v>
      </c>
      <c r="QQH73" s="192" t="e">
        <f t="shared" si="2239"/>
        <v>#N/A</v>
      </c>
      <c r="QQI73" s="203">
        <v>1</v>
      </c>
      <c r="QQJ73" s="272">
        <f t="shared" ref="QQJ73" si="2240">QQI73^2</f>
        <v>1</v>
      </c>
      <c r="QQK73" s="210" t="e">
        <f t="shared" ref="QQK73" si="2241">QQG73*QQH73*QQJ73</f>
        <v>#N/A</v>
      </c>
      <c r="QQS73" s="193" t="s">
        <v>115</v>
      </c>
      <c r="QQT73" s="189">
        <v>2</v>
      </c>
      <c r="QQU73" s="193" t="s">
        <v>2671</v>
      </c>
      <c r="QQV73" s="193" t="s">
        <v>2671</v>
      </c>
      <c r="QQW73" s="192" t="e">
        <f t="shared" ref="QQW73:QQX73" si="2242">VLOOKUP(QQU73,($L$59:$N$62),3,FALSE)</f>
        <v>#N/A</v>
      </c>
      <c r="QQX73" s="192" t="e">
        <f t="shared" si="2242"/>
        <v>#N/A</v>
      </c>
      <c r="QQY73" s="203">
        <v>1</v>
      </c>
      <c r="QQZ73" s="272">
        <f t="shared" ref="QQZ73" si="2243">QQY73^2</f>
        <v>1</v>
      </c>
      <c r="QRA73" s="210" t="e">
        <f t="shared" ref="QRA73" si="2244">QQW73*QQX73*QQZ73</f>
        <v>#N/A</v>
      </c>
      <c r="QRI73" s="193" t="s">
        <v>115</v>
      </c>
      <c r="QRJ73" s="189">
        <v>2</v>
      </c>
      <c r="QRK73" s="193" t="s">
        <v>2671</v>
      </c>
      <c r="QRL73" s="193" t="s">
        <v>2671</v>
      </c>
      <c r="QRM73" s="192" t="e">
        <f t="shared" ref="QRM73:QRN73" si="2245">VLOOKUP(QRK73,($L$59:$N$62),3,FALSE)</f>
        <v>#N/A</v>
      </c>
      <c r="QRN73" s="192" t="e">
        <f t="shared" si="2245"/>
        <v>#N/A</v>
      </c>
      <c r="QRO73" s="203">
        <v>1</v>
      </c>
      <c r="QRP73" s="272">
        <f t="shared" ref="QRP73" si="2246">QRO73^2</f>
        <v>1</v>
      </c>
      <c r="QRQ73" s="210" t="e">
        <f t="shared" ref="QRQ73" si="2247">QRM73*QRN73*QRP73</f>
        <v>#N/A</v>
      </c>
      <c r="QRY73" s="193" t="s">
        <v>115</v>
      </c>
      <c r="QRZ73" s="189">
        <v>2</v>
      </c>
      <c r="QSA73" s="193" t="s">
        <v>2671</v>
      </c>
      <c r="QSB73" s="193" t="s">
        <v>2671</v>
      </c>
      <c r="QSC73" s="192" t="e">
        <f t="shared" ref="QSC73:QSD73" si="2248">VLOOKUP(QSA73,($L$59:$N$62),3,FALSE)</f>
        <v>#N/A</v>
      </c>
      <c r="QSD73" s="192" t="e">
        <f t="shared" si="2248"/>
        <v>#N/A</v>
      </c>
      <c r="QSE73" s="203">
        <v>1</v>
      </c>
      <c r="QSF73" s="272">
        <f t="shared" ref="QSF73" si="2249">QSE73^2</f>
        <v>1</v>
      </c>
      <c r="QSG73" s="210" t="e">
        <f t="shared" ref="QSG73" si="2250">QSC73*QSD73*QSF73</f>
        <v>#N/A</v>
      </c>
      <c r="QSO73" s="193" t="s">
        <v>115</v>
      </c>
      <c r="QSP73" s="189">
        <v>2</v>
      </c>
      <c r="QSQ73" s="193" t="s">
        <v>2671</v>
      </c>
      <c r="QSR73" s="193" t="s">
        <v>2671</v>
      </c>
      <c r="QSS73" s="192" t="e">
        <f t="shared" ref="QSS73:QST73" si="2251">VLOOKUP(QSQ73,($L$59:$N$62),3,FALSE)</f>
        <v>#N/A</v>
      </c>
      <c r="QST73" s="192" t="e">
        <f t="shared" si="2251"/>
        <v>#N/A</v>
      </c>
      <c r="QSU73" s="203">
        <v>1</v>
      </c>
      <c r="QSV73" s="272">
        <f t="shared" ref="QSV73" si="2252">QSU73^2</f>
        <v>1</v>
      </c>
      <c r="QSW73" s="210" t="e">
        <f t="shared" ref="QSW73" si="2253">QSS73*QST73*QSV73</f>
        <v>#N/A</v>
      </c>
      <c r="QTE73" s="193" t="s">
        <v>115</v>
      </c>
      <c r="QTF73" s="189">
        <v>2</v>
      </c>
      <c r="QTG73" s="193" t="s">
        <v>2671</v>
      </c>
      <c r="QTH73" s="193" t="s">
        <v>2671</v>
      </c>
      <c r="QTI73" s="192" t="e">
        <f t="shared" ref="QTI73:QTJ73" si="2254">VLOOKUP(QTG73,($L$59:$N$62),3,FALSE)</f>
        <v>#N/A</v>
      </c>
      <c r="QTJ73" s="192" t="e">
        <f t="shared" si="2254"/>
        <v>#N/A</v>
      </c>
      <c r="QTK73" s="203">
        <v>1</v>
      </c>
      <c r="QTL73" s="272">
        <f t="shared" ref="QTL73" si="2255">QTK73^2</f>
        <v>1</v>
      </c>
      <c r="QTM73" s="210" t="e">
        <f t="shared" ref="QTM73" si="2256">QTI73*QTJ73*QTL73</f>
        <v>#N/A</v>
      </c>
      <c r="QTU73" s="193" t="s">
        <v>115</v>
      </c>
      <c r="QTV73" s="189">
        <v>2</v>
      </c>
      <c r="QTW73" s="193" t="s">
        <v>2671</v>
      </c>
      <c r="QTX73" s="193" t="s">
        <v>2671</v>
      </c>
      <c r="QTY73" s="192" t="e">
        <f t="shared" ref="QTY73:QTZ73" si="2257">VLOOKUP(QTW73,($L$59:$N$62),3,FALSE)</f>
        <v>#N/A</v>
      </c>
      <c r="QTZ73" s="192" t="e">
        <f t="shared" si="2257"/>
        <v>#N/A</v>
      </c>
      <c r="QUA73" s="203">
        <v>1</v>
      </c>
      <c r="QUB73" s="272">
        <f t="shared" ref="QUB73" si="2258">QUA73^2</f>
        <v>1</v>
      </c>
      <c r="QUC73" s="210" t="e">
        <f t="shared" ref="QUC73" si="2259">QTY73*QTZ73*QUB73</f>
        <v>#N/A</v>
      </c>
      <c r="QUK73" s="193" t="s">
        <v>115</v>
      </c>
      <c r="QUL73" s="189">
        <v>2</v>
      </c>
      <c r="QUM73" s="193" t="s">
        <v>2671</v>
      </c>
      <c r="QUN73" s="193" t="s">
        <v>2671</v>
      </c>
      <c r="QUO73" s="192" t="e">
        <f t="shared" ref="QUO73:QUP73" si="2260">VLOOKUP(QUM73,($L$59:$N$62),3,FALSE)</f>
        <v>#N/A</v>
      </c>
      <c r="QUP73" s="192" t="e">
        <f t="shared" si="2260"/>
        <v>#N/A</v>
      </c>
      <c r="QUQ73" s="203">
        <v>1</v>
      </c>
      <c r="QUR73" s="272">
        <f t="shared" ref="QUR73" si="2261">QUQ73^2</f>
        <v>1</v>
      </c>
      <c r="QUS73" s="210" t="e">
        <f t="shared" ref="QUS73" si="2262">QUO73*QUP73*QUR73</f>
        <v>#N/A</v>
      </c>
      <c r="QVA73" s="193" t="s">
        <v>115</v>
      </c>
      <c r="QVB73" s="189">
        <v>2</v>
      </c>
      <c r="QVC73" s="193" t="s">
        <v>2671</v>
      </c>
      <c r="QVD73" s="193" t="s">
        <v>2671</v>
      </c>
      <c r="QVE73" s="192" t="e">
        <f t="shared" ref="QVE73:QVF73" si="2263">VLOOKUP(QVC73,($L$59:$N$62),3,FALSE)</f>
        <v>#N/A</v>
      </c>
      <c r="QVF73" s="192" t="e">
        <f t="shared" si="2263"/>
        <v>#N/A</v>
      </c>
      <c r="QVG73" s="203">
        <v>1</v>
      </c>
      <c r="QVH73" s="272">
        <f t="shared" ref="QVH73" si="2264">QVG73^2</f>
        <v>1</v>
      </c>
      <c r="QVI73" s="210" t="e">
        <f t="shared" ref="QVI73" si="2265">QVE73*QVF73*QVH73</f>
        <v>#N/A</v>
      </c>
      <c r="QVQ73" s="193" t="s">
        <v>115</v>
      </c>
      <c r="QVR73" s="189">
        <v>2</v>
      </c>
      <c r="QVS73" s="193" t="s">
        <v>2671</v>
      </c>
      <c r="QVT73" s="193" t="s">
        <v>2671</v>
      </c>
      <c r="QVU73" s="192" t="e">
        <f t="shared" ref="QVU73:QVV73" si="2266">VLOOKUP(QVS73,($L$59:$N$62),3,FALSE)</f>
        <v>#N/A</v>
      </c>
      <c r="QVV73" s="192" t="e">
        <f t="shared" si="2266"/>
        <v>#N/A</v>
      </c>
      <c r="QVW73" s="203">
        <v>1</v>
      </c>
      <c r="QVX73" s="272">
        <f t="shared" ref="QVX73" si="2267">QVW73^2</f>
        <v>1</v>
      </c>
      <c r="QVY73" s="210" t="e">
        <f t="shared" ref="QVY73" si="2268">QVU73*QVV73*QVX73</f>
        <v>#N/A</v>
      </c>
      <c r="QWG73" s="193" t="s">
        <v>115</v>
      </c>
      <c r="QWH73" s="189">
        <v>2</v>
      </c>
      <c r="QWI73" s="193" t="s">
        <v>2671</v>
      </c>
      <c r="QWJ73" s="193" t="s">
        <v>2671</v>
      </c>
      <c r="QWK73" s="192" t="e">
        <f t="shared" ref="QWK73:QWL73" si="2269">VLOOKUP(QWI73,($L$59:$N$62),3,FALSE)</f>
        <v>#N/A</v>
      </c>
      <c r="QWL73" s="192" t="e">
        <f t="shared" si="2269"/>
        <v>#N/A</v>
      </c>
      <c r="QWM73" s="203">
        <v>1</v>
      </c>
      <c r="QWN73" s="272">
        <f t="shared" ref="QWN73" si="2270">QWM73^2</f>
        <v>1</v>
      </c>
      <c r="QWO73" s="210" t="e">
        <f t="shared" ref="QWO73" si="2271">QWK73*QWL73*QWN73</f>
        <v>#N/A</v>
      </c>
      <c r="QWW73" s="193" t="s">
        <v>115</v>
      </c>
      <c r="QWX73" s="189">
        <v>2</v>
      </c>
      <c r="QWY73" s="193" t="s">
        <v>2671</v>
      </c>
      <c r="QWZ73" s="193" t="s">
        <v>2671</v>
      </c>
      <c r="QXA73" s="192" t="e">
        <f t="shared" ref="QXA73:QXB73" si="2272">VLOOKUP(QWY73,($L$59:$N$62),3,FALSE)</f>
        <v>#N/A</v>
      </c>
      <c r="QXB73" s="192" t="e">
        <f t="shared" si="2272"/>
        <v>#N/A</v>
      </c>
      <c r="QXC73" s="203">
        <v>1</v>
      </c>
      <c r="QXD73" s="272">
        <f t="shared" ref="QXD73" si="2273">QXC73^2</f>
        <v>1</v>
      </c>
      <c r="QXE73" s="210" t="e">
        <f t="shared" ref="QXE73" si="2274">QXA73*QXB73*QXD73</f>
        <v>#N/A</v>
      </c>
      <c r="QXM73" s="193" t="s">
        <v>115</v>
      </c>
      <c r="QXN73" s="189">
        <v>2</v>
      </c>
      <c r="QXO73" s="193" t="s">
        <v>2671</v>
      </c>
      <c r="QXP73" s="193" t="s">
        <v>2671</v>
      </c>
      <c r="QXQ73" s="192" t="e">
        <f t="shared" ref="QXQ73:QXR73" si="2275">VLOOKUP(QXO73,($L$59:$N$62),3,FALSE)</f>
        <v>#N/A</v>
      </c>
      <c r="QXR73" s="192" t="e">
        <f t="shared" si="2275"/>
        <v>#N/A</v>
      </c>
      <c r="QXS73" s="203">
        <v>1</v>
      </c>
      <c r="QXT73" s="272">
        <f t="shared" ref="QXT73" si="2276">QXS73^2</f>
        <v>1</v>
      </c>
      <c r="QXU73" s="210" t="e">
        <f t="shared" ref="QXU73" si="2277">QXQ73*QXR73*QXT73</f>
        <v>#N/A</v>
      </c>
      <c r="QYC73" s="193" t="s">
        <v>115</v>
      </c>
      <c r="QYD73" s="189">
        <v>2</v>
      </c>
      <c r="QYE73" s="193" t="s">
        <v>2671</v>
      </c>
      <c r="QYF73" s="193" t="s">
        <v>2671</v>
      </c>
      <c r="QYG73" s="192" t="e">
        <f t="shared" ref="QYG73:QYH73" si="2278">VLOOKUP(QYE73,($L$59:$N$62),3,FALSE)</f>
        <v>#N/A</v>
      </c>
      <c r="QYH73" s="192" t="e">
        <f t="shared" si="2278"/>
        <v>#N/A</v>
      </c>
      <c r="QYI73" s="203">
        <v>1</v>
      </c>
      <c r="QYJ73" s="272">
        <f t="shared" ref="QYJ73" si="2279">QYI73^2</f>
        <v>1</v>
      </c>
      <c r="QYK73" s="210" t="e">
        <f t="shared" ref="QYK73" si="2280">QYG73*QYH73*QYJ73</f>
        <v>#N/A</v>
      </c>
      <c r="QYS73" s="193" t="s">
        <v>115</v>
      </c>
      <c r="QYT73" s="189">
        <v>2</v>
      </c>
      <c r="QYU73" s="193" t="s">
        <v>2671</v>
      </c>
      <c r="QYV73" s="193" t="s">
        <v>2671</v>
      </c>
      <c r="QYW73" s="192" t="e">
        <f t="shared" ref="QYW73:QYX73" si="2281">VLOOKUP(QYU73,($L$59:$N$62),3,FALSE)</f>
        <v>#N/A</v>
      </c>
      <c r="QYX73" s="192" t="e">
        <f t="shared" si="2281"/>
        <v>#N/A</v>
      </c>
      <c r="QYY73" s="203">
        <v>1</v>
      </c>
      <c r="QYZ73" s="272">
        <f t="shared" ref="QYZ73" si="2282">QYY73^2</f>
        <v>1</v>
      </c>
      <c r="QZA73" s="210" t="e">
        <f t="shared" ref="QZA73" si="2283">QYW73*QYX73*QYZ73</f>
        <v>#N/A</v>
      </c>
      <c r="QZI73" s="193" t="s">
        <v>115</v>
      </c>
      <c r="QZJ73" s="189">
        <v>2</v>
      </c>
      <c r="QZK73" s="193" t="s">
        <v>2671</v>
      </c>
      <c r="QZL73" s="193" t="s">
        <v>2671</v>
      </c>
      <c r="QZM73" s="192" t="e">
        <f t="shared" ref="QZM73:QZN73" si="2284">VLOOKUP(QZK73,($L$59:$N$62),3,FALSE)</f>
        <v>#N/A</v>
      </c>
      <c r="QZN73" s="192" t="e">
        <f t="shared" si="2284"/>
        <v>#N/A</v>
      </c>
      <c r="QZO73" s="203">
        <v>1</v>
      </c>
      <c r="QZP73" s="272">
        <f t="shared" ref="QZP73" si="2285">QZO73^2</f>
        <v>1</v>
      </c>
      <c r="QZQ73" s="210" t="e">
        <f t="shared" ref="QZQ73" si="2286">QZM73*QZN73*QZP73</f>
        <v>#N/A</v>
      </c>
      <c r="QZY73" s="193" t="s">
        <v>115</v>
      </c>
      <c r="QZZ73" s="189">
        <v>2</v>
      </c>
      <c r="RAA73" s="193" t="s">
        <v>2671</v>
      </c>
      <c r="RAB73" s="193" t="s">
        <v>2671</v>
      </c>
      <c r="RAC73" s="192" t="e">
        <f t="shared" ref="RAC73:RAD73" si="2287">VLOOKUP(RAA73,($L$59:$N$62),3,FALSE)</f>
        <v>#N/A</v>
      </c>
      <c r="RAD73" s="192" t="e">
        <f t="shared" si="2287"/>
        <v>#N/A</v>
      </c>
      <c r="RAE73" s="203">
        <v>1</v>
      </c>
      <c r="RAF73" s="272">
        <f t="shared" ref="RAF73" si="2288">RAE73^2</f>
        <v>1</v>
      </c>
      <c r="RAG73" s="210" t="e">
        <f t="shared" ref="RAG73" si="2289">RAC73*RAD73*RAF73</f>
        <v>#N/A</v>
      </c>
      <c r="RAO73" s="193" t="s">
        <v>115</v>
      </c>
      <c r="RAP73" s="189">
        <v>2</v>
      </c>
      <c r="RAQ73" s="193" t="s">
        <v>2671</v>
      </c>
      <c r="RAR73" s="193" t="s">
        <v>2671</v>
      </c>
      <c r="RAS73" s="192" t="e">
        <f t="shared" ref="RAS73:RAT73" si="2290">VLOOKUP(RAQ73,($L$59:$N$62),3,FALSE)</f>
        <v>#N/A</v>
      </c>
      <c r="RAT73" s="192" t="e">
        <f t="shared" si="2290"/>
        <v>#N/A</v>
      </c>
      <c r="RAU73" s="203">
        <v>1</v>
      </c>
      <c r="RAV73" s="272">
        <f t="shared" ref="RAV73" si="2291">RAU73^2</f>
        <v>1</v>
      </c>
      <c r="RAW73" s="210" t="e">
        <f t="shared" ref="RAW73" si="2292">RAS73*RAT73*RAV73</f>
        <v>#N/A</v>
      </c>
      <c r="RBE73" s="193" t="s">
        <v>115</v>
      </c>
      <c r="RBF73" s="189">
        <v>2</v>
      </c>
      <c r="RBG73" s="193" t="s">
        <v>2671</v>
      </c>
      <c r="RBH73" s="193" t="s">
        <v>2671</v>
      </c>
      <c r="RBI73" s="192" t="e">
        <f t="shared" ref="RBI73:RBJ73" si="2293">VLOOKUP(RBG73,($L$59:$N$62),3,FALSE)</f>
        <v>#N/A</v>
      </c>
      <c r="RBJ73" s="192" t="e">
        <f t="shared" si="2293"/>
        <v>#N/A</v>
      </c>
      <c r="RBK73" s="203">
        <v>1</v>
      </c>
      <c r="RBL73" s="272">
        <f t="shared" ref="RBL73" si="2294">RBK73^2</f>
        <v>1</v>
      </c>
      <c r="RBM73" s="210" t="e">
        <f t="shared" ref="RBM73" si="2295">RBI73*RBJ73*RBL73</f>
        <v>#N/A</v>
      </c>
      <c r="RBU73" s="193" t="s">
        <v>115</v>
      </c>
      <c r="RBV73" s="189">
        <v>2</v>
      </c>
      <c r="RBW73" s="193" t="s">
        <v>2671</v>
      </c>
      <c r="RBX73" s="193" t="s">
        <v>2671</v>
      </c>
      <c r="RBY73" s="192" t="e">
        <f t="shared" ref="RBY73:RBZ73" si="2296">VLOOKUP(RBW73,($L$59:$N$62),3,FALSE)</f>
        <v>#N/A</v>
      </c>
      <c r="RBZ73" s="192" t="e">
        <f t="shared" si="2296"/>
        <v>#N/A</v>
      </c>
      <c r="RCA73" s="203">
        <v>1</v>
      </c>
      <c r="RCB73" s="272">
        <f t="shared" ref="RCB73" si="2297">RCA73^2</f>
        <v>1</v>
      </c>
      <c r="RCC73" s="210" t="e">
        <f t="shared" ref="RCC73" si="2298">RBY73*RBZ73*RCB73</f>
        <v>#N/A</v>
      </c>
      <c r="RCK73" s="193" t="s">
        <v>115</v>
      </c>
      <c r="RCL73" s="189">
        <v>2</v>
      </c>
      <c r="RCM73" s="193" t="s">
        <v>2671</v>
      </c>
      <c r="RCN73" s="193" t="s">
        <v>2671</v>
      </c>
      <c r="RCO73" s="192" t="e">
        <f t="shared" ref="RCO73:RCP73" si="2299">VLOOKUP(RCM73,($L$59:$N$62),3,FALSE)</f>
        <v>#N/A</v>
      </c>
      <c r="RCP73" s="192" t="e">
        <f t="shared" si="2299"/>
        <v>#N/A</v>
      </c>
      <c r="RCQ73" s="203">
        <v>1</v>
      </c>
      <c r="RCR73" s="272">
        <f t="shared" ref="RCR73" si="2300">RCQ73^2</f>
        <v>1</v>
      </c>
      <c r="RCS73" s="210" t="e">
        <f t="shared" ref="RCS73" si="2301">RCO73*RCP73*RCR73</f>
        <v>#N/A</v>
      </c>
      <c r="RDA73" s="193" t="s">
        <v>115</v>
      </c>
      <c r="RDB73" s="189">
        <v>2</v>
      </c>
      <c r="RDC73" s="193" t="s">
        <v>2671</v>
      </c>
      <c r="RDD73" s="193" t="s">
        <v>2671</v>
      </c>
      <c r="RDE73" s="192" t="e">
        <f t="shared" ref="RDE73:RDF73" si="2302">VLOOKUP(RDC73,($L$59:$N$62),3,FALSE)</f>
        <v>#N/A</v>
      </c>
      <c r="RDF73" s="192" t="e">
        <f t="shared" si="2302"/>
        <v>#N/A</v>
      </c>
      <c r="RDG73" s="203">
        <v>1</v>
      </c>
      <c r="RDH73" s="272">
        <f t="shared" ref="RDH73" si="2303">RDG73^2</f>
        <v>1</v>
      </c>
      <c r="RDI73" s="210" t="e">
        <f t="shared" ref="RDI73" si="2304">RDE73*RDF73*RDH73</f>
        <v>#N/A</v>
      </c>
      <c r="RDQ73" s="193" t="s">
        <v>115</v>
      </c>
      <c r="RDR73" s="189">
        <v>2</v>
      </c>
      <c r="RDS73" s="193" t="s">
        <v>2671</v>
      </c>
      <c r="RDT73" s="193" t="s">
        <v>2671</v>
      </c>
      <c r="RDU73" s="192" t="e">
        <f t="shared" ref="RDU73:RDV73" si="2305">VLOOKUP(RDS73,($L$59:$N$62),3,FALSE)</f>
        <v>#N/A</v>
      </c>
      <c r="RDV73" s="192" t="e">
        <f t="shared" si="2305"/>
        <v>#N/A</v>
      </c>
      <c r="RDW73" s="203">
        <v>1</v>
      </c>
      <c r="RDX73" s="272">
        <f t="shared" ref="RDX73" si="2306">RDW73^2</f>
        <v>1</v>
      </c>
      <c r="RDY73" s="210" t="e">
        <f t="shared" ref="RDY73" si="2307">RDU73*RDV73*RDX73</f>
        <v>#N/A</v>
      </c>
      <c r="REG73" s="193" t="s">
        <v>115</v>
      </c>
      <c r="REH73" s="189">
        <v>2</v>
      </c>
      <c r="REI73" s="193" t="s">
        <v>2671</v>
      </c>
      <c r="REJ73" s="193" t="s">
        <v>2671</v>
      </c>
      <c r="REK73" s="192" t="e">
        <f t="shared" ref="REK73:REL73" si="2308">VLOOKUP(REI73,($L$59:$N$62),3,FALSE)</f>
        <v>#N/A</v>
      </c>
      <c r="REL73" s="192" t="e">
        <f t="shared" si="2308"/>
        <v>#N/A</v>
      </c>
      <c r="REM73" s="203">
        <v>1</v>
      </c>
      <c r="REN73" s="272">
        <f t="shared" ref="REN73" si="2309">REM73^2</f>
        <v>1</v>
      </c>
      <c r="REO73" s="210" t="e">
        <f t="shared" ref="REO73" si="2310">REK73*REL73*REN73</f>
        <v>#N/A</v>
      </c>
      <c r="REW73" s="193" t="s">
        <v>115</v>
      </c>
      <c r="REX73" s="189">
        <v>2</v>
      </c>
      <c r="REY73" s="193" t="s">
        <v>2671</v>
      </c>
      <c r="REZ73" s="193" t="s">
        <v>2671</v>
      </c>
      <c r="RFA73" s="192" t="e">
        <f t="shared" ref="RFA73:RFB73" si="2311">VLOOKUP(REY73,($L$59:$N$62),3,FALSE)</f>
        <v>#N/A</v>
      </c>
      <c r="RFB73" s="192" t="e">
        <f t="shared" si="2311"/>
        <v>#N/A</v>
      </c>
      <c r="RFC73" s="203">
        <v>1</v>
      </c>
      <c r="RFD73" s="272">
        <f t="shared" ref="RFD73" si="2312">RFC73^2</f>
        <v>1</v>
      </c>
      <c r="RFE73" s="210" t="e">
        <f t="shared" ref="RFE73" si="2313">RFA73*RFB73*RFD73</f>
        <v>#N/A</v>
      </c>
      <c r="RFM73" s="193" t="s">
        <v>115</v>
      </c>
      <c r="RFN73" s="189">
        <v>2</v>
      </c>
      <c r="RFO73" s="193" t="s">
        <v>2671</v>
      </c>
      <c r="RFP73" s="193" t="s">
        <v>2671</v>
      </c>
      <c r="RFQ73" s="192" t="e">
        <f t="shared" ref="RFQ73:RFR73" si="2314">VLOOKUP(RFO73,($L$59:$N$62),3,FALSE)</f>
        <v>#N/A</v>
      </c>
      <c r="RFR73" s="192" t="e">
        <f t="shared" si="2314"/>
        <v>#N/A</v>
      </c>
      <c r="RFS73" s="203">
        <v>1</v>
      </c>
      <c r="RFT73" s="272">
        <f t="shared" ref="RFT73" si="2315">RFS73^2</f>
        <v>1</v>
      </c>
      <c r="RFU73" s="210" t="e">
        <f t="shared" ref="RFU73" si="2316">RFQ73*RFR73*RFT73</f>
        <v>#N/A</v>
      </c>
      <c r="RGC73" s="193" t="s">
        <v>115</v>
      </c>
      <c r="RGD73" s="189">
        <v>2</v>
      </c>
      <c r="RGE73" s="193" t="s">
        <v>2671</v>
      </c>
      <c r="RGF73" s="193" t="s">
        <v>2671</v>
      </c>
      <c r="RGG73" s="192" t="e">
        <f t="shared" ref="RGG73:RGH73" si="2317">VLOOKUP(RGE73,($L$59:$N$62),3,FALSE)</f>
        <v>#N/A</v>
      </c>
      <c r="RGH73" s="192" t="e">
        <f t="shared" si="2317"/>
        <v>#N/A</v>
      </c>
      <c r="RGI73" s="203">
        <v>1</v>
      </c>
      <c r="RGJ73" s="272">
        <f t="shared" ref="RGJ73" si="2318">RGI73^2</f>
        <v>1</v>
      </c>
      <c r="RGK73" s="210" t="e">
        <f t="shared" ref="RGK73" si="2319">RGG73*RGH73*RGJ73</f>
        <v>#N/A</v>
      </c>
      <c r="RGS73" s="193" t="s">
        <v>115</v>
      </c>
      <c r="RGT73" s="189">
        <v>2</v>
      </c>
      <c r="RGU73" s="193" t="s">
        <v>2671</v>
      </c>
      <c r="RGV73" s="193" t="s">
        <v>2671</v>
      </c>
      <c r="RGW73" s="192" t="e">
        <f t="shared" ref="RGW73:RGX73" si="2320">VLOOKUP(RGU73,($L$59:$N$62),3,FALSE)</f>
        <v>#N/A</v>
      </c>
      <c r="RGX73" s="192" t="e">
        <f t="shared" si="2320"/>
        <v>#N/A</v>
      </c>
      <c r="RGY73" s="203">
        <v>1</v>
      </c>
      <c r="RGZ73" s="272">
        <f t="shared" ref="RGZ73" si="2321">RGY73^2</f>
        <v>1</v>
      </c>
      <c r="RHA73" s="210" t="e">
        <f t="shared" ref="RHA73" si="2322">RGW73*RGX73*RGZ73</f>
        <v>#N/A</v>
      </c>
      <c r="RHI73" s="193" t="s">
        <v>115</v>
      </c>
      <c r="RHJ73" s="189">
        <v>2</v>
      </c>
      <c r="RHK73" s="193" t="s">
        <v>2671</v>
      </c>
      <c r="RHL73" s="193" t="s">
        <v>2671</v>
      </c>
      <c r="RHM73" s="192" t="e">
        <f t="shared" ref="RHM73:RHN73" si="2323">VLOOKUP(RHK73,($L$59:$N$62),3,FALSE)</f>
        <v>#N/A</v>
      </c>
      <c r="RHN73" s="192" t="e">
        <f t="shared" si="2323"/>
        <v>#N/A</v>
      </c>
      <c r="RHO73" s="203">
        <v>1</v>
      </c>
      <c r="RHP73" s="272">
        <f t="shared" ref="RHP73" si="2324">RHO73^2</f>
        <v>1</v>
      </c>
      <c r="RHQ73" s="210" t="e">
        <f t="shared" ref="RHQ73" si="2325">RHM73*RHN73*RHP73</f>
        <v>#N/A</v>
      </c>
      <c r="RHY73" s="193" t="s">
        <v>115</v>
      </c>
      <c r="RHZ73" s="189">
        <v>2</v>
      </c>
      <c r="RIA73" s="193" t="s">
        <v>2671</v>
      </c>
      <c r="RIB73" s="193" t="s">
        <v>2671</v>
      </c>
      <c r="RIC73" s="192" t="e">
        <f t="shared" ref="RIC73:RID73" si="2326">VLOOKUP(RIA73,($L$59:$N$62),3,FALSE)</f>
        <v>#N/A</v>
      </c>
      <c r="RID73" s="192" t="e">
        <f t="shared" si="2326"/>
        <v>#N/A</v>
      </c>
      <c r="RIE73" s="203">
        <v>1</v>
      </c>
      <c r="RIF73" s="272">
        <f t="shared" ref="RIF73" si="2327">RIE73^2</f>
        <v>1</v>
      </c>
      <c r="RIG73" s="210" t="e">
        <f t="shared" ref="RIG73" si="2328">RIC73*RID73*RIF73</f>
        <v>#N/A</v>
      </c>
      <c r="RIO73" s="193" t="s">
        <v>115</v>
      </c>
      <c r="RIP73" s="189">
        <v>2</v>
      </c>
      <c r="RIQ73" s="193" t="s">
        <v>2671</v>
      </c>
      <c r="RIR73" s="193" t="s">
        <v>2671</v>
      </c>
      <c r="RIS73" s="192" t="e">
        <f t="shared" ref="RIS73:RIT73" si="2329">VLOOKUP(RIQ73,($L$59:$N$62),3,FALSE)</f>
        <v>#N/A</v>
      </c>
      <c r="RIT73" s="192" t="e">
        <f t="shared" si="2329"/>
        <v>#N/A</v>
      </c>
      <c r="RIU73" s="203">
        <v>1</v>
      </c>
      <c r="RIV73" s="272">
        <f t="shared" ref="RIV73" si="2330">RIU73^2</f>
        <v>1</v>
      </c>
      <c r="RIW73" s="210" t="e">
        <f t="shared" ref="RIW73" si="2331">RIS73*RIT73*RIV73</f>
        <v>#N/A</v>
      </c>
      <c r="RJE73" s="193" t="s">
        <v>115</v>
      </c>
      <c r="RJF73" s="189">
        <v>2</v>
      </c>
      <c r="RJG73" s="193" t="s">
        <v>2671</v>
      </c>
      <c r="RJH73" s="193" t="s">
        <v>2671</v>
      </c>
      <c r="RJI73" s="192" t="e">
        <f t="shared" ref="RJI73:RJJ73" si="2332">VLOOKUP(RJG73,($L$59:$N$62),3,FALSE)</f>
        <v>#N/A</v>
      </c>
      <c r="RJJ73" s="192" t="e">
        <f t="shared" si="2332"/>
        <v>#N/A</v>
      </c>
      <c r="RJK73" s="203">
        <v>1</v>
      </c>
      <c r="RJL73" s="272">
        <f t="shared" ref="RJL73" si="2333">RJK73^2</f>
        <v>1</v>
      </c>
      <c r="RJM73" s="210" t="e">
        <f t="shared" ref="RJM73" si="2334">RJI73*RJJ73*RJL73</f>
        <v>#N/A</v>
      </c>
      <c r="RJU73" s="193" t="s">
        <v>115</v>
      </c>
      <c r="RJV73" s="189">
        <v>2</v>
      </c>
      <c r="RJW73" s="193" t="s">
        <v>2671</v>
      </c>
      <c r="RJX73" s="193" t="s">
        <v>2671</v>
      </c>
      <c r="RJY73" s="192" t="e">
        <f t="shared" ref="RJY73:RJZ73" si="2335">VLOOKUP(RJW73,($L$59:$N$62),3,FALSE)</f>
        <v>#N/A</v>
      </c>
      <c r="RJZ73" s="192" t="e">
        <f t="shared" si="2335"/>
        <v>#N/A</v>
      </c>
      <c r="RKA73" s="203">
        <v>1</v>
      </c>
      <c r="RKB73" s="272">
        <f t="shared" ref="RKB73" si="2336">RKA73^2</f>
        <v>1</v>
      </c>
      <c r="RKC73" s="210" t="e">
        <f t="shared" ref="RKC73" si="2337">RJY73*RJZ73*RKB73</f>
        <v>#N/A</v>
      </c>
      <c r="RKK73" s="193" t="s">
        <v>115</v>
      </c>
      <c r="RKL73" s="189">
        <v>2</v>
      </c>
      <c r="RKM73" s="193" t="s">
        <v>2671</v>
      </c>
      <c r="RKN73" s="193" t="s">
        <v>2671</v>
      </c>
      <c r="RKO73" s="192" t="e">
        <f t="shared" ref="RKO73:RKP73" si="2338">VLOOKUP(RKM73,($L$59:$N$62),3,FALSE)</f>
        <v>#N/A</v>
      </c>
      <c r="RKP73" s="192" t="e">
        <f t="shared" si="2338"/>
        <v>#N/A</v>
      </c>
      <c r="RKQ73" s="203">
        <v>1</v>
      </c>
      <c r="RKR73" s="272">
        <f t="shared" ref="RKR73" si="2339">RKQ73^2</f>
        <v>1</v>
      </c>
      <c r="RKS73" s="210" t="e">
        <f t="shared" ref="RKS73" si="2340">RKO73*RKP73*RKR73</f>
        <v>#N/A</v>
      </c>
      <c r="RLA73" s="193" t="s">
        <v>115</v>
      </c>
      <c r="RLB73" s="189">
        <v>2</v>
      </c>
      <c r="RLC73" s="193" t="s">
        <v>2671</v>
      </c>
      <c r="RLD73" s="193" t="s">
        <v>2671</v>
      </c>
      <c r="RLE73" s="192" t="e">
        <f t="shared" ref="RLE73:RLF73" si="2341">VLOOKUP(RLC73,($L$59:$N$62),3,FALSE)</f>
        <v>#N/A</v>
      </c>
      <c r="RLF73" s="192" t="e">
        <f t="shared" si="2341"/>
        <v>#N/A</v>
      </c>
      <c r="RLG73" s="203">
        <v>1</v>
      </c>
      <c r="RLH73" s="272">
        <f t="shared" ref="RLH73" si="2342">RLG73^2</f>
        <v>1</v>
      </c>
      <c r="RLI73" s="210" t="e">
        <f t="shared" ref="RLI73" si="2343">RLE73*RLF73*RLH73</f>
        <v>#N/A</v>
      </c>
      <c r="RLQ73" s="193" t="s">
        <v>115</v>
      </c>
      <c r="RLR73" s="189">
        <v>2</v>
      </c>
      <c r="RLS73" s="193" t="s">
        <v>2671</v>
      </c>
      <c r="RLT73" s="193" t="s">
        <v>2671</v>
      </c>
      <c r="RLU73" s="192" t="e">
        <f t="shared" ref="RLU73:RLV73" si="2344">VLOOKUP(RLS73,($L$59:$N$62),3,FALSE)</f>
        <v>#N/A</v>
      </c>
      <c r="RLV73" s="192" t="e">
        <f t="shared" si="2344"/>
        <v>#N/A</v>
      </c>
      <c r="RLW73" s="203">
        <v>1</v>
      </c>
      <c r="RLX73" s="272">
        <f t="shared" ref="RLX73" si="2345">RLW73^2</f>
        <v>1</v>
      </c>
      <c r="RLY73" s="210" t="e">
        <f t="shared" ref="RLY73" si="2346">RLU73*RLV73*RLX73</f>
        <v>#N/A</v>
      </c>
      <c r="RMG73" s="193" t="s">
        <v>115</v>
      </c>
      <c r="RMH73" s="189">
        <v>2</v>
      </c>
      <c r="RMI73" s="193" t="s">
        <v>2671</v>
      </c>
      <c r="RMJ73" s="193" t="s">
        <v>2671</v>
      </c>
      <c r="RMK73" s="192" t="e">
        <f t="shared" ref="RMK73:RML73" si="2347">VLOOKUP(RMI73,($L$59:$N$62),3,FALSE)</f>
        <v>#N/A</v>
      </c>
      <c r="RML73" s="192" t="e">
        <f t="shared" si="2347"/>
        <v>#N/A</v>
      </c>
      <c r="RMM73" s="203">
        <v>1</v>
      </c>
      <c r="RMN73" s="272">
        <f t="shared" ref="RMN73" si="2348">RMM73^2</f>
        <v>1</v>
      </c>
      <c r="RMO73" s="210" t="e">
        <f t="shared" ref="RMO73" si="2349">RMK73*RML73*RMN73</f>
        <v>#N/A</v>
      </c>
      <c r="RMW73" s="193" t="s">
        <v>115</v>
      </c>
      <c r="RMX73" s="189">
        <v>2</v>
      </c>
      <c r="RMY73" s="193" t="s">
        <v>2671</v>
      </c>
      <c r="RMZ73" s="193" t="s">
        <v>2671</v>
      </c>
      <c r="RNA73" s="192" t="e">
        <f t="shared" ref="RNA73:RNB73" si="2350">VLOOKUP(RMY73,($L$59:$N$62),3,FALSE)</f>
        <v>#N/A</v>
      </c>
      <c r="RNB73" s="192" t="e">
        <f t="shared" si="2350"/>
        <v>#N/A</v>
      </c>
      <c r="RNC73" s="203">
        <v>1</v>
      </c>
      <c r="RND73" s="272">
        <f t="shared" ref="RND73" si="2351">RNC73^2</f>
        <v>1</v>
      </c>
      <c r="RNE73" s="210" t="e">
        <f t="shared" ref="RNE73" si="2352">RNA73*RNB73*RND73</f>
        <v>#N/A</v>
      </c>
      <c r="RNM73" s="193" t="s">
        <v>115</v>
      </c>
      <c r="RNN73" s="189">
        <v>2</v>
      </c>
      <c r="RNO73" s="193" t="s">
        <v>2671</v>
      </c>
      <c r="RNP73" s="193" t="s">
        <v>2671</v>
      </c>
      <c r="RNQ73" s="192" t="e">
        <f t="shared" ref="RNQ73:RNR73" si="2353">VLOOKUP(RNO73,($L$59:$N$62),3,FALSE)</f>
        <v>#N/A</v>
      </c>
      <c r="RNR73" s="192" t="e">
        <f t="shared" si="2353"/>
        <v>#N/A</v>
      </c>
      <c r="RNS73" s="203">
        <v>1</v>
      </c>
      <c r="RNT73" s="272">
        <f t="shared" ref="RNT73" si="2354">RNS73^2</f>
        <v>1</v>
      </c>
      <c r="RNU73" s="210" t="e">
        <f t="shared" ref="RNU73" si="2355">RNQ73*RNR73*RNT73</f>
        <v>#N/A</v>
      </c>
      <c r="ROC73" s="193" t="s">
        <v>115</v>
      </c>
      <c r="ROD73" s="189">
        <v>2</v>
      </c>
      <c r="ROE73" s="193" t="s">
        <v>2671</v>
      </c>
      <c r="ROF73" s="193" t="s">
        <v>2671</v>
      </c>
      <c r="ROG73" s="192" t="e">
        <f t="shared" ref="ROG73:ROH73" si="2356">VLOOKUP(ROE73,($L$59:$N$62),3,FALSE)</f>
        <v>#N/A</v>
      </c>
      <c r="ROH73" s="192" t="e">
        <f t="shared" si="2356"/>
        <v>#N/A</v>
      </c>
      <c r="ROI73" s="203">
        <v>1</v>
      </c>
      <c r="ROJ73" s="272">
        <f t="shared" ref="ROJ73" si="2357">ROI73^2</f>
        <v>1</v>
      </c>
      <c r="ROK73" s="210" t="e">
        <f t="shared" ref="ROK73" si="2358">ROG73*ROH73*ROJ73</f>
        <v>#N/A</v>
      </c>
      <c r="ROS73" s="193" t="s">
        <v>115</v>
      </c>
      <c r="ROT73" s="189">
        <v>2</v>
      </c>
      <c r="ROU73" s="193" t="s">
        <v>2671</v>
      </c>
      <c r="ROV73" s="193" t="s">
        <v>2671</v>
      </c>
      <c r="ROW73" s="192" t="e">
        <f t="shared" ref="ROW73:ROX73" si="2359">VLOOKUP(ROU73,($L$59:$N$62),3,FALSE)</f>
        <v>#N/A</v>
      </c>
      <c r="ROX73" s="192" t="e">
        <f t="shared" si="2359"/>
        <v>#N/A</v>
      </c>
      <c r="ROY73" s="203">
        <v>1</v>
      </c>
      <c r="ROZ73" s="272">
        <f t="shared" ref="ROZ73" si="2360">ROY73^2</f>
        <v>1</v>
      </c>
      <c r="RPA73" s="210" t="e">
        <f t="shared" ref="RPA73" si="2361">ROW73*ROX73*ROZ73</f>
        <v>#N/A</v>
      </c>
      <c r="RPI73" s="193" t="s">
        <v>115</v>
      </c>
      <c r="RPJ73" s="189">
        <v>2</v>
      </c>
      <c r="RPK73" s="193" t="s">
        <v>2671</v>
      </c>
      <c r="RPL73" s="193" t="s">
        <v>2671</v>
      </c>
      <c r="RPM73" s="192" t="e">
        <f t="shared" ref="RPM73:RPN73" si="2362">VLOOKUP(RPK73,($L$59:$N$62),3,FALSE)</f>
        <v>#N/A</v>
      </c>
      <c r="RPN73" s="192" t="e">
        <f t="shared" si="2362"/>
        <v>#N/A</v>
      </c>
      <c r="RPO73" s="203">
        <v>1</v>
      </c>
      <c r="RPP73" s="272">
        <f t="shared" ref="RPP73" si="2363">RPO73^2</f>
        <v>1</v>
      </c>
      <c r="RPQ73" s="210" t="e">
        <f t="shared" ref="RPQ73" si="2364">RPM73*RPN73*RPP73</f>
        <v>#N/A</v>
      </c>
      <c r="RPY73" s="193" t="s">
        <v>115</v>
      </c>
      <c r="RPZ73" s="189">
        <v>2</v>
      </c>
      <c r="RQA73" s="193" t="s">
        <v>2671</v>
      </c>
      <c r="RQB73" s="193" t="s">
        <v>2671</v>
      </c>
      <c r="RQC73" s="192" t="e">
        <f t="shared" ref="RQC73:RQD73" si="2365">VLOOKUP(RQA73,($L$59:$N$62),3,FALSE)</f>
        <v>#N/A</v>
      </c>
      <c r="RQD73" s="192" t="e">
        <f t="shared" si="2365"/>
        <v>#N/A</v>
      </c>
      <c r="RQE73" s="203">
        <v>1</v>
      </c>
      <c r="RQF73" s="272">
        <f t="shared" ref="RQF73" si="2366">RQE73^2</f>
        <v>1</v>
      </c>
      <c r="RQG73" s="210" t="e">
        <f t="shared" ref="RQG73" si="2367">RQC73*RQD73*RQF73</f>
        <v>#N/A</v>
      </c>
      <c r="RQO73" s="193" t="s">
        <v>115</v>
      </c>
      <c r="RQP73" s="189">
        <v>2</v>
      </c>
      <c r="RQQ73" s="193" t="s">
        <v>2671</v>
      </c>
      <c r="RQR73" s="193" t="s">
        <v>2671</v>
      </c>
      <c r="RQS73" s="192" t="e">
        <f t="shared" ref="RQS73:RQT73" si="2368">VLOOKUP(RQQ73,($L$59:$N$62),3,FALSE)</f>
        <v>#N/A</v>
      </c>
      <c r="RQT73" s="192" t="e">
        <f t="shared" si="2368"/>
        <v>#N/A</v>
      </c>
      <c r="RQU73" s="203">
        <v>1</v>
      </c>
      <c r="RQV73" s="272">
        <f t="shared" ref="RQV73" si="2369">RQU73^2</f>
        <v>1</v>
      </c>
      <c r="RQW73" s="210" t="e">
        <f t="shared" ref="RQW73" si="2370">RQS73*RQT73*RQV73</f>
        <v>#N/A</v>
      </c>
      <c r="RRE73" s="193" t="s">
        <v>115</v>
      </c>
      <c r="RRF73" s="189">
        <v>2</v>
      </c>
      <c r="RRG73" s="193" t="s">
        <v>2671</v>
      </c>
      <c r="RRH73" s="193" t="s">
        <v>2671</v>
      </c>
      <c r="RRI73" s="192" t="e">
        <f t="shared" ref="RRI73:RRJ73" si="2371">VLOOKUP(RRG73,($L$59:$N$62),3,FALSE)</f>
        <v>#N/A</v>
      </c>
      <c r="RRJ73" s="192" t="e">
        <f t="shared" si="2371"/>
        <v>#N/A</v>
      </c>
      <c r="RRK73" s="203">
        <v>1</v>
      </c>
      <c r="RRL73" s="272">
        <f t="shared" ref="RRL73" si="2372">RRK73^2</f>
        <v>1</v>
      </c>
      <c r="RRM73" s="210" t="e">
        <f t="shared" ref="RRM73" si="2373">RRI73*RRJ73*RRL73</f>
        <v>#N/A</v>
      </c>
      <c r="RRU73" s="193" t="s">
        <v>115</v>
      </c>
      <c r="RRV73" s="189">
        <v>2</v>
      </c>
      <c r="RRW73" s="193" t="s">
        <v>2671</v>
      </c>
      <c r="RRX73" s="193" t="s">
        <v>2671</v>
      </c>
      <c r="RRY73" s="192" t="e">
        <f t="shared" ref="RRY73:RRZ73" si="2374">VLOOKUP(RRW73,($L$59:$N$62),3,FALSE)</f>
        <v>#N/A</v>
      </c>
      <c r="RRZ73" s="192" t="e">
        <f t="shared" si="2374"/>
        <v>#N/A</v>
      </c>
      <c r="RSA73" s="203">
        <v>1</v>
      </c>
      <c r="RSB73" s="272">
        <f t="shared" ref="RSB73" si="2375">RSA73^2</f>
        <v>1</v>
      </c>
      <c r="RSC73" s="210" t="e">
        <f t="shared" ref="RSC73" si="2376">RRY73*RRZ73*RSB73</f>
        <v>#N/A</v>
      </c>
      <c r="RSK73" s="193" t="s">
        <v>115</v>
      </c>
      <c r="RSL73" s="189">
        <v>2</v>
      </c>
      <c r="RSM73" s="193" t="s">
        <v>2671</v>
      </c>
      <c r="RSN73" s="193" t="s">
        <v>2671</v>
      </c>
      <c r="RSO73" s="192" t="e">
        <f t="shared" ref="RSO73:RSP73" si="2377">VLOOKUP(RSM73,($L$59:$N$62),3,FALSE)</f>
        <v>#N/A</v>
      </c>
      <c r="RSP73" s="192" t="e">
        <f t="shared" si="2377"/>
        <v>#N/A</v>
      </c>
      <c r="RSQ73" s="203">
        <v>1</v>
      </c>
      <c r="RSR73" s="272">
        <f t="shared" ref="RSR73" si="2378">RSQ73^2</f>
        <v>1</v>
      </c>
      <c r="RSS73" s="210" t="e">
        <f t="shared" ref="RSS73" si="2379">RSO73*RSP73*RSR73</f>
        <v>#N/A</v>
      </c>
      <c r="RTA73" s="193" t="s">
        <v>115</v>
      </c>
      <c r="RTB73" s="189">
        <v>2</v>
      </c>
      <c r="RTC73" s="193" t="s">
        <v>2671</v>
      </c>
      <c r="RTD73" s="193" t="s">
        <v>2671</v>
      </c>
      <c r="RTE73" s="192" t="e">
        <f t="shared" ref="RTE73:RTF73" si="2380">VLOOKUP(RTC73,($L$59:$N$62),3,FALSE)</f>
        <v>#N/A</v>
      </c>
      <c r="RTF73" s="192" t="e">
        <f t="shared" si="2380"/>
        <v>#N/A</v>
      </c>
      <c r="RTG73" s="203">
        <v>1</v>
      </c>
      <c r="RTH73" s="272">
        <f t="shared" ref="RTH73" si="2381">RTG73^2</f>
        <v>1</v>
      </c>
      <c r="RTI73" s="210" t="e">
        <f t="shared" ref="RTI73" si="2382">RTE73*RTF73*RTH73</f>
        <v>#N/A</v>
      </c>
      <c r="RTQ73" s="193" t="s">
        <v>115</v>
      </c>
      <c r="RTR73" s="189">
        <v>2</v>
      </c>
      <c r="RTS73" s="193" t="s">
        <v>2671</v>
      </c>
      <c r="RTT73" s="193" t="s">
        <v>2671</v>
      </c>
      <c r="RTU73" s="192" t="e">
        <f t="shared" ref="RTU73:RTV73" si="2383">VLOOKUP(RTS73,($L$59:$N$62),3,FALSE)</f>
        <v>#N/A</v>
      </c>
      <c r="RTV73" s="192" t="e">
        <f t="shared" si="2383"/>
        <v>#N/A</v>
      </c>
      <c r="RTW73" s="203">
        <v>1</v>
      </c>
      <c r="RTX73" s="272">
        <f t="shared" ref="RTX73" si="2384">RTW73^2</f>
        <v>1</v>
      </c>
      <c r="RTY73" s="210" t="e">
        <f t="shared" ref="RTY73" si="2385">RTU73*RTV73*RTX73</f>
        <v>#N/A</v>
      </c>
      <c r="RUG73" s="193" t="s">
        <v>115</v>
      </c>
      <c r="RUH73" s="189">
        <v>2</v>
      </c>
      <c r="RUI73" s="193" t="s">
        <v>2671</v>
      </c>
      <c r="RUJ73" s="193" t="s">
        <v>2671</v>
      </c>
      <c r="RUK73" s="192" t="e">
        <f t="shared" ref="RUK73:RUL73" si="2386">VLOOKUP(RUI73,($L$59:$N$62),3,FALSE)</f>
        <v>#N/A</v>
      </c>
      <c r="RUL73" s="192" t="e">
        <f t="shared" si="2386"/>
        <v>#N/A</v>
      </c>
      <c r="RUM73" s="203">
        <v>1</v>
      </c>
      <c r="RUN73" s="272">
        <f t="shared" ref="RUN73" si="2387">RUM73^2</f>
        <v>1</v>
      </c>
      <c r="RUO73" s="210" t="e">
        <f t="shared" ref="RUO73" si="2388">RUK73*RUL73*RUN73</f>
        <v>#N/A</v>
      </c>
      <c r="RUW73" s="193" t="s">
        <v>115</v>
      </c>
      <c r="RUX73" s="189">
        <v>2</v>
      </c>
      <c r="RUY73" s="193" t="s">
        <v>2671</v>
      </c>
      <c r="RUZ73" s="193" t="s">
        <v>2671</v>
      </c>
      <c r="RVA73" s="192" t="e">
        <f t="shared" ref="RVA73:RVB73" si="2389">VLOOKUP(RUY73,($L$59:$N$62),3,FALSE)</f>
        <v>#N/A</v>
      </c>
      <c r="RVB73" s="192" t="e">
        <f t="shared" si="2389"/>
        <v>#N/A</v>
      </c>
      <c r="RVC73" s="203">
        <v>1</v>
      </c>
      <c r="RVD73" s="272">
        <f t="shared" ref="RVD73" si="2390">RVC73^2</f>
        <v>1</v>
      </c>
      <c r="RVE73" s="210" t="e">
        <f t="shared" ref="RVE73" si="2391">RVA73*RVB73*RVD73</f>
        <v>#N/A</v>
      </c>
      <c r="RVM73" s="193" t="s">
        <v>115</v>
      </c>
      <c r="RVN73" s="189">
        <v>2</v>
      </c>
      <c r="RVO73" s="193" t="s">
        <v>2671</v>
      </c>
      <c r="RVP73" s="193" t="s">
        <v>2671</v>
      </c>
      <c r="RVQ73" s="192" t="e">
        <f t="shared" ref="RVQ73:RVR73" si="2392">VLOOKUP(RVO73,($L$59:$N$62),3,FALSE)</f>
        <v>#N/A</v>
      </c>
      <c r="RVR73" s="192" t="e">
        <f t="shared" si="2392"/>
        <v>#N/A</v>
      </c>
      <c r="RVS73" s="203">
        <v>1</v>
      </c>
      <c r="RVT73" s="272">
        <f t="shared" ref="RVT73" si="2393">RVS73^2</f>
        <v>1</v>
      </c>
      <c r="RVU73" s="210" t="e">
        <f t="shared" ref="RVU73" si="2394">RVQ73*RVR73*RVT73</f>
        <v>#N/A</v>
      </c>
      <c r="RWC73" s="193" t="s">
        <v>115</v>
      </c>
      <c r="RWD73" s="189">
        <v>2</v>
      </c>
      <c r="RWE73" s="193" t="s">
        <v>2671</v>
      </c>
      <c r="RWF73" s="193" t="s">
        <v>2671</v>
      </c>
      <c r="RWG73" s="192" t="e">
        <f t="shared" ref="RWG73:RWH73" si="2395">VLOOKUP(RWE73,($L$59:$N$62),3,FALSE)</f>
        <v>#N/A</v>
      </c>
      <c r="RWH73" s="192" t="e">
        <f t="shared" si="2395"/>
        <v>#N/A</v>
      </c>
      <c r="RWI73" s="203">
        <v>1</v>
      </c>
      <c r="RWJ73" s="272">
        <f t="shared" ref="RWJ73" si="2396">RWI73^2</f>
        <v>1</v>
      </c>
      <c r="RWK73" s="210" t="e">
        <f t="shared" ref="RWK73" si="2397">RWG73*RWH73*RWJ73</f>
        <v>#N/A</v>
      </c>
      <c r="RWS73" s="193" t="s">
        <v>115</v>
      </c>
      <c r="RWT73" s="189">
        <v>2</v>
      </c>
      <c r="RWU73" s="193" t="s">
        <v>2671</v>
      </c>
      <c r="RWV73" s="193" t="s">
        <v>2671</v>
      </c>
      <c r="RWW73" s="192" t="e">
        <f t="shared" ref="RWW73:RWX73" si="2398">VLOOKUP(RWU73,($L$59:$N$62),3,FALSE)</f>
        <v>#N/A</v>
      </c>
      <c r="RWX73" s="192" t="e">
        <f t="shared" si="2398"/>
        <v>#N/A</v>
      </c>
      <c r="RWY73" s="203">
        <v>1</v>
      </c>
      <c r="RWZ73" s="272">
        <f t="shared" ref="RWZ73" si="2399">RWY73^2</f>
        <v>1</v>
      </c>
      <c r="RXA73" s="210" t="e">
        <f t="shared" ref="RXA73" si="2400">RWW73*RWX73*RWZ73</f>
        <v>#N/A</v>
      </c>
      <c r="RXI73" s="193" t="s">
        <v>115</v>
      </c>
      <c r="RXJ73" s="189">
        <v>2</v>
      </c>
      <c r="RXK73" s="193" t="s">
        <v>2671</v>
      </c>
      <c r="RXL73" s="193" t="s">
        <v>2671</v>
      </c>
      <c r="RXM73" s="192" t="e">
        <f t="shared" ref="RXM73:RXN73" si="2401">VLOOKUP(RXK73,($L$59:$N$62),3,FALSE)</f>
        <v>#N/A</v>
      </c>
      <c r="RXN73" s="192" t="e">
        <f t="shared" si="2401"/>
        <v>#N/A</v>
      </c>
      <c r="RXO73" s="203">
        <v>1</v>
      </c>
      <c r="RXP73" s="272">
        <f t="shared" ref="RXP73" si="2402">RXO73^2</f>
        <v>1</v>
      </c>
      <c r="RXQ73" s="210" t="e">
        <f t="shared" ref="RXQ73" si="2403">RXM73*RXN73*RXP73</f>
        <v>#N/A</v>
      </c>
      <c r="RXY73" s="193" t="s">
        <v>115</v>
      </c>
      <c r="RXZ73" s="189">
        <v>2</v>
      </c>
      <c r="RYA73" s="193" t="s">
        <v>2671</v>
      </c>
      <c r="RYB73" s="193" t="s">
        <v>2671</v>
      </c>
      <c r="RYC73" s="192" t="e">
        <f t="shared" ref="RYC73:RYD73" si="2404">VLOOKUP(RYA73,($L$59:$N$62),3,FALSE)</f>
        <v>#N/A</v>
      </c>
      <c r="RYD73" s="192" t="e">
        <f t="shared" si="2404"/>
        <v>#N/A</v>
      </c>
      <c r="RYE73" s="203">
        <v>1</v>
      </c>
      <c r="RYF73" s="272">
        <f t="shared" ref="RYF73" si="2405">RYE73^2</f>
        <v>1</v>
      </c>
      <c r="RYG73" s="210" t="e">
        <f t="shared" ref="RYG73" si="2406">RYC73*RYD73*RYF73</f>
        <v>#N/A</v>
      </c>
      <c r="RYO73" s="193" t="s">
        <v>115</v>
      </c>
      <c r="RYP73" s="189">
        <v>2</v>
      </c>
      <c r="RYQ73" s="193" t="s">
        <v>2671</v>
      </c>
      <c r="RYR73" s="193" t="s">
        <v>2671</v>
      </c>
      <c r="RYS73" s="192" t="e">
        <f t="shared" ref="RYS73:RYT73" si="2407">VLOOKUP(RYQ73,($L$59:$N$62),3,FALSE)</f>
        <v>#N/A</v>
      </c>
      <c r="RYT73" s="192" t="e">
        <f t="shared" si="2407"/>
        <v>#N/A</v>
      </c>
      <c r="RYU73" s="203">
        <v>1</v>
      </c>
      <c r="RYV73" s="272">
        <f t="shared" ref="RYV73" si="2408">RYU73^2</f>
        <v>1</v>
      </c>
      <c r="RYW73" s="210" t="e">
        <f t="shared" ref="RYW73" si="2409">RYS73*RYT73*RYV73</f>
        <v>#N/A</v>
      </c>
      <c r="RZE73" s="193" t="s">
        <v>115</v>
      </c>
      <c r="RZF73" s="189">
        <v>2</v>
      </c>
      <c r="RZG73" s="193" t="s">
        <v>2671</v>
      </c>
      <c r="RZH73" s="193" t="s">
        <v>2671</v>
      </c>
      <c r="RZI73" s="192" t="e">
        <f t="shared" ref="RZI73:RZJ73" si="2410">VLOOKUP(RZG73,($L$59:$N$62),3,FALSE)</f>
        <v>#N/A</v>
      </c>
      <c r="RZJ73" s="192" t="e">
        <f t="shared" si="2410"/>
        <v>#N/A</v>
      </c>
      <c r="RZK73" s="203">
        <v>1</v>
      </c>
      <c r="RZL73" s="272">
        <f t="shared" ref="RZL73" si="2411">RZK73^2</f>
        <v>1</v>
      </c>
      <c r="RZM73" s="210" t="e">
        <f t="shared" ref="RZM73" si="2412">RZI73*RZJ73*RZL73</f>
        <v>#N/A</v>
      </c>
      <c r="RZU73" s="193" t="s">
        <v>115</v>
      </c>
      <c r="RZV73" s="189">
        <v>2</v>
      </c>
      <c r="RZW73" s="193" t="s">
        <v>2671</v>
      </c>
      <c r="RZX73" s="193" t="s">
        <v>2671</v>
      </c>
      <c r="RZY73" s="192" t="e">
        <f t="shared" ref="RZY73:RZZ73" si="2413">VLOOKUP(RZW73,($L$59:$N$62),3,FALSE)</f>
        <v>#N/A</v>
      </c>
      <c r="RZZ73" s="192" t="e">
        <f t="shared" si="2413"/>
        <v>#N/A</v>
      </c>
      <c r="SAA73" s="203">
        <v>1</v>
      </c>
      <c r="SAB73" s="272">
        <f t="shared" ref="SAB73" si="2414">SAA73^2</f>
        <v>1</v>
      </c>
      <c r="SAC73" s="210" t="e">
        <f t="shared" ref="SAC73" si="2415">RZY73*RZZ73*SAB73</f>
        <v>#N/A</v>
      </c>
      <c r="SAK73" s="193" t="s">
        <v>115</v>
      </c>
      <c r="SAL73" s="189">
        <v>2</v>
      </c>
      <c r="SAM73" s="193" t="s">
        <v>2671</v>
      </c>
      <c r="SAN73" s="193" t="s">
        <v>2671</v>
      </c>
      <c r="SAO73" s="192" t="e">
        <f t="shared" ref="SAO73:SAP73" si="2416">VLOOKUP(SAM73,($L$59:$N$62),3,FALSE)</f>
        <v>#N/A</v>
      </c>
      <c r="SAP73" s="192" t="e">
        <f t="shared" si="2416"/>
        <v>#N/A</v>
      </c>
      <c r="SAQ73" s="203">
        <v>1</v>
      </c>
      <c r="SAR73" s="272">
        <f t="shared" ref="SAR73" si="2417">SAQ73^2</f>
        <v>1</v>
      </c>
      <c r="SAS73" s="210" t="e">
        <f t="shared" ref="SAS73" si="2418">SAO73*SAP73*SAR73</f>
        <v>#N/A</v>
      </c>
      <c r="SBA73" s="193" t="s">
        <v>115</v>
      </c>
      <c r="SBB73" s="189">
        <v>2</v>
      </c>
      <c r="SBC73" s="193" t="s">
        <v>2671</v>
      </c>
      <c r="SBD73" s="193" t="s">
        <v>2671</v>
      </c>
      <c r="SBE73" s="192" t="e">
        <f t="shared" ref="SBE73:SBF73" si="2419">VLOOKUP(SBC73,($L$59:$N$62),3,FALSE)</f>
        <v>#N/A</v>
      </c>
      <c r="SBF73" s="192" t="e">
        <f t="shared" si="2419"/>
        <v>#N/A</v>
      </c>
      <c r="SBG73" s="203">
        <v>1</v>
      </c>
      <c r="SBH73" s="272">
        <f t="shared" ref="SBH73" si="2420">SBG73^2</f>
        <v>1</v>
      </c>
      <c r="SBI73" s="210" t="e">
        <f t="shared" ref="SBI73" si="2421">SBE73*SBF73*SBH73</f>
        <v>#N/A</v>
      </c>
      <c r="SBQ73" s="193" t="s">
        <v>115</v>
      </c>
      <c r="SBR73" s="189">
        <v>2</v>
      </c>
      <c r="SBS73" s="193" t="s">
        <v>2671</v>
      </c>
      <c r="SBT73" s="193" t="s">
        <v>2671</v>
      </c>
      <c r="SBU73" s="192" t="e">
        <f t="shared" ref="SBU73:SBV73" si="2422">VLOOKUP(SBS73,($L$59:$N$62),3,FALSE)</f>
        <v>#N/A</v>
      </c>
      <c r="SBV73" s="192" t="e">
        <f t="shared" si="2422"/>
        <v>#N/A</v>
      </c>
      <c r="SBW73" s="203">
        <v>1</v>
      </c>
      <c r="SBX73" s="272">
        <f t="shared" ref="SBX73" si="2423">SBW73^2</f>
        <v>1</v>
      </c>
      <c r="SBY73" s="210" t="e">
        <f t="shared" ref="SBY73" si="2424">SBU73*SBV73*SBX73</f>
        <v>#N/A</v>
      </c>
      <c r="SCG73" s="193" t="s">
        <v>115</v>
      </c>
      <c r="SCH73" s="189">
        <v>2</v>
      </c>
      <c r="SCI73" s="193" t="s">
        <v>2671</v>
      </c>
      <c r="SCJ73" s="193" t="s">
        <v>2671</v>
      </c>
      <c r="SCK73" s="192" t="e">
        <f t="shared" ref="SCK73:SCL73" si="2425">VLOOKUP(SCI73,($L$59:$N$62),3,FALSE)</f>
        <v>#N/A</v>
      </c>
      <c r="SCL73" s="192" t="e">
        <f t="shared" si="2425"/>
        <v>#N/A</v>
      </c>
      <c r="SCM73" s="203">
        <v>1</v>
      </c>
      <c r="SCN73" s="272">
        <f t="shared" ref="SCN73" si="2426">SCM73^2</f>
        <v>1</v>
      </c>
      <c r="SCO73" s="210" t="e">
        <f t="shared" ref="SCO73" si="2427">SCK73*SCL73*SCN73</f>
        <v>#N/A</v>
      </c>
      <c r="SCW73" s="193" t="s">
        <v>115</v>
      </c>
      <c r="SCX73" s="189">
        <v>2</v>
      </c>
      <c r="SCY73" s="193" t="s">
        <v>2671</v>
      </c>
      <c r="SCZ73" s="193" t="s">
        <v>2671</v>
      </c>
      <c r="SDA73" s="192" t="e">
        <f t="shared" ref="SDA73:SDB73" si="2428">VLOOKUP(SCY73,($L$59:$N$62),3,FALSE)</f>
        <v>#N/A</v>
      </c>
      <c r="SDB73" s="192" t="e">
        <f t="shared" si="2428"/>
        <v>#N/A</v>
      </c>
      <c r="SDC73" s="203">
        <v>1</v>
      </c>
      <c r="SDD73" s="272">
        <f t="shared" ref="SDD73" si="2429">SDC73^2</f>
        <v>1</v>
      </c>
      <c r="SDE73" s="210" t="e">
        <f t="shared" ref="SDE73" si="2430">SDA73*SDB73*SDD73</f>
        <v>#N/A</v>
      </c>
      <c r="SDM73" s="193" t="s">
        <v>115</v>
      </c>
      <c r="SDN73" s="189">
        <v>2</v>
      </c>
      <c r="SDO73" s="193" t="s">
        <v>2671</v>
      </c>
      <c r="SDP73" s="193" t="s">
        <v>2671</v>
      </c>
      <c r="SDQ73" s="192" t="e">
        <f t="shared" ref="SDQ73:SDR73" si="2431">VLOOKUP(SDO73,($L$59:$N$62),3,FALSE)</f>
        <v>#N/A</v>
      </c>
      <c r="SDR73" s="192" t="e">
        <f t="shared" si="2431"/>
        <v>#N/A</v>
      </c>
      <c r="SDS73" s="203">
        <v>1</v>
      </c>
      <c r="SDT73" s="272">
        <f t="shared" ref="SDT73" si="2432">SDS73^2</f>
        <v>1</v>
      </c>
      <c r="SDU73" s="210" t="e">
        <f t="shared" ref="SDU73" si="2433">SDQ73*SDR73*SDT73</f>
        <v>#N/A</v>
      </c>
      <c r="SEC73" s="193" t="s">
        <v>115</v>
      </c>
      <c r="SED73" s="189">
        <v>2</v>
      </c>
      <c r="SEE73" s="193" t="s">
        <v>2671</v>
      </c>
      <c r="SEF73" s="193" t="s">
        <v>2671</v>
      </c>
      <c r="SEG73" s="192" t="e">
        <f t="shared" ref="SEG73:SEH73" si="2434">VLOOKUP(SEE73,($L$59:$N$62),3,FALSE)</f>
        <v>#N/A</v>
      </c>
      <c r="SEH73" s="192" t="e">
        <f t="shared" si="2434"/>
        <v>#N/A</v>
      </c>
      <c r="SEI73" s="203">
        <v>1</v>
      </c>
      <c r="SEJ73" s="272">
        <f t="shared" ref="SEJ73" si="2435">SEI73^2</f>
        <v>1</v>
      </c>
      <c r="SEK73" s="210" t="e">
        <f t="shared" ref="SEK73" si="2436">SEG73*SEH73*SEJ73</f>
        <v>#N/A</v>
      </c>
      <c r="SES73" s="193" t="s">
        <v>115</v>
      </c>
      <c r="SET73" s="189">
        <v>2</v>
      </c>
      <c r="SEU73" s="193" t="s">
        <v>2671</v>
      </c>
      <c r="SEV73" s="193" t="s">
        <v>2671</v>
      </c>
      <c r="SEW73" s="192" t="e">
        <f t="shared" ref="SEW73:SEX73" si="2437">VLOOKUP(SEU73,($L$59:$N$62),3,FALSE)</f>
        <v>#N/A</v>
      </c>
      <c r="SEX73" s="192" t="e">
        <f t="shared" si="2437"/>
        <v>#N/A</v>
      </c>
      <c r="SEY73" s="203">
        <v>1</v>
      </c>
      <c r="SEZ73" s="272">
        <f t="shared" ref="SEZ73" si="2438">SEY73^2</f>
        <v>1</v>
      </c>
      <c r="SFA73" s="210" t="e">
        <f t="shared" ref="SFA73" si="2439">SEW73*SEX73*SEZ73</f>
        <v>#N/A</v>
      </c>
      <c r="SFI73" s="193" t="s">
        <v>115</v>
      </c>
      <c r="SFJ73" s="189">
        <v>2</v>
      </c>
      <c r="SFK73" s="193" t="s">
        <v>2671</v>
      </c>
      <c r="SFL73" s="193" t="s">
        <v>2671</v>
      </c>
      <c r="SFM73" s="192" t="e">
        <f t="shared" ref="SFM73:SFN73" si="2440">VLOOKUP(SFK73,($L$59:$N$62),3,FALSE)</f>
        <v>#N/A</v>
      </c>
      <c r="SFN73" s="192" t="e">
        <f t="shared" si="2440"/>
        <v>#N/A</v>
      </c>
      <c r="SFO73" s="203">
        <v>1</v>
      </c>
      <c r="SFP73" s="272">
        <f t="shared" ref="SFP73" si="2441">SFO73^2</f>
        <v>1</v>
      </c>
      <c r="SFQ73" s="210" t="e">
        <f t="shared" ref="SFQ73" si="2442">SFM73*SFN73*SFP73</f>
        <v>#N/A</v>
      </c>
      <c r="SFY73" s="193" t="s">
        <v>115</v>
      </c>
      <c r="SFZ73" s="189">
        <v>2</v>
      </c>
      <c r="SGA73" s="193" t="s">
        <v>2671</v>
      </c>
      <c r="SGB73" s="193" t="s">
        <v>2671</v>
      </c>
      <c r="SGC73" s="192" t="e">
        <f t="shared" ref="SGC73:SGD73" si="2443">VLOOKUP(SGA73,($L$59:$N$62),3,FALSE)</f>
        <v>#N/A</v>
      </c>
      <c r="SGD73" s="192" t="e">
        <f t="shared" si="2443"/>
        <v>#N/A</v>
      </c>
      <c r="SGE73" s="203">
        <v>1</v>
      </c>
      <c r="SGF73" s="272">
        <f t="shared" ref="SGF73" si="2444">SGE73^2</f>
        <v>1</v>
      </c>
      <c r="SGG73" s="210" t="e">
        <f t="shared" ref="SGG73" si="2445">SGC73*SGD73*SGF73</f>
        <v>#N/A</v>
      </c>
      <c r="SGO73" s="193" t="s">
        <v>115</v>
      </c>
      <c r="SGP73" s="189">
        <v>2</v>
      </c>
      <c r="SGQ73" s="193" t="s">
        <v>2671</v>
      </c>
      <c r="SGR73" s="193" t="s">
        <v>2671</v>
      </c>
      <c r="SGS73" s="192" t="e">
        <f t="shared" ref="SGS73:SGT73" si="2446">VLOOKUP(SGQ73,($L$59:$N$62),3,FALSE)</f>
        <v>#N/A</v>
      </c>
      <c r="SGT73" s="192" t="e">
        <f t="shared" si="2446"/>
        <v>#N/A</v>
      </c>
      <c r="SGU73" s="203">
        <v>1</v>
      </c>
      <c r="SGV73" s="272">
        <f t="shared" ref="SGV73" si="2447">SGU73^2</f>
        <v>1</v>
      </c>
      <c r="SGW73" s="210" t="e">
        <f t="shared" ref="SGW73" si="2448">SGS73*SGT73*SGV73</f>
        <v>#N/A</v>
      </c>
      <c r="SHE73" s="193" t="s">
        <v>115</v>
      </c>
      <c r="SHF73" s="189">
        <v>2</v>
      </c>
      <c r="SHG73" s="193" t="s">
        <v>2671</v>
      </c>
      <c r="SHH73" s="193" t="s">
        <v>2671</v>
      </c>
      <c r="SHI73" s="192" t="e">
        <f t="shared" ref="SHI73:SHJ73" si="2449">VLOOKUP(SHG73,($L$59:$N$62),3,FALSE)</f>
        <v>#N/A</v>
      </c>
      <c r="SHJ73" s="192" t="e">
        <f t="shared" si="2449"/>
        <v>#N/A</v>
      </c>
      <c r="SHK73" s="203">
        <v>1</v>
      </c>
      <c r="SHL73" s="272">
        <f t="shared" ref="SHL73" si="2450">SHK73^2</f>
        <v>1</v>
      </c>
      <c r="SHM73" s="210" t="e">
        <f t="shared" ref="SHM73" si="2451">SHI73*SHJ73*SHL73</f>
        <v>#N/A</v>
      </c>
      <c r="SHU73" s="193" t="s">
        <v>115</v>
      </c>
      <c r="SHV73" s="189">
        <v>2</v>
      </c>
      <c r="SHW73" s="193" t="s">
        <v>2671</v>
      </c>
      <c r="SHX73" s="193" t="s">
        <v>2671</v>
      </c>
      <c r="SHY73" s="192" t="e">
        <f t="shared" ref="SHY73:SHZ73" si="2452">VLOOKUP(SHW73,($L$59:$N$62),3,FALSE)</f>
        <v>#N/A</v>
      </c>
      <c r="SHZ73" s="192" t="e">
        <f t="shared" si="2452"/>
        <v>#N/A</v>
      </c>
      <c r="SIA73" s="203">
        <v>1</v>
      </c>
      <c r="SIB73" s="272">
        <f t="shared" ref="SIB73" si="2453">SIA73^2</f>
        <v>1</v>
      </c>
      <c r="SIC73" s="210" t="e">
        <f t="shared" ref="SIC73" si="2454">SHY73*SHZ73*SIB73</f>
        <v>#N/A</v>
      </c>
      <c r="SIK73" s="193" t="s">
        <v>115</v>
      </c>
      <c r="SIL73" s="189">
        <v>2</v>
      </c>
      <c r="SIM73" s="193" t="s">
        <v>2671</v>
      </c>
      <c r="SIN73" s="193" t="s">
        <v>2671</v>
      </c>
      <c r="SIO73" s="192" t="e">
        <f t="shared" ref="SIO73:SIP73" si="2455">VLOOKUP(SIM73,($L$59:$N$62),3,FALSE)</f>
        <v>#N/A</v>
      </c>
      <c r="SIP73" s="192" t="e">
        <f t="shared" si="2455"/>
        <v>#N/A</v>
      </c>
      <c r="SIQ73" s="203">
        <v>1</v>
      </c>
      <c r="SIR73" s="272">
        <f t="shared" ref="SIR73" si="2456">SIQ73^2</f>
        <v>1</v>
      </c>
      <c r="SIS73" s="210" t="e">
        <f t="shared" ref="SIS73" si="2457">SIO73*SIP73*SIR73</f>
        <v>#N/A</v>
      </c>
      <c r="SJA73" s="193" t="s">
        <v>115</v>
      </c>
      <c r="SJB73" s="189">
        <v>2</v>
      </c>
      <c r="SJC73" s="193" t="s">
        <v>2671</v>
      </c>
      <c r="SJD73" s="193" t="s">
        <v>2671</v>
      </c>
      <c r="SJE73" s="192" t="e">
        <f t="shared" ref="SJE73:SJF73" si="2458">VLOOKUP(SJC73,($L$59:$N$62),3,FALSE)</f>
        <v>#N/A</v>
      </c>
      <c r="SJF73" s="192" t="e">
        <f t="shared" si="2458"/>
        <v>#N/A</v>
      </c>
      <c r="SJG73" s="203">
        <v>1</v>
      </c>
      <c r="SJH73" s="272">
        <f t="shared" ref="SJH73" si="2459">SJG73^2</f>
        <v>1</v>
      </c>
      <c r="SJI73" s="210" t="e">
        <f t="shared" ref="SJI73" si="2460">SJE73*SJF73*SJH73</f>
        <v>#N/A</v>
      </c>
      <c r="SJQ73" s="193" t="s">
        <v>115</v>
      </c>
      <c r="SJR73" s="189">
        <v>2</v>
      </c>
      <c r="SJS73" s="193" t="s">
        <v>2671</v>
      </c>
      <c r="SJT73" s="193" t="s">
        <v>2671</v>
      </c>
      <c r="SJU73" s="192" t="e">
        <f t="shared" ref="SJU73:SJV73" si="2461">VLOOKUP(SJS73,($L$59:$N$62),3,FALSE)</f>
        <v>#N/A</v>
      </c>
      <c r="SJV73" s="192" t="e">
        <f t="shared" si="2461"/>
        <v>#N/A</v>
      </c>
      <c r="SJW73" s="203">
        <v>1</v>
      </c>
      <c r="SJX73" s="272">
        <f t="shared" ref="SJX73" si="2462">SJW73^2</f>
        <v>1</v>
      </c>
      <c r="SJY73" s="210" t="e">
        <f t="shared" ref="SJY73" si="2463">SJU73*SJV73*SJX73</f>
        <v>#N/A</v>
      </c>
      <c r="SKG73" s="193" t="s">
        <v>115</v>
      </c>
      <c r="SKH73" s="189">
        <v>2</v>
      </c>
      <c r="SKI73" s="193" t="s">
        <v>2671</v>
      </c>
      <c r="SKJ73" s="193" t="s">
        <v>2671</v>
      </c>
      <c r="SKK73" s="192" t="e">
        <f t="shared" ref="SKK73:SKL73" si="2464">VLOOKUP(SKI73,($L$59:$N$62),3,FALSE)</f>
        <v>#N/A</v>
      </c>
      <c r="SKL73" s="192" t="e">
        <f t="shared" si="2464"/>
        <v>#N/A</v>
      </c>
      <c r="SKM73" s="203">
        <v>1</v>
      </c>
      <c r="SKN73" s="272">
        <f t="shared" ref="SKN73" si="2465">SKM73^2</f>
        <v>1</v>
      </c>
      <c r="SKO73" s="210" t="e">
        <f t="shared" ref="SKO73" si="2466">SKK73*SKL73*SKN73</f>
        <v>#N/A</v>
      </c>
      <c r="SKW73" s="193" t="s">
        <v>115</v>
      </c>
      <c r="SKX73" s="189">
        <v>2</v>
      </c>
      <c r="SKY73" s="193" t="s">
        <v>2671</v>
      </c>
      <c r="SKZ73" s="193" t="s">
        <v>2671</v>
      </c>
      <c r="SLA73" s="192" t="e">
        <f t="shared" ref="SLA73:SLB73" si="2467">VLOOKUP(SKY73,($L$59:$N$62),3,FALSE)</f>
        <v>#N/A</v>
      </c>
      <c r="SLB73" s="192" t="e">
        <f t="shared" si="2467"/>
        <v>#N/A</v>
      </c>
      <c r="SLC73" s="203">
        <v>1</v>
      </c>
      <c r="SLD73" s="272">
        <f t="shared" ref="SLD73" si="2468">SLC73^2</f>
        <v>1</v>
      </c>
      <c r="SLE73" s="210" t="e">
        <f t="shared" ref="SLE73" si="2469">SLA73*SLB73*SLD73</f>
        <v>#N/A</v>
      </c>
      <c r="SLM73" s="193" t="s">
        <v>115</v>
      </c>
      <c r="SLN73" s="189">
        <v>2</v>
      </c>
      <c r="SLO73" s="193" t="s">
        <v>2671</v>
      </c>
      <c r="SLP73" s="193" t="s">
        <v>2671</v>
      </c>
      <c r="SLQ73" s="192" t="e">
        <f t="shared" ref="SLQ73:SLR73" si="2470">VLOOKUP(SLO73,($L$59:$N$62),3,FALSE)</f>
        <v>#N/A</v>
      </c>
      <c r="SLR73" s="192" t="e">
        <f t="shared" si="2470"/>
        <v>#N/A</v>
      </c>
      <c r="SLS73" s="203">
        <v>1</v>
      </c>
      <c r="SLT73" s="272">
        <f t="shared" ref="SLT73" si="2471">SLS73^2</f>
        <v>1</v>
      </c>
      <c r="SLU73" s="210" t="e">
        <f t="shared" ref="SLU73" si="2472">SLQ73*SLR73*SLT73</f>
        <v>#N/A</v>
      </c>
      <c r="SMC73" s="193" t="s">
        <v>115</v>
      </c>
      <c r="SMD73" s="189">
        <v>2</v>
      </c>
      <c r="SME73" s="193" t="s">
        <v>2671</v>
      </c>
      <c r="SMF73" s="193" t="s">
        <v>2671</v>
      </c>
      <c r="SMG73" s="192" t="e">
        <f t="shared" ref="SMG73:SMH73" si="2473">VLOOKUP(SME73,($L$59:$N$62),3,FALSE)</f>
        <v>#N/A</v>
      </c>
      <c r="SMH73" s="192" t="e">
        <f t="shared" si="2473"/>
        <v>#N/A</v>
      </c>
      <c r="SMI73" s="203">
        <v>1</v>
      </c>
      <c r="SMJ73" s="272">
        <f t="shared" ref="SMJ73" si="2474">SMI73^2</f>
        <v>1</v>
      </c>
      <c r="SMK73" s="210" t="e">
        <f t="shared" ref="SMK73" si="2475">SMG73*SMH73*SMJ73</f>
        <v>#N/A</v>
      </c>
      <c r="SMS73" s="193" t="s">
        <v>115</v>
      </c>
      <c r="SMT73" s="189">
        <v>2</v>
      </c>
      <c r="SMU73" s="193" t="s">
        <v>2671</v>
      </c>
      <c r="SMV73" s="193" t="s">
        <v>2671</v>
      </c>
      <c r="SMW73" s="192" t="e">
        <f t="shared" ref="SMW73:SMX73" si="2476">VLOOKUP(SMU73,($L$59:$N$62),3,FALSE)</f>
        <v>#N/A</v>
      </c>
      <c r="SMX73" s="192" t="e">
        <f t="shared" si="2476"/>
        <v>#N/A</v>
      </c>
      <c r="SMY73" s="203">
        <v>1</v>
      </c>
      <c r="SMZ73" s="272">
        <f t="shared" ref="SMZ73" si="2477">SMY73^2</f>
        <v>1</v>
      </c>
      <c r="SNA73" s="210" t="e">
        <f t="shared" ref="SNA73" si="2478">SMW73*SMX73*SMZ73</f>
        <v>#N/A</v>
      </c>
      <c r="SNI73" s="193" t="s">
        <v>115</v>
      </c>
      <c r="SNJ73" s="189">
        <v>2</v>
      </c>
      <c r="SNK73" s="193" t="s">
        <v>2671</v>
      </c>
      <c r="SNL73" s="193" t="s">
        <v>2671</v>
      </c>
      <c r="SNM73" s="192" t="e">
        <f t="shared" ref="SNM73:SNN73" si="2479">VLOOKUP(SNK73,($L$59:$N$62),3,FALSE)</f>
        <v>#N/A</v>
      </c>
      <c r="SNN73" s="192" t="e">
        <f t="shared" si="2479"/>
        <v>#N/A</v>
      </c>
      <c r="SNO73" s="203">
        <v>1</v>
      </c>
      <c r="SNP73" s="272">
        <f t="shared" ref="SNP73" si="2480">SNO73^2</f>
        <v>1</v>
      </c>
      <c r="SNQ73" s="210" t="e">
        <f t="shared" ref="SNQ73" si="2481">SNM73*SNN73*SNP73</f>
        <v>#N/A</v>
      </c>
      <c r="SNY73" s="193" t="s">
        <v>115</v>
      </c>
      <c r="SNZ73" s="189">
        <v>2</v>
      </c>
      <c r="SOA73" s="193" t="s">
        <v>2671</v>
      </c>
      <c r="SOB73" s="193" t="s">
        <v>2671</v>
      </c>
      <c r="SOC73" s="192" t="e">
        <f t="shared" ref="SOC73:SOD73" si="2482">VLOOKUP(SOA73,($L$59:$N$62),3,FALSE)</f>
        <v>#N/A</v>
      </c>
      <c r="SOD73" s="192" t="e">
        <f t="shared" si="2482"/>
        <v>#N/A</v>
      </c>
      <c r="SOE73" s="203">
        <v>1</v>
      </c>
      <c r="SOF73" s="272">
        <f t="shared" ref="SOF73" si="2483">SOE73^2</f>
        <v>1</v>
      </c>
      <c r="SOG73" s="210" t="e">
        <f t="shared" ref="SOG73" si="2484">SOC73*SOD73*SOF73</f>
        <v>#N/A</v>
      </c>
      <c r="SOO73" s="193" t="s">
        <v>115</v>
      </c>
      <c r="SOP73" s="189">
        <v>2</v>
      </c>
      <c r="SOQ73" s="193" t="s">
        <v>2671</v>
      </c>
      <c r="SOR73" s="193" t="s">
        <v>2671</v>
      </c>
      <c r="SOS73" s="192" t="e">
        <f t="shared" ref="SOS73:SOT73" si="2485">VLOOKUP(SOQ73,($L$59:$N$62),3,FALSE)</f>
        <v>#N/A</v>
      </c>
      <c r="SOT73" s="192" t="e">
        <f t="shared" si="2485"/>
        <v>#N/A</v>
      </c>
      <c r="SOU73" s="203">
        <v>1</v>
      </c>
      <c r="SOV73" s="272">
        <f t="shared" ref="SOV73" si="2486">SOU73^2</f>
        <v>1</v>
      </c>
      <c r="SOW73" s="210" t="e">
        <f t="shared" ref="SOW73" si="2487">SOS73*SOT73*SOV73</f>
        <v>#N/A</v>
      </c>
      <c r="SPE73" s="193" t="s">
        <v>115</v>
      </c>
      <c r="SPF73" s="189">
        <v>2</v>
      </c>
      <c r="SPG73" s="193" t="s">
        <v>2671</v>
      </c>
      <c r="SPH73" s="193" t="s">
        <v>2671</v>
      </c>
      <c r="SPI73" s="192" t="e">
        <f t="shared" ref="SPI73:SPJ73" si="2488">VLOOKUP(SPG73,($L$59:$N$62),3,FALSE)</f>
        <v>#N/A</v>
      </c>
      <c r="SPJ73" s="192" t="e">
        <f t="shared" si="2488"/>
        <v>#N/A</v>
      </c>
      <c r="SPK73" s="203">
        <v>1</v>
      </c>
      <c r="SPL73" s="272">
        <f t="shared" ref="SPL73" si="2489">SPK73^2</f>
        <v>1</v>
      </c>
      <c r="SPM73" s="210" t="e">
        <f t="shared" ref="SPM73" si="2490">SPI73*SPJ73*SPL73</f>
        <v>#N/A</v>
      </c>
      <c r="SPU73" s="193" t="s">
        <v>115</v>
      </c>
      <c r="SPV73" s="189">
        <v>2</v>
      </c>
      <c r="SPW73" s="193" t="s">
        <v>2671</v>
      </c>
      <c r="SPX73" s="193" t="s">
        <v>2671</v>
      </c>
      <c r="SPY73" s="192" t="e">
        <f t="shared" ref="SPY73:SPZ73" si="2491">VLOOKUP(SPW73,($L$59:$N$62),3,FALSE)</f>
        <v>#N/A</v>
      </c>
      <c r="SPZ73" s="192" t="e">
        <f t="shared" si="2491"/>
        <v>#N/A</v>
      </c>
      <c r="SQA73" s="203">
        <v>1</v>
      </c>
      <c r="SQB73" s="272">
        <f t="shared" ref="SQB73" si="2492">SQA73^2</f>
        <v>1</v>
      </c>
      <c r="SQC73" s="210" t="e">
        <f t="shared" ref="SQC73" si="2493">SPY73*SPZ73*SQB73</f>
        <v>#N/A</v>
      </c>
      <c r="SQK73" s="193" t="s">
        <v>115</v>
      </c>
      <c r="SQL73" s="189">
        <v>2</v>
      </c>
      <c r="SQM73" s="193" t="s">
        <v>2671</v>
      </c>
      <c r="SQN73" s="193" t="s">
        <v>2671</v>
      </c>
      <c r="SQO73" s="192" t="e">
        <f t="shared" ref="SQO73:SQP73" si="2494">VLOOKUP(SQM73,($L$59:$N$62),3,FALSE)</f>
        <v>#N/A</v>
      </c>
      <c r="SQP73" s="192" t="e">
        <f t="shared" si="2494"/>
        <v>#N/A</v>
      </c>
      <c r="SQQ73" s="203">
        <v>1</v>
      </c>
      <c r="SQR73" s="272">
        <f t="shared" ref="SQR73" si="2495">SQQ73^2</f>
        <v>1</v>
      </c>
      <c r="SQS73" s="210" t="e">
        <f t="shared" ref="SQS73" si="2496">SQO73*SQP73*SQR73</f>
        <v>#N/A</v>
      </c>
      <c r="SRA73" s="193" t="s">
        <v>115</v>
      </c>
      <c r="SRB73" s="189">
        <v>2</v>
      </c>
      <c r="SRC73" s="193" t="s">
        <v>2671</v>
      </c>
      <c r="SRD73" s="193" t="s">
        <v>2671</v>
      </c>
      <c r="SRE73" s="192" t="e">
        <f t="shared" ref="SRE73:SRF73" si="2497">VLOOKUP(SRC73,($L$59:$N$62),3,FALSE)</f>
        <v>#N/A</v>
      </c>
      <c r="SRF73" s="192" t="e">
        <f t="shared" si="2497"/>
        <v>#N/A</v>
      </c>
      <c r="SRG73" s="203">
        <v>1</v>
      </c>
      <c r="SRH73" s="272">
        <f t="shared" ref="SRH73" si="2498">SRG73^2</f>
        <v>1</v>
      </c>
      <c r="SRI73" s="210" t="e">
        <f t="shared" ref="SRI73" si="2499">SRE73*SRF73*SRH73</f>
        <v>#N/A</v>
      </c>
      <c r="SRQ73" s="193" t="s">
        <v>115</v>
      </c>
      <c r="SRR73" s="189">
        <v>2</v>
      </c>
      <c r="SRS73" s="193" t="s">
        <v>2671</v>
      </c>
      <c r="SRT73" s="193" t="s">
        <v>2671</v>
      </c>
      <c r="SRU73" s="192" t="e">
        <f t="shared" ref="SRU73:SRV73" si="2500">VLOOKUP(SRS73,($L$59:$N$62),3,FALSE)</f>
        <v>#N/A</v>
      </c>
      <c r="SRV73" s="192" t="e">
        <f t="shared" si="2500"/>
        <v>#N/A</v>
      </c>
      <c r="SRW73" s="203">
        <v>1</v>
      </c>
      <c r="SRX73" s="272">
        <f t="shared" ref="SRX73" si="2501">SRW73^2</f>
        <v>1</v>
      </c>
      <c r="SRY73" s="210" t="e">
        <f t="shared" ref="SRY73" si="2502">SRU73*SRV73*SRX73</f>
        <v>#N/A</v>
      </c>
      <c r="SSG73" s="193" t="s">
        <v>115</v>
      </c>
      <c r="SSH73" s="189">
        <v>2</v>
      </c>
      <c r="SSI73" s="193" t="s">
        <v>2671</v>
      </c>
      <c r="SSJ73" s="193" t="s">
        <v>2671</v>
      </c>
      <c r="SSK73" s="192" t="e">
        <f t="shared" ref="SSK73:SSL73" si="2503">VLOOKUP(SSI73,($L$59:$N$62),3,FALSE)</f>
        <v>#N/A</v>
      </c>
      <c r="SSL73" s="192" t="e">
        <f t="shared" si="2503"/>
        <v>#N/A</v>
      </c>
      <c r="SSM73" s="203">
        <v>1</v>
      </c>
      <c r="SSN73" s="272">
        <f t="shared" ref="SSN73" si="2504">SSM73^2</f>
        <v>1</v>
      </c>
      <c r="SSO73" s="210" t="e">
        <f t="shared" ref="SSO73" si="2505">SSK73*SSL73*SSN73</f>
        <v>#N/A</v>
      </c>
      <c r="SSW73" s="193" t="s">
        <v>115</v>
      </c>
      <c r="SSX73" s="189">
        <v>2</v>
      </c>
      <c r="SSY73" s="193" t="s">
        <v>2671</v>
      </c>
      <c r="SSZ73" s="193" t="s">
        <v>2671</v>
      </c>
      <c r="STA73" s="192" t="e">
        <f t="shared" ref="STA73:STB73" si="2506">VLOOKUP(SSY73,($L$59:$N$62),3,FALSE)</f>
        <v>#N/A</v>
      </c>
      <c r="STB73" s="192" t="e">
        <f t="shared" si="2506"/>
        <v>#N/A</v>
      </c>
      <c r="STC73" s="203">
        <v>1</v>
      </c>
      <c r="STD73" s="272">
        <f t="shared" ref="STD73" si="2507">STC73^2</f>
        <v>1</v>
      </c>
      <c r="STE73" s="210" t="e">
        <f t="shared" ref="STE73" si="2508">STA73*STB73*STD73</f>
        <v>#N/A</v>
      </c>
      <c r="STM73" s="193" t="s">
        <v>115</v>
      </c>
      <c r="STN73" s="189">
        <v>2</v>
      </c>
      <c r="STO73" s="193" t="s">
        <v>2671</v>
      </c>
      <c r="STP73" s="193" t="s">
        <v>2671</v>
      </c>
      <c r="STQ73" s="192" t="e">
        <f t="shared" ref="STQ73:STR73" si="2509">VLOOKUP(STO73,($L$59:$N$62),3,FALSE)</f>
        <v>#N/A</v>
      </c>
      <c r="STR73" s="192" t="e">
        <f t="shared" si="2509"/>
        <v>#N/A</v>
      </c>
      <c r="STS73" s="203">
        <v>1</v>
      </c>
      <c r="STT73" s="272">
        <f t="shared" ref="STT73" si="2510">STS73^2</f>
        <v>1</v>
      </c>
      <c r="STU73" s="210" t="e">
        <f t="shared" ref="STU73" si="2511">STQ73*STR73*STT73</f>
        <v>#N/A</v>
      </c>
      <c r="SUC73" s="193" t="s">
        <v>115</v>
      </c>
      <c r="SUD73" s="189">
        <v>2</v>
      </c>
      <c r="SUE73" s="193" t="s">
        <v>2671</v>
      </c>
      <c r="SUF73" s="193" t="s">
        <v>2671</v>
      </c>
      <c r="SUG73" s="192" t="e">
        <f t="shared" ref="SUG73:SUH73" si="2512">VLOOKUP(SUE73,($L$59:$N$62),3,FALSE)</f>
        <v>#N/A</v>
      </c>
      <c r="SUH73" s="192" t="e">
        <f t="shared" si="2512"/>
        <v>#N/A</v>
      </c>
      <c r="SUI73" s="203">
        <v>1</v>
      </c>
      <c r="SUJ73" s="272">
        <f t="shared" ref="SUJ73" si="2513">SUI73^2</f>
        <v>1</v>
      </c>
      <c r="SUK73" s="210" t="e">
        <f t="shared" ref="SUK73" si="2514">SUG73*SUH73*SUJ73</f>
        <v>#N/A</v>
      </c>
      <c r="SUS73" s="193" t="s">
        <v>115</v>
      </c>
      <c r="SUT73" s="189">
        <v>2</v>
      </c>
      <c r="SUU73" s="193" t="s">
        <v>2671</v>
      </c>
      <c r="SUV73" s="193" t="s">
        <v>2671</v>
      </c>
      <c r="SUW73" s="192" t="e">
        <f t="shared" ref="SUW73:SUX73" si="2515">VLOOKUP(SUU73,($L$59:$N$62),3,FALSE)</f>
        <v>#N/A</v>
      </c>
      <c r="SUX73" s="192" t="e">
        <f t="shared" si="2515"/>
        <v>#N/A</v>
      </c>
      <c r="SUY73" s="203">
        <v>1</v>
      </c>
      <c r="SUZ73" s="272">
        <f t="shared" ref="SUZ73" si="2516">SUY73^2</f>
        <v>1</v>
      </c>
      <c r="SVA73" s="210" t="e">
        <f t="shared" ref="SVA73" si="2517">SUW73*SUX73*SUZ73</f>
        <v>#N/A</v>
      </c>
      <c r="SVI73" s="193" t="s">
        <v>115</v>
      </c>
      <c r="SVJ73" s="189">
        <v>2</v>
      </c>
      <c r="SVK73" s="193" t="s">
        <v>2671</v>
      </c>
      <c r="SVL73" s="193" t="s">
        <v>2671</v>
      </c>
      <c r="SVM73" s="192" t="e">
        <f t="shared" ref="SVM73:SVN73" si="2518">VLOOKUP(SVK73,($L$59:$N$62),3,FALSE)</f>
        <v>#N/A</v>
      </c>
      <c r="SVN73" s="192" t="e">
        <f t="shared" si="2518"/>
        <v>#N/A</v>
      </c>
      <c r="SVO73" s="203">
        <v>1</v>
      </c>
      <c r="SVP73" s="272">
        <f t="shared" ref="SVP73" si="2519">SVO73^2</f>
        <v>1</v>
      </c>
      <c r="SVQ73" s="210" t="e">
        <f t="shared" ref="SVQ73" si="2520">SVM73*SVN73*SVP73</f>
        <v>#N/A</v>
      </c>
      <c r="SVY73" s="193" t="s">
        <v>115</v>
      </c>
      <c r="SVZ73" s="189">
        <v>2</v>
      </c>
      <c r="SWA73" s="193" t="s">
        <v>2671</v>
      </c>
      <c r="SWB73" s="193" t="s">
        <v>2671</v>
      </c>
      <c r="SWC73" s="192" t="e">
        <f t="shared" ref="SWC73:SWD73" si="2521">VLOOKUP(SWA73,($L$59:$N$62),3,FALSE)</f>
        <v>#N/A</v>
      </c>
      <c r="SWD73" s="192" t="e">
        <f t="shared" si="2521"/>
        <v>#N/A</v>
      </c>
      <c r="SWE73" s="203">
        <v>1</v>
      </c>
      <c r="SWF73" s="272">
        <f t="shared" ref="SWF73" si="2522">SWE73^2</f>
        <v>1</v>
      </c>
      <c r="SWG73" s="210" t="e">
        <f t="shared" ref="SWG73" si="2523">SWC73*SWD73*SWF73</f>
        <v>#N/A</v>
      </c>
      <c r="SWO73" s="193" t="s">
        <v>115</v>
      </c>
      <c r="SWP73" s="189">
        <v>2</v>
      </c>
      <c r="SWQ73" s="193" t="s">
        <v>2671</v>
      </c>
      <c r="SWR73" s="193" t="s">
        <v>2671</v>
      </c>
      <c r="SWS73" s="192" t="e">
        <f t="shared" ref="SWS73:SWT73" si="2524">VLOOKUP(SWQ73,($L$59:$N$62),3,FALSE)</f>
        <v>#N/A</v>
      </c>
      <c r="SWT73" s="192" t="e">
        <f t="shared" si="2524"/>
        <v>#N/A</v>
      </c>
      <c r="SWU73" s="203">
        <v>1</v>
      </c>
      <c r="SWV73" s="272">
        <f t="shared" ref="SWV73" si="2525">SWU73^2</f>
        <v>1</v>
      </c>
      <c r="SWW73" s="210" t="e">
        <f t="shared" ref="SWW73" si="2526">SWS73*SWT73*SWV73</f>
        <v>#N/A</v>
      </c>
      <c r="SXE73" s="193" t="s">
        <v>115</v>
      </c>
      <c r="SXF73" s="189">
        <v>2</v>
      </c>
      <c r="SXG73" s="193" t="s">
        <v>2671</v>
      </c>
      <c r="SXH73" s="193" t="s">
        <v>2671</v>
      </c>
      <c r="SXI73" s="192" t="e">
        <f t="shared" ref="SXI73:SXJ73" si="2527">VLOOKUP(SXG73,($L$59:$N$62),3,FALSE)</f>
        <v>#N/A</v>
      </c>
      <c r="SXJ73" s="192" t="e">
        <f t="shared" si="2527"/>
        <v>#N/A</v>
      </c>
      <c r="SXK73" s="203">
        <v>1</v>
      </c>
      <c r="SXL73" s="272">
        <f t="shared" ref="SXL73" si="2528">SXK73^2</f>
        <v>1</v>
      </c>
      <c r="SXM73" s="210" t="e">
        <f t="shared" ref="SXM73" si="2529">SXI73*SXJ73*SXL73</f>
        <v>#N/A</v>
      </c>
      <c r="SXU73" s="193" t="s">
        <v>115</v>
      </c>
      <c r="SXV73" s="189">
        <v>2</v>
      </c>
      <c r="SXW73" s="193" t="s">
        <v>2671</v>
      </c>
      <c r="SXX73" s="193" t="s">
        <v>2671</v>
      </c>
      <c r="SXY73" s="192" t="e">
        <f t="shared" ref="SXY73:SXZ73" si="2530">VLOOKUP(SXW73,($L$59:$N$62),3,FALSE)</f>
        <v>#N/A</v>
      </c>
      <c r="SXZ73" s="192" t="e">
        <f t="shared" si="2530"/>
        <v>#N/A</v>
      </c>
      <c r="SYA73" s="203">
        <v>1</v>
      </c>
      <c r="SYB73" s="272">
        <f t="shared" ref="SYB73" si="2531">SYA73^2</f>
        <v>1</v>
      </c>
      <c r="SYC73" s="210" t="e">
        <f t="shared" ref="SYC73" si="2532">SXY73*SXZ73*SYB73</f>
        <v>#N/A</v>
      </c>
      <c r="SYK73" s="193" t="s">
        <v>115</v>
      </c>
      <c r="SYL73" s="189">
        <v>2</v>
      </c>
      <c r="SYM73" s="193" t="s">
        <v>2671</v>
      </c>
      <c r="SYN73" s="193" t="s">
        <v>2671</v>
      </c>
      <c r="SYO73" s="192" t="e">
        <f t="shared" ref="SYO73:SYP73" si="2533">VLOOKUP(SYM73,($L$59:$N$62),3,FALSE)</f>
        <v>#N/A</v>
      </c>
      <c r="SYP73" s="192" t="e">
        <f t="shared" si="2533"/>
        <v>#N/A</v>
      </c>
      <c r="SYQ73" s="203">
        <v>1</v>
      </c>
      <c r="SYR73" s="272">
        <f t="shared" ref="SYR73" si="2534">SYQ73^2</f>
        <v>1</v>
      </c>
      <c r="SYS73" s="210" t="e">
        <f t="shared" ref="SYS73" si="2535">SYO73*SYP73*SYR73</f>
        <v>#N/A</v>
      </c>
      <c r="SZA73" s="193" t="s">
        <v>115</v>
      </c>
      <c r="SZB73" s="189">
        <v>2</v>
      </c>
      <c r="SZC73" s="193" t="s">
        <v>2671</v>
      </c>
      <c r="SZD73" s="193" t="s">
        <v>2671</v>
      </c>
      <c r="SZE73" s="192" t="e">
        <f t="shared" ref="SZE73:SZF73" si="2536">VLOOKUP(SZC73,($L$59:$N$62),3,FALSE)</f>
        <v>#N/A</v>
      </c>
      <c r="SZF73" s="192" t="e">
        <f t="shared" si="2536"/>
        <v>#N/A</v>
      </c>
      <c r="SZG73" s="203">
        <v>1</v>
      </c>
      <c r="SZH73" s="272">
        <f t="shared" ref="SZH73" si="2537">SZG73^2</f>
        <v>1</v>
      </c>
      <c r="SZI73" s="210" t="e">
        <f t="shared" ref="SZI73" si="2538">SZE73*SZF73*SZH73</f>
        <v>#N/A</v>
      </c>
      <c r="SZQ73" s="193" t="s">
        <v>115</v>
      </c>
      <c r="SZR73" s="189">
        <v>2</v>
      </c>
      <c r="SZS73" s="193" t="s">
        <v>2671</v>
      </c>
      <c r="SZT73" s="193" t="s">
        <v>2671</v>
      </c>
      <c r="SZU73" s="192" t="e">
        <f t="shared" ref="SZU73:SZV73" si="2539">VLOOKUP(SZS73,($L$59:$N$62),3,FALSE)</f>
        <v>#N/A</v>
      </c>
      <c r="SZV73" s="192" t="e">
        <f t="shared" si="2539"/>
        <v>#N/A</v>
      </c>
      <c r="SZW73" s="203">
        <v>1</v>
      </c>
      <c r="SZX73" s="272">
        <f t="shared" ref="SZX73" si="2540">SZW73^2</f>
        <v>1</v>
      </c>
      <c r="SZY73" s="210" t="e">
        <f t="shared" ref="SZY73" si="2541">SZU73*SZV73*SZX73</f>
        <v>#N/A</v>
      </c>
      <c r="TAG73" s="193" t="s">
        <v>115</v>
      </c>
      <c r="TAH73" s="189">
        <v>2</v>
      </c>
      <c r="TAI73" s="193" t="s">
        <v>2671</v>
      </c>
      <c r="TAJ73" s="193" t="s">
        <v>2671</v>
      </c>
      <c r="TAK73" s="192" t="e">
        <f t="shared" ref="TAK73:TAL73" si="2542">VLOOKUP(TAI73,($L$59:$N$62),3,FALSE)</f>
        <v>#N/A</v>
      </c>
      <c r="TAL73" s="192" t="e">
        <f t="shared" si="2542"/>
        <v>#N/A</v>
      </c>
      <c r="TAM73" s="203">
        <v>1</v>
      </c>
      <c r="TAN73" s="272">
        <f t="shared" ref="TAN73" si="2543">TAM73^2</f>
        <v>1</v>
      </c>
      <c r="TAO73" s="210" t="e">
        <f t="shared" ref="TAO73" si="2544">TAK73*TAL73*TAN73</f>
        <v>#N/A</v>
      </c>
      <c r="TAW73" s="193" t="s">
        <v>115</v>
      </c>
      <c r="TAX73" s="189">
        <v>2</v>
      </c>
      <c r="TAY73" s="193" t="s">
        <v>2671</v>
      </c>
      <c r="TAZ73" s="193" t="s">
        <v>2671</v>
      </c>
      <c r="TBA73" s="192" t="e">
        <f t="shared" ref="TBA73:TBB73" si="2545">VLOOKUP(TAY73,($L$59:$N$62),3,FALSE)</f>
        <v>#N/A</v>
      </c>
      <c r="TBB73" s="192" t="e">
        <f t="shared" si="2545"/>
        <v>#N/A</v>
      </c>
      <c r="TBC73" s="203">
        <v>1</v>
      </c>
      <c r="TBD73" s="272">
        <f t="shared" ref="TBD73" si="2546">TBC73^2</f>
        <v>1</v>
      </c>
      <c r="TBE73" s="210" t="e">
        <f t="shared" ref="TBE73" si="2547">TBA73*TBB73*TBD73</f>
        <v>#N/A</v>
      </c>
      <c r="TBM73" s="193" t="s">
        <v>115</v>
      </c>
      <c r="TBN73" s="189">
        <v>2</v>
      </c>
      <c r="TBO73" s="193" t="s">
        <v>2671</v>
      </c>
      <c r="TBP73" s="193" t="s">
        <v>2671</v>
      </c>
      <c r="TBQ73" s="192" t="e">
        <f t="shared" ref="TBQ73:TBR73" si="2548">VLOOKUP(TBO73,($L$59:$N$62),3,FALSE)</f>
        <v>#N/A</v>
      </c>
      <c r="TBR73" s="192" t="e">
        <f t="shared" si="2548"/>
        <v>#N/A</v>
      </c>
      <c r="TBS73" s="203">
        <v>1</v>
      </c>
      <c r="TBT73" s="272">
        <f t="shared" ref="TBT73" si="2549">TBS73^2</f>
        <v>1</v>
      </c>
      <c r="TBU73" s="210" t="e">
        <f t="shared" ref="TBU73" si="2550">TBQ73*TBR73*TBT73</f>
        <v>#N/A</v>
      </c>
      <c r="TCC73" s="193" t="s">
        <v>115</v>
      </c>
      <c r="TCD73" s="189">
        <v>2</v>
      </c>
      <c r="TCE73" s="193" t="s">
        <v>2671</v>
      </c>
      <c r="TCF73" s="193" t="s">
        <v>2671</v>
      </c>
      <c r="TCG73" s="192" t="e">
        <f t="shared" ref="TCG73:TCH73" si="2551">VLOOKUP(TCE73,($L$59:$N$62),3,FALSE)</f>
        <v>#N/A</v>
      </c>
      <c r="TCH73" s="192" t="e">
        <f t="shared" si="2551"/>
        <v>#N/A</v>
      </c>
      <c r="TCI73" s="203">
        <v>1</v>
      </c>
      <c r="TCJ73" s="272">
        <f t="shared" ref="TCJ73" si="2552">TCI73^2</f>
        <v>1</v>
      </c>
      <c r="TCK73" s="210" t="e">
        <f t="shared" ref="TCK73" si="2553">TCG73*TCH73*TCJ73</f>
        <v>#N/A</v>
      </c>
      <c r="TCS73" s="193" t="s">
        <v>115</v>
      </c>
      <c r="TCT73" s="189">
        <v>2</v>
      </c>
      <c r="TCU73" s="193" t="s">
        <v>2671</v>
      </c>
      <c r="TCV73" s="193" t="s">
        <v>2671</v>
      </c>
      <c r="TCW73" s="192" t="e">
        <f t="shared" ref="TCW73:TCX73" si="2554">VLOOKUP(TCU73,($L$59:$N$62),3,FALSE)</f>
        <v>#N/A</v>
      </c>
      <c r="TCX73" s="192" t="e">
        <f t="shared" si="2554"/>
        <v>#N/A</v>
      </c>
      <c r="TCY73" s="203">
        <v>1</v>
      </c>
      <c r="TCZ73" s="272">
        <f t="shared" ref="TCZ73" si="2555">TCY73^2</f>
        <v>1</v>
      </c>
      <c r="TDA73" s="210" t="e">
        <f t="shared" ref="TDA73" si="2556">TCW73*TCX73*TCZ73</f>
        <v>#N/A</v>
      </c>
      <c r="TDI73" s="193" t="s">
        <v>115</v>
      </c>
      <c r="TDJ73" s="189">
        <v>2</v>
      </c>
      <c r="TDK73" s="193" t="s">
        <v>2671</v>
      </c>
      <c r="TDL73" s="193" t="s">
        <v>2671</v>
      </c>
      <c r="TDM73" s="192" t="e">
        <f t="shared" ref="TDM73:TDN73" si="2557">VLOOKUP(TDK73,($L$59:$N$62),3,FALSE)</f>
        <v>#N/A</v>
      </c>
      <c r="TDN73" s="192" t="e">
        <f t="shared" si="2557"/>
        <v>#N/A</v>
      </c>
      <c r="TDO73" s="203">
        <v>1</v>
      </c>
      <c r="TDP73" s="272">
        <f t="shared" ref="TDP73" si="2558">TDO73^2</f>
        <v>1</v>
      </c>
      <c r="TDQ73" s="210" t="e">
        <f t="shared" ref="TDQ73" si="2559">TDM73*TDN73*TDP73</f>
        <v>#N/A</v>
      </c>
      <c r="TDY73" s="193" t="s">
        <v>115</v>
      </c>
      <c r="TDZ73" s="189">
        <v>2</v>
      </c>
      <c r="TEA73" s="193" t="s">
        <v>2671</v>
      </c>
      <c r="TEB73" s="193" t="s">
        <v>2671</v>
      </c>
      <c r="TEC73" s="192" t="e">
        <f t="shared" ref="TEC73:TED73" si="2560">VLOOKUP(TEA73,($L$59:$N$62),3,FALSE)</f>
        <v>#N/A</v>
      </c>
      <c r="TED73" s="192" t="e">
        <f t="shared" si="2560"/>
        <v>#N/A</v>
      </c>
      <c r="TEE73" s="203">
        <v>1</v>
      </c>
      <c r="TEF73" s="272">
        <f t="shared" ref="TEF73" si="2561">TEE73^2</f>
        <v>1</v>
      </c>
      <c r="TEG73" s="210" t="e">
        <f t="shared" ref="TEG73" si="2562">TEC73*TED73*TEF73</f>
        <v>#N/A</v>
      </c>
      <c r="TEO73" s="193" t="s">
        <v>115</v>
      </c>
      <c r="TEP73" s="189">
        <v>2</v>
      </c>
      <c r="TEQ73" s="193" t="s">
        <v>2671</v>
      </c>
      <c r="TER73" s="193" t="s">
        <v>2671</v>
      </c>
      <c r="TES73" s="192" t="e">
        <f t="shared" ref="TES73:TET73" si="2563">VLOOKUP(TEQ73,($L$59:$N$62),3,FALSE)</f>
        <v>#N/A</v>
      </c>
      <c r="TET73" s="192" t="e">
        <f t="shared" si="2563"/>
        <v>#N/A</v>
      </c>
      <c r="TEU73" s="203">
        <v>1</v>
      </c>
      <c r="TEV73" s="272">
        <f t="shared" ref="TEV73" si="2564">TEU73^2</f>
        <v>1</v>
      </c>
      <c r="TEW73" s="210" t="e">
        <f t="shared" ref="TEW73" si="2565">TES73*TET73*TEV73</f>
        <v>#N/A</v>
      </c>
      <c r="TFE73" s="193" t="s">
        <v>115</v>
      </c>
      <c r="TFF73" s="189">
        <v>2</v>
      </c>
      <c r="TFG73" s="193" t="s">
        <v>2671</v>
      </c>
      <c r="TFH73" s="193" t="s">
        <v>2671</v>
      </c>
      <c r="TFI73" s="192" t="e">
        <f t="shared" ref="TFI73:TFJ73" si="2566">VLOOKUP(TFG73,($L$59:$N$62),3,FALSE)</f>
        <v>#N/A</v>
      </c>
      <c r="TFJ73" s="192" t="e">
        <f t="shared" si="2566"/>
        <v>#N/A</v>
      </c>
      <c r="TFK73" s="203">
        <v>1</v>
      </c>
      <c r="TFL73" s="272">
        <f t="shared" ref="TFL73" si="2567">TFK73^2</f>
        <v>1</v>
      </c>
      <c r="TFM73" s="210" t="e">
        <f t="shared" ref="TFM73" si="2568">TFI73*TFJ73*TFL73</f>
        <v>#N/A</v>
      </c>
      <c r="TFU73" s="193" t="s">
        <v>115</v>
      </c>
      <c r="TFV73" s="189">
        <v>2</v>
      </c>
      <c r="TFW73" s="193" t="s">
        <v>2671</v>
      </c>
      <c r="TFX73" s="193" t="s">
        <v>2671</v>
      </c>
      <c r="TFY73" s="192" t="e">
        <f t="shared" ref="TFY73:TFZ73" si="2569">VLOOKUP(TFW73,($L$59:$N$62),3,FALSE)</f>
        <v>#N/A</v>
      </c>
      <c r="TFZ73" s="192" t="e">
        <f t="shared" si="2569"/>
        <v>#N/A</v>
      </c>
      <c r="TGA73" s="203">
        <v>1</v>
      </c>
      <c r="TGB73" s="272">
        <f t="shared" ref="TGB73" si="2570">TGA73^2</f>
        <v>1</v>
      </c>
      <c r="TGC73" s="210" t="e">
        <f t="shared" ref="TGC73" si="2571">TFY73*TFZ73*TGB73</f>
        <v>#N/A</v>
      </c>
      <c r="TGK73" s="193" t="s">
        <v>115</v>
      </c>
      <c r="TGL73" s="189">
        <v>2</v>
      </c>
      <c r="TGM73" s="193" t="s">
        <v>2671</v>
      </c>
      <c r="TGN73" s="193" t="s">
        <v>2671</v>
      </c>
      <c r="TGO73" s="192" t="e">
        <f t="shared" ref="TGO73:TGP73" si="2572">VLOOKUP(TGM73,($L$59:$N$62),3,FALSE)</f>
        <v>#N/A</v>
      </c>
      <c r="TGP73" s="192" t="e">
        <f t="shared" si="2572"/>
        <v>#N/A</v>
      </c>
      <c r="TGQ73" s="203">
        <v>1</v>
      </c>
      <c r="TGR73" s="272">
        <f t="shared" ref="TGR73" si="2573">TGQ73^2</f>
        <v>1</v>
      </c>
      <c r="TGS73" s="210" t="e">
        <f t="shared" ref="TGS73" si="2574">TGO73*TGP73*TGR73</f>
        <v>#N/A</v>
      </c>
      <c r="THA73" s="193" t="s">
        <v>115</v>
      </c>
      <c r="THB73" s="189">
        <v>2</v>
      </c>
      <c r="THC73" s="193" t="s">
        <v>2671</v>
      </c>
      <c r="THD73" s="193" t="s">
        <v>2671</v>
      </c>
      <c r="THE73" s="192" t="e">
        <f t="shared" ref="THE73:THF73" si="2575">VLOOKUP(THC73,($L$59:$N$62),3,FALSE)</f>
        <v>#N/A</v>
      </c>
      <c r="THF73" s="192" t="e">
        <f t="shared" si="2575"/>
        <v>#N/A</v>
      </c>
      <c r="THG73" s="203">
        <v>1</v>
      </c>
      <c r="THH73" s="272">
        <f t="shared" ref="THH73" si="2576">THG73^2</f>
        <v>1</v>
      </c>
      <c r="THI73" s="210" t="e">
        <f t="shared" ref="THI73" si="2577">THE73*THF73*THH73</f>
        <v>#N/A</v>
      </c>
      <c r="THQ73" s="193" t="s">
        <v>115</v>
      </c>
      <c r="THR73" s="189">
        <v>2</v>
      </c>
      <c r="THS73" s="193" t="s">
        <v>2671</v>
      </c>
      <c r="THT73" s="193" t="s">
        <v>2671</v>
      </c>
      <c r="THU73" s="192" t="e">
        <f t="shared" ref="THU73:THV73" si="2578">VLOOKUP(THS73,($L$59:$N$62),3,FALSE)</f>
        <v>#N/A</v>
      </c>
      <c r="THV73" s="192" t="e">
        <f t="shared" si="2578"/>
        <v>#N/A</v>
      </c>
      <c r="THW73" s="203">
        <v>1</v>
      </c>
      <c r="THX73" s="272">
        <f t="shared" ref="THX73" si="2579">THW73^2</f>
        <v>1</v>
      </c>
      <c r="THY73" s="210" t="e">
        <f t="shared" ref="THY73" si="2580">THU73*THV73*THX73</f>
        <v>#N/A</v>
      </c>
      <c r="TIG73" s="193" t="s">
        <v>115</v>
      </c>
      <c r="TIH73" s="189">
        <v>2</v>
      </c>
      <c r="TII73" s="193" t="s">
        <v>2671</v>
      </c>
      <c r="TIJ73" s="193" t="s">
        <v>2671</v>
      </c>
      <c r="TIK73" s="192" t="e">
        <f t="shared" ref="TIK73:TIL73" si="2581">VLOOKUP(TII73,($L$59:$N$62),3,FALSE)</f>
        <v>#N/A</v>
      </c>
      <c r="TIL73" s="192" t="e">
        <f t="shared" si="2581"/>
        <v>#N/A</v>
      </c>
      <c r="TIM73" s="203">
        <v>1</v>
      </c>
      <c r="TIN73" s="272">
        <f t="shared" ref="TIN73" si="2582">TIM73^2</f>
        <v>1</v>
      </c>
      <c r="TIO73" s="210" t="e">
        <f t="shared" ref="TIO73" si="2583">TIK73*TIL73*TIN73</f>
        <v>#N/A</v>
      </c>
      <c r="TIW73" s="193" t="s">
        <v>115</v>
      </c>
      <c r="TIX73" s="189">
        <v>2</v>
      </c>
      <c r="TIY73" s="193" t="s">
        <v>2671</v>
      </c>
      <c r="TIZ73" s="193" t="s">
        <v>2671</v>
      </c>
      <c r="TJA73" s="192" t="e">
        <f t="shared" ref="TJA73:TJB73" si="2584">VLOOKUP(TIY73,($L$59:$N$62),3,FALSE)</f>
        <v>#N/A</v>
      </c>
      <c r="TJB73" s="192" t="e">
        <f t="shared" si="2584"/>
        <v>#N/A</v>
      </c>
      <c r="TJC73" s="203">
        <v>1</v>
      </c>
      <c r="TJD73" s="272">
        <f t="shared" ref="TJD73" si="2585">TJC73^2</f>
        <v>1</v>
      </c>
      <c r="TJE73" s="210" t="e">
        <f t="shared" ref="TJE73" si="2586">TJA73*TJB73*TJD73</f>
        <v>#N/A</v>
      </c>
      <c r="TJM73" s="193" t="s">
        <v>115</v>
      </c>
      <c r="TJN73" s="189">
        <v>2</v>
      </c>
      <c r="TJO73" s="193" t="s">
        <v>2671</v>
      </c>
      <c r="TJP73" s="193" t="s">
        <v>2671</v>
      </c>
      <c r="TJQ73" s="192" t="e">
        <f t="shared" ref="TJQ73:TJR73" si="2587">VLOOKUP(TJO73,($L$59:$N$62),3,FALSE)</f>
        <v>#N/A</v>
      </c>
      <c r="TJR73" s="192" t="e">
        <f t="shared" si="2587"/>
        <v>#N/A</v>
      </c>
      <c r="TJS73" s="203">
        <v>1</v>
      </c>
      <c r="TJT73" s="272">
        <f t="shared" ref="TJT73" si="2588">TJS73^2</f>
        <v>1</v>
      </c>
      <c r="TJU73" s="210" t="e">
        <f t="shared" ref="TJU73" si="2589">TJQ73*TJR73*TJT73</f>
        <v>#N/A</v>
      </c>
      <c r="TKC73" s="193" t="s">
        <v>115</v>
      </c>
      <c r="TKD73" s="189">
        <v>2</v>
      </c>
      <c r="TKE73" s="193" t="s">
        <v>2671</v>
      </c>
      <c r="TKF73" s="193" t="s">
        <v>2671</v>
      </c>
      <c r="TKG73" s="192" t="e">
        <f t="shared" ref="TKG73:TKH73" si="2590">VLOOKUP(TKE73,($L$59:$N$62),3,FALSE)</f>
        <v>#N/A</v>
      </c>
      <c r="TKH73" s="192" t="e">
        <f t="shared" si="2590"/>
        <v>#N/A</v>
      </c>
      <c r="TKI73" s="203">
        <v>1</v>
      </c>
      <c r="TKJ73" s="272">
        <f t="shared" ref="TKJ73" si="2591">TKI73^2</f>
        <v>1</v>
      </c>
      <c r="TKK73" s="210" t="e">
        <f t="shared" ref="TKK73" si="2592">TKG73*TKH73*TKJ73</f>
        <v>#N/A</v>
      </c>
      <c r="TKS73" s="193" t="s">
        <v>115</v>
      </c>
      <c r="TKT73" s="189">
        <v>2</v>
      </c>
      <c r="TKU73" s="193" t="s">
        <v>2671</v>
      </c>
      <c r="TKV73" s="193" t="s">
        <v>2671</v>
      </c>
      <c r="TKW73" s="192" t="e">
        <f t="shared" ref="TKW73:TKX73" si="2593">VLOOKUP(TKU73,($L$59:$N$62),3,FALSE)</f>
        <v>#N/A</v>
      </c>
      <c r="TKX73" s="192" t="e">
        <f t="shared" si="2593"/>
        <v>#N/A</v>
      </c>
      <c r="TKY73" s="203">
        <v>1</v>
      </c>
      <c r="TKZ73" s="272">
        <f t="shared" ref="TKZ73" si="2594">TKY73^2</f>
        <v>1</v>
      </c>
      <c r="TLA73" s="210" t="e">
        <f t="shared" ref="TLA73" si="2595">TKW73*TKX73*TKZ73</f>
        <v>#N/A</v>
      </c>
      <c r="TLI73" s="193" t="s">
        <v>115</v>
      </c>
      <c r="TLJ73" s="189">
        <v>2</v>
      </c>
      <c r="TLK73" s="193" t="s">
        <v>2671</v>
      </c>
      <c r="TLL73" s="193" t="s">
        <v>2671</v>
      </c>
      <c r="TLM73" s="192" t="e">
        <f t="shared" ref="TLM73:TLN73" si="2596">VLOOKUP(TLK73,($L$59:$N$62),3,FALSE)</f>
        <v>#N/A</v>
      </c>
      <c r="TLN73" s="192" t="e">
        <f t="shared" si="2596"/>
        <v>#N/A</v>
      </c>
      <c r="TLO73" s="203">
        <v>1</v>
      </c>
      <c r="TLP73" s="272">
        <f t="shared" ref="TLP73" si="2597">TLO73^2</f>
        <v>1</v>
      </c>
      <c r="TLQ73" s="210" t="e">
        <f t="shared" ref="TLQ73" si="2598">TLM73*TLN73*TLP73</f>
        <v>#N/A</v>
      </c>
      <c r="TLY73" s="193" t="s">
        <v>115</v>
      </c>
      <c r="TLZ73" s="189">
        <v>2</v>
      </c>
      <c r="TMA73" s="193" t="s">
        <v>2671</v>
      </c>
      <c r="TMB73" s="193" t="s">
        <v>2671</v>
      </c>
      <c r="TMC73" s="192" t="e">
        <f t="shared" ref="TMC73:TMD73" si="2599">VLOOKUP(TMA73,($L$59:$N$62),3,FALSE)</f>
        <v>#N/A</v>
      </c>
      <c r="TMD73" s="192" t="e">
        <f t="shared" si="2599"/>
        <v>#N/A</v>
      </c>
      <c r="TME73" s="203">
        <v>1</v>
      </c>
      <c r="TMF73" s="272">
        <f t="shared" ref="TMF73" si="2600">TME73^2</f>
        <v>1</v>
      </c>
      <c r="TMG73" s="210" t="e">
        <f t="shared" ref="TMG73" si="2601">TMC73*TMD73*TMF73</f>
        <v>#N/A</v>
      </c>
      <c r="TMO73" s="193" t="s">
        <v>115</v>
      </c>
      <c r="TMP73" s="189">
        <v>2</v>
      </c>
      <c r="TMQ73" s="193" t="s">
        <v>2671</v>
      </c>
      <c r="TMR73" s="193" t="s">
        <v>2671</v>
      </c>
      <c r="TMS73" s="192" t="e">
        <f t="shared" ref="TMS73:TMT73" si="2602">VLOOKUP(TMQ73,($L$59:$N$62),3,FALSE)</f>
        <v>#N/A</v>
      </c>
      <c r="TMT73" s="192" t="e">
        <f t="shared" si="2602"/>
        <v>#N/A</v>
      </c>
      <c r="TMU73" s="203">
        <v>1</v>
      </c>
      <c r="TMV73" s="272">
        <f t="shared" ref="TMV73" si="2603">TMU73^2</f>
        <v>1</v>
      </c>
      <c r="TMW73" s="210" t="e">
        <f t="shared" ref="TMW73" si="2604">TMS73*TMT73*TMV73</f>
        <v>#N/A</v>
      </c>
      <c r="TNE73" s="193" t="s">
        <v>115</v>
      </c>
      <c r="TNF73" s="189">
        <v>2</v>
      </c>
      <c r="TNG73" s="193" t="s">
        <v>2671</v>
      </c>
      <c r="TNH73" s="193" t="s">
        <v>2671</v>
      </c>
      <c r="TNI73" s="192" t="e">
        <f t="shared" ref="TNI73:TNJ73" si="2605">VLOOKUP(TNG73,($L$59:$N$62),3,FALSE)</f>
        <v>#N/A</v>
      </c>
      <c r="TNJ73" s="192" t="e">
        <f t="shared" si="2605"/>
        <v>#N/A</v>
      </c>
      <c r="TNK73" s="203">
        <v>1</v>
      </c>
      <c r="TNL73" s="272">
        <f t="shared" ref="TNL73" si="2606">TNK73^2</f>
        <v>1</v>
      </c>
      <c r="TNM73" s="210" t="e">
        <f t="shared" ref="TNM73" si="2607">TNI73*TNJ73*TNL73</f>
        <v>#N/A</v>
      </c>
      <c r="TNU73" s="193" t="s">
        <v>115</v>
      </c>
      <c r="TNV73" s="189">
        <v>2</v>
      </c>
      <c r="TNW73" s="193" t="s">
        <v>2671</v>
      </c>
      <c r="TNX73" s="193" t="s">
        <v>2671</v>
      </c>
      <c r="TNY73" s="192" t="e">
        <f t="shared" ref="TNY73:TNZ73" si="2608">VLOOKUP(TNW73,($L$59:$N$62),3,FALSE)</f>
        <v>#N/A</v>
      </c>
      <c r="TNZ73" s="192" t="e">
        <f t="shared" si="2608"/>
        <v>#N/A</v>
      </c>
      <c r="TOA73" s="203">
        <v>1</v>
      </c>
      <c r="TOB73" s="272">
        <f t="shared" ref="TOB73" si="2609">TOA73^2</f>
        <v>1</v>
      </c>
      <c r="TOC73" s="210" t="e">
        <f t="shared" ref="TOC73" si="2610">TNY73*TNZ73*TOB73</f>
        <v>#N/A</v>
      </c>
      <c r="TOK73" s="193" t="s">
        <v>115</v>
      </c>
      <c r="TOL73" s="189">
        <v>2</v>
      </c>
      <c r="TOM73" s="193" t="s">
        <v>2671</v>
      </c>
      <c r="TON73" s="193" t="s">
        <v>2671</v>
      </c>
      <c r="TOO73" s="192" t="e">
        <f t="shared" ref="TOO73:TOP73" si="2611">VLOOKUP(TOM73,($L$59:$N$62),3,FALSE)</f>
        <v>#N/A</v>
      </c>
      <c r="TOP73" s="192" t="e">
        <f t="shared" si="2611"/>
        <v>#N/A</v>
      </c>
      <c r="TOQ73" s="203">
        <v>1</v>
      </c>
      <c r="TOR73" s="272">
        <f t="shared" ref="TOR73" si="2612">TOQ73^2</f>
        <v>1</v>
      </c>
      <c r="TOS73" s="210" t="e">
        <f t="shared" ref="TOS73" si="2613">TOO73*TOP73*TOR73</f>
        <v>#N/A</v>
      </c>
      <c r="TPA73" s="193" t="s">
        <v>115</v>
      </c>
      <c r="TPB73" s="189">
        <v>2</v>
      </c>
      <c r="TPC73" s="193" t="s">
        <v>2671</v>
      </c>
      <c r="TPD73" s="193" t="s">
        <v>2671</v>
      </c>
      <c r="TPE73" s="192" t="e">
        <f t="shared" ref="TPE73:TPF73" si="2614">VLOOKUP(TPC73,($L$59:$N$62),3,FALSE)</f>
        <v>#N/A</v>
      </c>
      <c r="TPF73" s="192" t="e">
        <f t="shared" si="2614"/>
        <v>#N/A</v>
      </c>
      <c r="TPG73" s="203">
        <v>1</v>
      </c>
      <c r="TPH73" s="272">
        <f t="shared" ref="TPH73" si="2615">TPG73^2</f>
        <v>1</v>
      </c>
      <c r="TPI73" s="210" t="e">
        <f t="shared" ref="TPI73" si="2616">TPE73*TPF73*TPH73</f>
        <v>#N/A</v>
      </c>
      <c r="TPQ73" s="193" t="s">
        <v>115</v>
      </c>
      <c r="TPR73" s="189">
        <v>2</v>
      </c>
      <c r="TPS73" s="193" t="s">
        <v>2671</v>
      </c>
      <c r="TPT73" s="193" t="s">
        <v>2671</v>
      </c>
      <c r="TPU73" s="192" t="e">
        <f t="shared" ref="TPU73:TPV73" si="2617">VLOOKUP(TPS73,($L$59:$N$62),3,FALSE)</f>
        <v>#N/A</v>
      </c>
      <c r="TPV73" s="192" t="e">
        <f t="shared" si="2617"/>
        <v>#N/A</v>
      </c>
      <c r="TPW73" s="203">
        <v>1</v>
      </c>
      <c r="TPX73" s="272">
        <f t="shared" ref="TPX73" si="2618">TPW73^2</f>
        <v>1</v>
      </c>
      <c r="TPY73" s="210" t="e">
        <f t="shared" ref="TPY73" si="2619">TPU73*TPV73*TPX73</f>
        <v>#N/A</v>
      </c>
      <c r="TQG73" s="193" t="s">
        <v>115</v>
      </c>
      <c r="TQH73" s="189">
        <v>2</v>
      </c>
      <c r="TQI73" s="193" t="s">
        <v>2671</v>
      </c>
      <c r="TQJ73" s="193" t="s">
        <v>2671</v>
      </c>
      <c r="TQK73" s="192" t="e">
        <f t="shared" ref="TQK73:TQL73" si="2620">VLOOKUP(TQI73,($L$59:$N$62),3,FALSE)</f>
        <v>#N/A</v>
      </c>
      <c r="TQL73" s="192" t="e">
        <f t="shared" si="2620"/>
        <v>#N/A</v>
      </c>
      <c r="TQM73" s="203">
        <v>1</v>
      </c>
      <c r="TQN73" s="272">
        <f t="shared" ref="TQN73" si="2621">TQM73^2</f>
        <v>1</v>
      </c>
      <c r="TQO73" s="210" t="e">
        <f t="shared" ref="TQO73" si="2622">TQK73*TQL73*TQN73</f>
        <v>#N/A</v>
      </c>
      <c r="TQW73" s="193" t="s">
        <v>115</v>
      </c>
      <c r="TQX73" s="189">
        <v>2</v>
      </c>
      <c r="TQY73" s="193" t="s">
        <v>2671</v>
      </c>
      <c r="TQZ73" s="193" t="s">
        <v>2671</v>
      </c>
      <c r="TRA73" s="192" t="e">
        <f t="shared" ref="TRA73:TRB73" si="2623">VLOOKUP(TQY73,($L$59:$N$62),3,FALSE)</f>
        <v>#N/A</v>
      </c>
      <c r="TRB73" s="192" t="e">
        <f t="shared" si="2623"/>
        <v>#N/A</v>
      </c>
      <c r="TRC73" s="203">
        <v>1</v>
      </c>
      <c r="TRD73" s="272">
        <f t="shared" ref="TRD73" si="2624">TRC73^2</f>
        <v>1</v>
      </c>
      <c r="TRE73" s="210" t="e">
        <f t="shared" ref="TRE73" si="2625">TRA73*TRB73*TRD73</f>
        <v>#N/A</v>
      </c>
      <c r="TRM73" s="193" t="s">
        <v>115</v>
      </c>
      <c r="TRN73" s="189">
        <v>2</v>
      </c>
      <c r="TRO73" s="193" t="s">
        <v>2671</v>
      </c>
      <c r="TRP73" s="193" t="s">
        <v>2671</v>
      </c>
      <c r="TRQ73" s="192" t="e">
        <f t="shared" ref="TRQ73:TRR73" si="2626">VLOOKUP(TRO73,($L$59:$N$62),3,FALSE)</f>
        <v>#N/A</v>
      </c>
      <c r="TRR73" s="192" t="e">
        <f t="shared" si="2626"/>
        <v>#N/A</v>
      </c>
      <c r="TRS73" s="203">
        <v>1</v>
      </c>
      <c r="TRT73" s="272">
        <f t="shared" ref="TRT73" si="2627">TRS73^2</f>
        <v>1</v>
      </c>
      <c r="TRU73" s="210" t="e">
        <f t="shared" ref="TRU73" si="2628">TRQ73*TRR73*TRT73</f>
        <v>#N/A</v>
      </c>
      <c r="TSC73" s="193" t="s">
        <v>115</v>
      </c>
      <c r="TSD73" s="189">
        <v>2</v>
      </c>
      <c r="TSE73" s="193" t="s">
        <v>2671</v>
      </c>
      <c r="TSF73" s="193" t="s">
        <v>2671</v>
      </c>
      <c r="TSG73" s="192" t="e">
        <f t="shared" ref="TSG73:TSH73" si="2629">VLOOKUP(TSE73,($L$59:$N$62),3,FALSE)</f>
        <v>#N/A</v>
      </c>
      <c r="TSH73" s="192" t="e">
        <f t="shared" si="2629"/>
        <v>#N/A</v>
      </c>
      <c r="TSI73" s="203">
        <v>1</v>
      </c>
      <c r="TSJ73" s="272">
        <f t="shared" ref="TSJ73" si="2630">TSI73^2</f>
        <v>1</v>
      </c>
      <c r="TSK73" s="210" t="e">
        <f t="shared" ref="TSK73" si="2631">TSG73*TSH73*TSJ73</f>
        <v>#N/A</v>
      </c>
      <c r="TSS73" s="193" t="s">
        <v>115</v>
      </c>
      <c r="TST73" s="189">
        <v>2</v>
      </c>
      <c r="TSU73" s="193" t="s">
        <v>2671</v>
      </c>
      <c r="TSV73" s="193" t="s">
        <v>2671</v>
      </c>
      <c r="TSW73" s="192" t="e">
        <f t="shared" ref="TSW73:TSX73" si="2632">VLOOKUP(TSU73,($L$59:$N$62),3,FALSE)</f>
        <v>#N/A</v>
      </c>
      <c r="TSX73" s="192" t="e">
        <f t="shared" si="2632"/>
        <v>#N/A</v>
      </c>
      <c r="TSY73" s="203">
        <v>1</v>
      </c>
      <c r="TSZ73" s="272">
        <f t="shared" ref="TSZ73" si="2633">TSY73^2</f>
        <v>1</v>
      </c>
      <c r="TTA73" s="210" t="e">
        <f t="shared" ref="TTA73" si="2634">TSW73*TSX73*TSZ73</f>
        <v>#N/A</v>
      </c>
      <c r="TTI73" s="193" t="s">
        <v>115</v>
      </c>
      <c r="TTJ73" s="189">
        <v>2</v>
      </c>
      <c r="TTK73" s="193" t="s">
        <v>2671</v>
      </c>
      <c r="TTL73" s="193" t="s">
        <v>2671</v>
      </c>
      <c r="TTM73" s="192" t="e">
        <f t="shared" ref="TTM73:TTN73" si="2635">VLOOKUP(TTK73,($L$59:$N$62),3,FALSE)</f>
        <v>#N/A</v>
      </c>
      <c r="TTN73" s="192" t="e">
        <f t="shared" si="2635"/>
        <v>#N/A</v>
      </c>
      <c r="TTO73" s="203">
        <v>1</v>
      </c>
      <c r="TTP73" s="272">
        <f t="shared" ref="TTP73" si="2636">TTO73^2</f>
        <v>1</v>
      </c>
      <c r="TTQ73" s="210" t="e">
        <f t="shared" ref="TTQ73" si="2637">TTM73*TTN73*TTP73</f>
        <v>#N/A</v>
      </c>
      <c r="TTY73" s="193" t="s">
        <v>115</v>
      </c>
      <c r="TTZ73" s="189">
        <v>2</v>
      </c>
      <c r="TUA73" s="193" t="s">
        <v>2671</v>
      </c>
      <c r="TUB73" s="193" t="s">
        <v>2671</v>
      </c>
      <c r="TUC73" s="192" t="e">
        <f t="shared" ref="TUC73:TUD73" si="2638">VLOOKUP(TUA73,($L$59:$N$62),3,FALSE)</f>
        <v>#N/A</v>
      </c>
      <c r="TUD73" s="192" t="e">
        <f t="shared" si="2638"/>
        <v>#N/A</v>
      </c>
      <c r="TUE73" s="203">
        <v>1</v>
      </c>
      <c r="TUF73" s="272">
        <f t="shared" ref="TUF73" si="2639">TUE73^2</f>
        <v>1</v>
      </c>
      <c r="TUG73" s="210" t="e">
        <f t="shared" ref="TUG73" si="2640">TUC73*TUD73*TUF73</f>
        <v>#N/A</v>
      </c>
      <c r="TUO73" s="193" t="s">
        <v>115</v>
      </c>
      <c r="TUP73" s="189">
        <v>2</v>
      </c>
      <c r="TUQ73" s="193" t="s">
        <v>2671</v>
      </c>
      <c r="TUR73" s="193" t="s">
        <v>2671</v>
      </c>
      <c r="TUS73" s="192" t="e">
        <f t="shared" ref="TUS73:TUT73" si="2641">VLOOKUP(TUQ73,($L$59:$N$62),3,FALSE)</f>
        <v>#N/A</v>
      </c>
      <c r="TUT73" s="192" t="e">
        <f t="shared" si="2641"/>
        <v>#N/A</v>
      </c>
      <c r="TUU73" s="203">
        <v>1</v>
      </c>
      <c r="TUV73" s="272">
        <f t="shared" ref="TUV73" si="2642">TUU73^2</f>
        <v>1</v>
      </c>
      <c r="TUW73" s="210" t="e">
        <f t="shared" ref="TUW73" si="2643">TUS73*TUT73*TUV73</f>
        <v>#N/A</v>
      </c>
      <c r="TVE73" s="193" t="s">
        <v>115</v>
      </c>
      <c r="TVF73" s="189">
        <v>2</v>
      </c>
      <c r="TVG73" s="193" t="s">
        <v>2671</v>
      </c>
      <c r="TVH73" s="193" t="s">
        <v>2671</v>
      </c>
      <c r="TVI73" s="192" t="e">
        <f t="shared" ref="TVI73:TVJ73" si="2644">VLOOKUP(TVG73,($L$59:$N$62),3,FALSE)</f>
        <v>#N/A</v>
      </c>
      <c r="TVJ73" s="192" t="e">
        <f t="shared" si="2644"/>
        <v>#N/A</v>
      </c>
      <c r="TVK73" s="203">
        <v>1</v>
      </c>
      <c r="TVL73" s="272">
        <f t="shared" ref="TVL73" si="2645">TVK73^2</f>
        <v>1</v>
      </c>
      <c r="TVM73" s="210" t="e">
        <f t="shared" ref="TVM73" si="2646">TVI73*TVJ73*TVL73</f>
        <v>#N/A</v>
      </c>
      <c r="TVU73" s="193" t="s">
        <v>115</v>
      </c>
      <c r="TVV73" s="189">
        <v>2</v>
      </c>
      <c r="TVW73" s="193" t="s">
        <v>2671</v>
      </c>
      <c r="TVX73" s="193" t="s">
        <v>2671</v>
      </c>
      <c r="TVY73" s="192" t="e">
        <f t="shared" ref="TVY73:TVZ73" si="2647">VLOOKUP(TVW73,($L$59:$N$62),3,FALSE)</f>
        <v>#N/A</v>
      </c>
      <c r="TVZ73" s="192" t="e">
        <f t="shared" si="2647"/>
        <v>#N/A</v>
      </c>
      <c r="TWA73" s="203">
        <v>1</v>
      </c>
      <c r="TWB73" s="272">
        <f t="shared" ref="TWB73" si="2648">TWA73^2</f>
        <v>1</v>
      </c>
      <c r="TWC73" s="210" t="e">
        <f t="shared" ref="TWC73" si="2649">TVY73*TVZ73*TWB73</f>
        <v>#N/A</v>
      </c>
      <c r="TWK73" s="193" t="s">
        <v>115</v>
      </c>
      <c r="TWL73" s="189">
        <v>2</v>
      </c>
      <c r="TWM73" s="193" t="s">
        <v>2671</v>
      </c>
      <c r="TWN73" s="193" t="s">
        <v>2671</v>
      </c>
      <c r="TWO73" s="192" t="e">
        <f t="shared" ref="TWO73:TWP73" si="2650">VLOOKUP(TWM73,($L$59:$N$62),3,FALSE)</f>
        <v>#N/A</v>
      </c>
      <c r="TWP73" s="192" t="e">
        <f t="shared" si="2650"/>
        <v>#N/A</v>
      </c>
      <c r="TWQ73" s="203">
        <v>1</v>
      </c>
      <c r="TWR73" s="272">
        <f t="shared" ref="TWR73" si="2651">TWQ73^2</f>
        <v>1</v>
      </c>
      <c r="TWS73" s="210" t="e">
        <f t="shared" ref="TWS73" si="2652">TWO73*TWP73*TWR73</f>
        <v>#N/A</v>
      </c>
      <c r="TXA73" s="193" t="s">
        <v>115</v>
      </c>
      <c r="TXB73" s="189">
        <v>2</v>
      </c>
      <c r="TXC73" s="193" t="s">
        <v>2671</v>
      </c>
      <c r="TXD73" s="193" t="s">
        <v>2671</v>
      </c>
      <c r="TXE73" s="192" t="e">
        <f t="shared" ref="TXE73:TXF73" si="2653">VLOOKUP(TXC73,($L$59:$N$62),3,FALSE)</f>
        <v>#N/A</v>
      </c>
      <c r="TXF73" s="192" t="e">
        <f t="shared" si="2653"/>
        <v>#N/A</v>
      </c>
      <c r="TXG73" s="203">
        <v>1</v>
      </c>
      <c r="TXH73" s="272">
        <f t="shared" ref="TXH73" si="2654">TXG73^2</f>
        <v>1</v>
      </c>
      <c r="TXI73" s="210" t="e">
        <f t="shared" ref="TXI73" si="2655">TXE73*TXF73*TXH73</f>
        <v>#N/A</v>
      </c>
      <c r="TXQ73" s="193" t="s">
        <v>115</v>
      </c>
      <c r="TXR73" s="189">
        <v>2</v>
      </c>
      <c r="TXS73" s="193" t="s">
        <v>2671</v>
      </c>
      <c r="TXT73" s="193" t="s">
        <v>2671</v>
      </c>
      <c r="TXU73" s="192" t="e">
        <f t="shared" ref="TXU73:TXV73" si="2656">VLOOKUP(TXS73,($L$59:$N$62),3,FALSE)</f>
        <v>#N/A</v>
      </c>
      <c r="TXV73" s="192" t="e">
        <f t="shared" si="2656"/>
        <v>#N/A</v>
      </c>
      <c r="TXW73" s="203">
        <v>1</v>
      </c>
      <c r="TXX73" s="272">
        <f t="shared" ref="TXX73" si="2657">TXW73^2</f>
        <v>1</v>
      </c>
      <c r="TXY73" s="210" t="e">
        <f t="shared" ref="TXY73" si="2658">TXU73*TXV73*TXX73</f>
        <v>#N/A</v>
      </c>
      <c r="TYG73" s="193" t="s">
        <v>115</v>
      </c>
      <c r="TYH73" s="189">
        <v>2</v>
      </c>
      <c r="TYI73" s="193" t="s">
        <v>2671</v>
      </c>
      <c r="TYJ73" s="193" t="s">
        <v>2671</v>
      </c>
      <c r="TYK73" s="192" t="e">
        <f t="shared" ref="TYK73:TYL73" si="2659">VLOOKUP(TYI73,($L$59:$N$62),3,FALSE)</f>
        <v>#N/A</v>
      </c>
      <c r="TYL73" s="192" t="e">
        <f t="shared" si="2659"/>
        <v>#N/A</v>
      </c>
      <c r="TYM73" s="203">
        <v>1</v>
      </c>
      <c r="TYN73" s="272">
        <f t="shared" ref="TYN73" si="2660">TYM73^2</f>
        <v>1</v>
      </c>
      <c r="TYO73" s="210" t="e">
        <f t="shared" ref="TYO73" si="2661">TYK73*TYL73*TYN73</f>
        <v>#N/A</v>
      </c>
      <c r="TYW73" s="193" t="s">
        <v>115</v>
      </c>
      <c r="TYX73" s="189">
        <v>2</v>
      </c>
      <c r="TYY73" s="193" t="s">
        <v>2671</v>
      </c>
      <c r="TYZ73" s="193" t="s">
        <v>2671</v>
      </c>
      <c r="TZA73" s="192" t="e">
        <f t="shared" ref="TZA73:TZB73" si="2662">VLOOKUP(TYY73,($L$59:$N$62),3,FALSE)</f>
        <v>#N/A</v>
      </c>
      <c r="TZB73" s="192" t="e">
        <f t="shared" si="2662"/>
        <v>#N/A</v>
      </c>
      <c r="TZC73" s="203">
        <v>1</v>
      </c>
      <c r="TZD73" s="272">
        <f t="shared" ref="TZD73" si="2663">TZC73^2</f>
        <v>1</v>
      </c>
      <c r="TZE73" s="210" t="e">
        <f t="shared" ref="TZE73" si="2664">TZA73*TZB73*TZD73</f>
        <v>#N/A</v>
      </c>
      <c r="TZM73" s="193" t="s">
        <v>115</v>
      </c>
      <c r="TZN73" s="189">
        <v>2</v>
      </c>
      <c r="TZO73" s="193" t="s">
        <v>2671</v>
      </c>
      <c r="TZP73" s="193" t="s">
        <v>2671</v>
      </c>
      <c r="TZQ73" s="192" t="e">
        <f t="shared" ref="TZQ73:TZR73" si="2665">VLOOKUP(TZO73,($L$59:$N$62),3,FALSE)</f>
        <v>#N/A</v>
      </c>
      <c r="TZR73" s="192" t="e">
        <f t="shared" si="2665"/>
        <v>#N/A</v>
      </c>
      <c r="TZS73" s="203">
        <v>1</v>
      </c>
      <c r="TZT73" s="272">
        <f t="shared" ref="TZT73" si="2666">TZS73^2</f>
        <v>1</v>
      </c>
      <c r="TZU73" s="210" t="e">
        <f t="shared" ref="TZU73" si="2667">TZQ73*TZR73*TZT73</f>
        <v>#N/A</v>
      </c>
      <c r="UAC73" s="193" t="s">
        <v>115</v>
      </c>
      <c r="UAD73" s="189">
        <v>2</v>
      </c>
      <c r="UAE73" s="193" t="s">
        <v>2671</v>
      </c>
      <c r="UAF73" s="193" t="s">
        <v>2671</v>
      </c>
      <c r="UAG73" s="192" t="e">
        <f t="shared" ref="UAG73:UAH73" si="2668">VLOOKUP(UAE73,($L$59:$N$62),3,FALSE)</f>
        <v>#N/A</v>
      </c>
      <c r="UAH73" s="192" t="e">
        <f t="shared" si="2668"/>
        <v>#N/A</v>
      </c>
      <c r="UAI73" s="203">
        <v>1</v>
      </c>
      <c r="UAJ73" s="272">
        <f t="shared" ref="UAJ73" si="2669">UAI73^2</f>
        <v>1</v>
      </c>
      <c r="UAK73" s="210" t="e">
        <f t="shared" ref="UAK73" si="2670">UAG73*UAH73*UAJ73</f>
        <v>#N/A</v>
      </c>
      <c r="UAS73" s="193" t="s">
        <v>115</v>
      </c>
      <c r="UAT73" s="189">
        <v>2</v>
      </c>
      <c r="UAU73" s="193" t="s">
        <v>2671</v>
      </c>
      <c r="UAV73" s="193" t="s">
        <v>2671</v>
      </c>
      <c r="UAW73" s="192" t="e">
        <f t="shared" ref="UAW73:UAX73" si="2671">VLOOKUP(UAU73,($L$59:$N$62),3,FALSE)</f>
        <v>#N/A</v>
      </c>
      <c r="UAX73" s="192" t="e">
        <f t="shared" si="2671"/>
        <v>#N/A</v>
      </c>
      <c r="UAY73" s="203">
        <v>1</v>
      </c>
      <c r="UAZ73" s="272">
        <f t="shared" ref="UAZ73" si="2672">UAY73^2</f>
        <v>1</v>
      </c>
      <c r="UBA73" s="210" t="e">
        <f t="shared" ref="UBA73" si="2673">UAW73*UAX73*UAZ73</f>
        <v>#N/A</v>
      </c>
      <c r="UBI73" s="193" t="s">
        <v>115</v>
      </c>
      <c r="UBJ73" s="189">
        <v>2</v>
      </c>
      <c r="UBK73" s="193" t="s">
        <v>2671</v>
      </c>
      <c r="UBL73" s="193" t="s">
        <v>2671</v>
      </c>
      <c r="UBM73" s="192" t="e">
        <f t="shared" ref="UBM73:UBN73" si="2674">VLOOKUP(UBK73,($L$59:$N$62),3,FALSE)</f>
        <v>#N/A</v>
      </c>
      <c r="UBN73" s="192" t="e">
        <f t="shared" si="2674"/>
        <v>#N/A</v>
      </c>
      <c r="UBO73" s="203">
        <v>1</v>
      </c>
      <c r="UBP73" s="272">
        <f t="shared" ref="UBP73" si="2675">UBO73^2</f>
        <v>1</v>
      </c>
      <c r="UBQ73" s="210" t="e">
        <f t="shared" ref="UBQ73" si="2676">UBM73*UBN73*UBP73</f>
        <v>#N/A</v>
      </c>
      <c r="UBY73" s="193" t="s">
        <v>115</v>
      </c>
      <c r="UBZ73" s="189">
        <v>2</v>
      </c>
      <c r="UCA73" s="193" t="s">
        <v>2671</v>
      </c>
      <c r="UCB73" s="193" t="s">
        <v>2671</v>
      </c>
      <c r="UCC73" s="192" t="e">
        <f t="shared" ref="UCC73:UCD73" si="2677">VLOOKUP(UCA73,($L$59:$N$62),3,FALSE)</f>
        <v>#N/A</v>
      </c>
      <c r="UCD73" s="192" t="e">
        <f t="shared" si="2677"/>
        <v>#N/A</v>
      </c>
      <c r="UCE73" s="203">
        <v>1</v>
      </c>
      <c r="UCF73" s="272">
        <f t="shared" ref="UCF73" si="2678">UCE73^2</f>
        <v>1</v>
      </c>
      <c r="UCG73" s="210" t="e">
        <f t="shared" ref="UCG73" si="2679">UCC73*UCD73*UCF73</f>
        <v>#N/A</v>
      </c>
      <c r="UCO73" s="193" t="s">
        <v>115</v>
      </c>
      <c r="UCP73" s="189">
        <v>2</v>
      </c>
      <c r="UCQ73" s="193" t="s">
        <v>2671</v>
      </c>
      <c r="UCR73" s="193" t="s">
        <v>2671</v>
      </c>
      <c r="UCS73" s="192" t="e">
        <f t="shared" ref="UCS73:UCT73" si="2680">VLOOKUP(UCQ73,($L$59:$N$62),3,FALSE)</f>
        <v>#N/A</v>
      </c>
      <c r="UCT73" s="192" t="e">
        <f t="shared" si="2680"/>
        <v>#N/A</v>
      </c>
      <c r="UCU73" s="203">
        <v>1</v>
      </c>
      <c r="UCV73" s="272">
        <f t="shared" ref="UCV73" si="2681">UCU73^2</f>
        <v>1</v>
      </c>
      <c r="UCW73" s="210" t="e">
        <f t="shared" ref="UCW73" si="2682">UCS73*UCT73*UCV73</f>
        <v>#N/A</v>
      </c>
      <c r="UDE73" s="193" t="s">
        <v>115</v>
      </c>
      <c r="UDF73" s="189">
        <v>2</v>
      </c>
      <c r="UDG73" s="193" t="s">
        <v>2671</v>
      </c>
      <c r="UDH73" s="193" t="s">
        <v>2671</v>
      </c>
      <c r="UDI73" s="192" t="e">
        <f t="shared" ref="UDI73:UDJ73" si="2683">VLOOKUP(UDG73,($L$59:$N$62),3,FALSE)</f>
        <v>#N/A</v>
      </c>
      <c r="UDJ73" s="192" t="e">
        <f t="shared" si="2683"/>
        <v>#N/A</v>
      </c>
      <c r="UDK73" s="203">
        <v>1</v>
      </c>
      <c r="UDL73" s="272">
        <f t="shared" ref="UDL73" si="2684">UDK73^2</f>
        <v>1</v>
      </c>
      <c r="UDM73" s="210" t="e">
        <f t="shared" ref="UDM73" si="2685">UDI73*UDJ73*UDL73</f>
        <v>#N/A</v>
      </c>
      <c r="UDU73" s="193" t="s">
        <v>115</v>
      </c>
      <c r="UDV73" s="189">
        <v>2</v>
      </c>
      <c r="UDW73" s="193" t="s">
        <v>2671</v>
      </c>
      <c r="UDX73" s="193" t="s">
        <v>2671</v>
      </c>
      <c r="UDY73" s="192" t="e">
        <f t="shared" ref="UDY73:UDZ73" si="2686">VLOOKUP(UDW73,($L$59:$N$62),3,FALSE)</f>
        <v>#N/A</v>
      </c>
      <c r="UDZ73" s="192" t="e">
        <f t="shared" si="2686"/>
        <v>#N/A</v>
      </c>
      <c r="UEA73" s="203">
        <v>1</v>
      </c>
      <c r="UEB73" s="272">
        <f t="shared" ref="UEB73" si="2687">UEA73^2</f>
        <v>1</v>
      </c>
      <c r="UEC73" s="210" t="e">
        <f t="shared" ref="UEC73" si="2688">UDY73*UDZ73*UEB73</f>
        <v>#N/A</v>
      </c>
      <c r="UEK73" s="193" t="s">
        <v>115</v>
      </c>
      <c r="UEL73" s="189">
        <v>2</v>
      </c>
      <c r="UEM73" s="193" t="s">
        <v>2671</v>
      </c>
      <c r="UEN73" s="193" t="s">
        <v>2671</v>
      </c>
      <c r="UEO73" s="192" t="e">
        <f t="shared" ref="UEO73:UEP73" si="2689">VLOOKUP(UEM73,($L$59:$N$62),3,FALSE)</f>
        <v>#N/A</v>
      </c>
      <c r="UEP73" s="192" t="e">
        <f t="shared" si="2689"/>
        <v>#N/A</v>
      </c>
      <c r="UEQ73" s="203">
        <v>1</v>
      </c>
      <c r="UER73" s="272">
        <f t="shared" ref="UER73" si="2690">UEQ73^2</f>
        <v>1</v>
      </c>
      <c r="UES73" s="210" t="e">
        <f t="shared" ref="UES73" si="2691">UEO73*UEP73*UER73</f>
        <v>#N/A</v>
      </c>
      <c r="UFA73" s="193" t="s">
        <v>115</v>
      </c>
      <c r="UFB73" s="189">
        <v>2</v>
      </c>
      <c r="UFC73" s="193" t="s">
        <v>2671</v>
      </c>
      <c r="UFD73" s="193" t="s">
        <v>2671</v>
      </c>
      <c r="UFE73" s="192" t="e">
        <f t="shared" ref="UFE73:UFF73" si="2692">VLOOKUP(UFC73,($L$59:$N$62),3,FALSE)</f>
        <v>#N/A</v>
      </c>
      <c r="UFF73" s="192" t="e">
        <f t="shared" si="2692"/>
        <v>#N/A</v>
      </c>
      <c r="UFG73" s="203">
        <v>1</v>
      </c>
      <c r="UFH73" s="272">
        <f t="shared" ref="UFH73" si="2693">UFG73^2</f>
        <v>1</v>
      </c>
      <c r="UFI73" s="210" t="e">
        <f t="shared" ref="UFI73" si="2694">UFE73*UFF73*UFH73</f>
        <v>#N/A</v>
      </c>
      <c r="UFQ73" s="193" t="s">
        <v>115</v>
      </c>
      <c r="UFR73" s="189">
        <v>2</v>
      </c>
      <c r="UFS73" s="193" t="s">
        <v>2671</v>
      </c>
      <c r="UFT73" s="193" t="s">
        <v>2671</v>
      </c>
      <c r="UFU73" s="192" t="e">
        <f t="shared" ref="UFU73:UFV73" si="2695">VLOOKUP(UFS73,($L$59:$N$62),3,FALSE)</f>
        <v>#N/A</v>
      </c>
      <c r="UFV73" s="192" t="e">
        <f t="shared" si="2695"/>
        <v>#N/A</v>
      </c>
      <c r="UFW73" s="203">
        <v>1</v>
      </c>
      <c r="UFX73" s="272">
        <f t="shared" ref="UFX73" si="2696">UFW73^2</f>
        <v>1</v>
      </c>
      <c r="UFY73" s="210" t="e">
        <f t="shared" ref="UFY73" si="2697">UFU73*UFV73*UFX73</f>
        <v>#N/A</v>
      </c>
      <c r="UGG73" s="193" t="s">
        <v>115</v>
      </c>
      <c r="UGH73" s="189">
        <v>2</v>
      </c>
      <c r="UGI73" s="193" t="s">
        <v>2671</v>
      </c>
      <c r="UGJ73" s="193" t="s">
        <v>2671</v>
      </c>
      <c r="UGK73" s="192" t="e">
        <f t="shared" ref="UGK73:UGL73" si="2698">VLOOKUP(UGI73,($L$59:$N$62),3,FALSE)</f>
        <v>#N/A</v>
      </c>
      <c r="UGL73" s="192" t="e">
        <f t="shared" si="2698"/>
        <v>#N/A</v>
      </c>
      <c r="UGM73" s="203">
        <v>1</v>
      </c>
      <c r="UGN73" s="272">
        <f t="shared" ref="UGN73" si="2699">UGM73^2</f>
        <v>1</v>
      </c>
      <c r="UGO73" s="210" t="e">
        <f t="shared" ref="UGO73" si="2700">UGK73*UGL73*UGN73</f>
        <v>#N/A</v>
      </c>
      <c r="UGW73" s="193" t="s">
        <v>115</v>
      </c>
      <c r="UGX73" s="189">
        <v>2</v>
      </c>
      <c r="UGY73" s="193" t="s">
        <v>2671</v>
      </c>
      <c r="UGZ73" s="193" t="s">
        <v>2671</v>
      </c>
      <c r="UHA73" s="192" t="e">
        <f t="shared" ref="UHA73:UHB73" si="2701">VLOOKUP(UGY73,($L$59:$N$62),3,FALSE)</f>
        <v>#N/A</v>
      </c>
      <c r="UHB73" s="192" t="e">
        <f t="shared" si="2701"/>
        <v>#N/A</v>
      </c>
      <c r="UHC73" s="203">
        <v>1</v>
      </c>
      <c r="UHD73" s="272">
        <f t="shared" ref="UHD73" si="2702">UHC73^2</f>
        <v>1</v>
      </c>
      <c r="UHE73" s="210" t="e">
        <f t="shared" ref="UHE73" si="2703">UHA73*UHB73*UHD73</f>
        <v>#N/A</v>
      </c>
      <c r="UHM73" s="193" t="s">
        <v>115</v>
      </c>
      <c r="UHN73" s="189">
        <v>2</v>
      </c>
      <c r="UHO73" s="193" t="s">
        <v>2671</v>
      </c>
      <c r="UHP73" s="193" t="s">
        <v>2671</v>
      </c>
      <c r="UHQ73" s="192" t="e">
        <f t="shared" ref="UHQ73:UHR73" si="2704">VLOOKUP(UHO73,($L$59:$N$62),3,FALSE)</f>
        <v>#N/A</v>
      </c>
      <c r="UHR73" s="192" t="e">
        <f t="shared" si="2704"/>
        <v>#N/A</v>
      </c>
      <c r="UHS73" s="203">
        <v>1</v>
      </c>
      <c r="UHT73" s="272">
        <f t="shared" ref="UHT73" si="2705">UHS73^2</f>
        <v>1</v>
      </c>
      <c r="UHU73" s="210" t="e">
        <f t="shared" ref="UHU73" si="2706">UHQ73*UHR73*UHT73</f>
        <v>#N/A</v>
      </c>
      <c r="UIC73" s="193" t="s">
        <v>115</v>
      </c>
      <c r="UID73" s="189">
        <v>2</v>
      </c>
      <c r="UIE73" s="193" t="s">
        <v>2671</v>
      </c>
      <c r="UIF73" s="193" t="s">
        <v>2671</v>
      </c>
      <c r="UIG73" s="192" t="e">
        <f t="shared" ref="UIG73:UIH73" si="2707">VLOOKUP(UIE73,($L$59:$N$62),3,FALSE)</f>
        <v>#N/A</v>
      </c>
      <c r="UIH73" s="192" t="e">
        <f t="shared" si="2707"/>
        <v>#N/A</v>
      </c>
      <c r="UII73" s="203">
        <v>1</v>
      </c>
      <c r="UIJ73" s="272">
        <f t="shared" ref="UIJ73" si="2708">UII73^2</f>
        <v>1</v>
      </c>
      <c r="UIK73" s="210" t="e">
        <f t="shared" ref="UIK73" si="2709">UIG73*UIH73*UIJ73</f>
        <v>#N/A</v>
      </c>
      <c r="UIS73" s="193" t="s">
        <v>115</v>
      </c>
      <c r="UIT73" s="189">
        <v>2</v>
      </c>
      <c r="UIU73" s="193" t="s">
        <v>2671</v>
      </c>
      <c r="UIV73" s="193" t="s">
        <v>2671</v>
      </c>
      <c r="UIW73" s="192" t="e">
        <f t="shared" ref="UIW73:UIX73" si="2710">VLOOKUP(UIU73,($L$59:$N$62),3,FALSE)</f>
        <v>#N/A</v>
      </c>
      <c r="UIX73" s="192" t="e">
        <f t="shared" si="2710"/>
        <v>#N/A</v>
      </c>
      <c r="UIY73" s="203">
        <v>1</v>
      </c>
      <c r="UIZ73" s="272">
        <f t="shared" ref="UIZ73" si="2711">UIY73^2</f>
        <v>1</v>
      </c>
      <c r="UJA73" s="210" t="e">
        <f t="shared" ref="UJA73" si="2712">UIW73*UIX73*UIZ73</f>
        <v>#N/A</v>
      </c>
      <c r="UJI73" s="193" t="s">
        <v>115</v>
      </c>
      <c r="UJJ73" s="189">
        <v>2</v>
      </c>
      <c r="UJK73" s="193" t="s">
        <v>2671</v>
      </c>
      <c r="UJL73" s="193" t="s">
        <v>2671</v>
      </c>
      <c r="UJM73" s="192" t="e">
        <f t="shared" ref="UJM73:UJN73" si="2713">VLOOKUP(UJK73,($L$59:$N$62),3,FALSE)</f>
        <v>#N/A</v>
      </c>
      <c r="UJN73" s="192" t="e">
        <f t="shared" si="2713"/>
        <v>#N/A</v>
      </c>
      <c r="UJO73" s="203">
        <v>1</v>
      </c>
      <c r="UJP73" s="272">
        <f t="shared" ref="UJP73" si="2714">UJO73^2</f>
        <v>1</v>
      </c>
      <c r="UJQ73" s="210" t="e">
        <f t="shared" ref="UJQ73" si="2715">UJM73*UJN73*UJP73</f>
        <v>#N/A</v>
      </c>
      <c r="UJY73" s="193" t="s">
        <v>115</v>
      </c>
      <c r="UJZ73" s="189">
        <v>2</v>
      </c>
      <c r="UKA73" s="193" t="s">
        <v>2671</v>
      </c>
      <c r="UKB73" s="193" t="s">
        <v>2671</v>
      </c>
      <c r="UKC73" s="192" t="e">
        <f t="shared" ref="UKC73:UKD73" si="2716">VLOOKUP(UKA73,($L$59:$N$62),3,FALSE)</f>
        <v>#N/A</v>
      </c>
      <c r="UKD73" s="192" t="e">
        <f t="shared" si="2716"/>
        <v>#N/A</v>
      </c>
      <c r="UKE73" s="203">
        <v>1</v>
      </c>
      <c r="UKF73" s="272">
        <f t="shared" ref="UKF73" si="2717">UKE73^2</f>
        <v>1</v>
      </c>
      <c r="UKG73" s="210" t="e">
        <f t="shared" ref="UKG73" si="2718">UKC73*UKD73*UKF73</f>
        <v>#N/A</v>
      </c>
      <c r="UKO73" s="193" t="s">
        <v>115</v>
      </c>
      <c r="UKP73" s="189">
        <v>2</v>
      </c>
      <c r="UKQ73" s="193" t="s">
        <v>2671</v>
      </c>
      <c r="UKR73" s="193" t="s">
        <v>2671</v>
      </c>
      <c r="UKS73" s="192" t="e">
        <f t="shared" ref="UKS73:UKT73" si="2719">VLOOKUP(UKQ73,($L$59:$N$62),3,FALSE)</f>
        <v>#N/A</v>
      </c>
      <c r="UKT73" s="192" t="e">
        <f t="shared" si="2719"/>
        <v>#N/A</v>
      </c>
      <c r="UKU73" s="203">
        <v>1</v>
      </c>
      <c r="UKV73" s="272">
        <f t="shared" ref="UKV73" si="2720">UKU73^2</f>
        <v>1</v>
      </c>
      <c r="UKW73" s="210" t="e">
        <f t="shared" ref="UKW73" si="2721">UKS73*UKT73*UKV73</f>
        <v>#N/A</v>
      </c>
      <c r="ULE73" s="193" t="s">
        <v>115</v>
      </c>
      <c r="ULF73" s="189">
        <v>2</v>
      </c>
      <c r="ULG73" s="193" t="s">
        <v>2671</v>
      </c>
      <c r="ULH73" s="193" t="s">
        <v>2671</v>
      </c>
      <c r="ULI73" s="192" t="e">
        <f t="shared" ref="ULI73:ULJ73" si="2722">VLOOKUP(ULG73,($L$59:$N$62),3,FALSE)</f>
        <v>#N/A</v>
      </c>
      <c r="ULJ73" s="192" t="e">
        <f t="shared" si="2722"/>
        <v>#N/A</v>
      </c>
      <c r="ULK73" s="203">
        <v>1</v>
      </c>
      <c r="ULL73" s="272">
        <f t="shared" ref="ULL73" si="2723">ULK73^2</f>
        <v>1</v>
      </c>
      <c r="ULM73" s="210" t="e">
        <f t="shared" ref="ULM73" si="2724">ULI73*ULJ73*ULL73</f>
        <v>#N/A</v>
      </c>
      <c r="ULU73" s="193" t="s">
        <v>115</v>
      </c>
      <c r="ULV73" s="189">
        <v>2</v>
      </c>
      <c r="ULW73" s="193" t="s">
        <v>2671</v>
      </c>
      <c r="ULX73" s="193" t="s">
        <v>2671</v>
      </c>
      <c r="ULY73" s="192" t="e">
        <f t="shared" ref="ULY73:ULZ73" si="2725">VLOOKUP(ULW73,($L$59:$N$62),3,FALSE)</f>
        <v>#N/A</v>
      </c>
      <c r="ULZ73" s="192" t="e">
        <f t="shared" si="2725"/>
        <v>#N/A</v>
      </c>
      <c r="UMA73" s="203">
        <v>1</v>
      </c>
      <c r="UMB73" s="272">
        <f t="shared" ref="UMB73" si="2726">UMA73^2</f>
        <v>1</v>
      </c>
      <c r="UMC73" s="210" t="e">
        <f t="shared" ref="UMC73" si="2727">ULY73*ULZ73*UMB73</f>
        <v>#N/A</v>
      </c>
      <c r="UMK73" s="193" t="s">
        <v>115</v>
      </c>
      <c r="UML73" s="189">
        <v>2</v>
      </c>
      <c r="UMM73" s="193" t="s">
        <v>2671</v>
      </c>
      <c r="UMN73" s="193" t="s">
        <v>2671</v>
      </c>
      <c r="UMO73" s="192" t="e">
        <f t="shared" ref="UMO73:UMP73" si="2728">VLOOKUP(UMM73,($L$59:$N$62),3,FALSE)</f>
        <v>#N/A</v>
      </c>
      <c r="UMP73" s="192" t="e">
        <f t="shared" si="2728"/>
        <v>#N/A</v>
      </c>
      <c r="UMQ73" s="203">
        <v>1</v>
      </c>
      <c r="UMR73" s="272">
        <f t="shared" ref="UMR73" si="2729">UMQ73^2</f>
        <v>1</v>
      </c>
      <c r="UMS73" s="210" t="e">
        <f t="shared" ref="UMS73" si="2730">UMO73*UMP73*UMR73</f>
        <v>#N/A</v>
      </c>
      <c r="UNA73" s="193" t="s">
        <v>115</v>
      </c>
      <c r="UNB73" s="189">
        <v>2</v>
      </c>
      <c r="UNC73" s="193" t="s">
        <v>2671</v>
      </c>
      <c r="UND73" s="193" t="s">
        <v>2671</v>
      </c>
      <c r="UNE73" s="192" t="e">
        <f t="shared" ref="UNE73:UNF73" si="2731">VLOOKUP(UNC73,($L$59:$N$62),3,FALSE)</f>
        <v>#N/A</v>
      </c>
      <c r="UNF73" s="192" t="e">
        <f t="shared" si="2731"/>
        <v>#N/A</v>
      </c>
      <c r="UNG73" s="203">
        <v>1</v>
      </c>
      <c r="UNH73" s="272">
        <f t="shared" ref="UNH73" si="2732">UNG73^2</f>
        <v>1</v>
      </c>
      <c r="UNI73" s="210" t="e">
        <f t="shared" ref="UNI73" si="2733">UNE73*UNF73*UNH73</f>
        <v>#N/A</v>
      </c>
      <c r="UNQ73" s="193" t="s">
        <v>115</v>
      </c>
      <c r="UNR73" s="189">
        <v>2</v>
      </c>
      <c r="UNS73" s="193" t="s">
        <v>2671</v>
      </c>
      <c r="UNT73" s="193" t="s">
        <v>2671</v>
      </c>
      <c r="UNU73" s="192" t="e">
        <f t="shared" ref="UNU73:UNV73" si="2734">VLOOKUP(UNS73,($L$59:$N$62),3,FALSE)</f>
        <v>#N/A</v>
      </c>
      <c r="UNV73" s="192" t="e">
        <f t="shared" si="2734"/>
        <v>#N/A</v>
      </c>
      <c r="UNW73" s="203">
        <v>1</v>
      </c>
      <c r="UNX73" s="272">
        <f t="shared" ref="UNX73" si="2735">UNW73^2</f>
        <v>1</v>
      </c>
      <c r="UNY73" s="210" t="e">
        <f t="shared" ref="UNY73" si="2736">UNU73*UNV73*UNX73</f>
        <v>#N/A</v>
      </c>
      <c r="UOG73" s="193" t="s">
        <v>115</v>
      </c>
      <c r="UOH73" s="189">
        <v>2</v>
      </c>
      <c r="UOI73" s="193" t="s">
        <v>2671</v>
      </c>
      <c r="UOJ73" s="193" t="s">
        <v>2671</v>
      </c>
      <c r="UOK73" s="192" t="e">
        <f t="shared" ref="UOK73:UOL73" si="2737">VLOOKUP(UOI73,($L$59:$N$62),3,FALSE)</f>
        <v>#N/A</v>
      </c>
      <c r="UOL73" s="192" t="e">
        <f t="shared" si="2737"/>
        <v>#N/A</v>
      </c>
      <c r="UOM73" s="203">
        <v>1</v>
      </c>
      <c r="UON73" s="272">
        <f t="shared" ref="UON73" si="2738">UOM73^2</f>
        <v>1</v>
      </c>
      <c r="UOO73" s="210" t="e">
        <f t="shared" ref="UOO73" si="2739">UOK73*UOL73*UON73</f>
        <v>#N/A</v>
      </c>
      <c r="UOW73" s="193" t="s">
        <v>115</v>
      </c>
      <c r="UOX73" s="189">
        <v>2</v>
      </c>
      <c r="UOY73" s="193" t="s">
        <v>2671</v>
      </c>
      <c r="UOZ73" s="193" t="s">
        <v>2671</v>
      </c>
      <c r="UPA73" s="192" t="e">
        <f t="shared" ref="UPA73:UPB73" si="2740">VLOOKUP(UOY73,($L$59:$N$62),3,FALSE)</f>
        <v>#N/A</v>
      </c>
      <c r="UPB73" s="192" t="e">
        <f t="shared" si="2740"/>
        <v>#N/A</v>
      </c>
      <c r="UPC73" s="203">
        <v>1</v>
      </c>
      <c r="UPD73" s="272">
        <f t="shared" ref="UPD73" si="2741">UPC73^2</f>
        <v>1</v>
      </c>
      <c r="UPE73" s="210" t="e">
        <f t="shared" ref="UPE73" si="2742">UPA73*UPB73*UPD73</f>
        <v>#N/A</v>
      </c>
      <c r="UPM73" s="193" t="s">
        <v>115</v>
      </c>
      <c r="UPN73" s="189">
        <v>2</v>
      </c>
      <c r="UPO73" s="193" t="s">
        <v>2671</v>
      </c>
      <c r="UPP73" s="193" t="s">
        <v>2671</v>
      </c>
      <c r="UPQ73" s="192" t="e">
        <f t="shared" ref="UPQ73:UPR73" si="2743">VLOOKUP(UPO73,($L$59:$N$62),3,FALSE)</f>
        <v>#N/A</v>
      </c>
      <c r="UPR73" s="192" t="e">
        <f t="shared" si="2743"/>
        <v>#N/A</v>
      </c>
      <c r="UPS73" s="203">
        <v>1</v>
      </c>
      <c r="UPT73" s="272">
        <f t="shared" ref="UPT73" si="2744">UPS73^2</f>
        <v>1</v>
      </c>
      <c r="UPU73" s="210" t="e">
        <f t="shared" ref="UPU73" si="2745">UPQ73*UPR73*UPT73</f>
        <v>#N/A</v>
      </c>
      <c r="UQC73" s="193" t="s">
        <v>115</v>
      </c>
      <c r="UQD73" s="189">
        <v>2</v>
      </c>
      <c r="UQE73" s="193" t="s">
        <v>2671</v>
      </c>
      <c r="UQF73" s="193" t="s">
        <v>2671</v>
      </c>
      <c r="UQG73" s="192" t="e">
        <f t="shared" ref="UQG73:UQH73" si="2746">VLOOKUP(UQE73,($L$59:$N$62),3,FALSE)</f>
        <v>#N/A</v>
      </c>
      <c r="UQH73" s="192" t="e">
        <f t="shared" si="2746"/>
        <v>#N/A</v>
      </c>
      <c r="UQI73" s="203">
        <v>1</v>
      </c>
      <c r="UQJ73" s="272">
        <f t="shared" ref="UQJ73" si="2747">UQI73^2</f>
        <v>1</v>
      </c>
      <c r="UQK73" s="210" t="e">
        <f t="shared" ref="UQK73" si="2748">UQG73*UQH73*UQJ73</f>
        <v>#N/A</v>
      </c>
      <c r="UQS73" s="193" t="s">
        <v>115</v>
      </c>
      <c r="UQT73" s="189">
        <v>2</v>
      </c>
      <c r="UQU73" s="193" t="s">
        <v>2671</v>
      </c>
      <c r="UQV73" s="193" t="s">
        <v>2671</v>
      </c>
      <c r="UQW73" s="192" t="e">
        <f t="shared" ref="UQW73:UQX73" si="2749">VLOOKUP(UQU73,($L$59:$N$62),3,FALSE)</f>
        <v>#N/A</v>
      </c>
      <c r="UQX73" s="192" t="e">
        <f t="shared" si="2749"/>
        <v>#N/A</v>
      </c>
      <c r="UQY73" s="203">
        <v>1</v>
      </c>
      <c r="UQZ73" s="272">
        <f t="shared" ref="UQZ73" si="2750">UQY73^2</f>
        <v>1</v>
      </c>
      <c r="URA73" s="210" t="e">
        <f t="shared" ref="URA73" si="2751">UQW73*UQX73*UQZ73</f>
        <v>#N/A</v>
      </c>
      <c r="URI73" s="193" t="s">
        <v>115</v>
      </c>
      <c r="URJ73" s="189">
        <v>2</v>
      </c>
      <c r="URK73" s="193" t="s">
        <v>2671</v>
      </c>
      <c r="URL73" s="193" t="s">
        <v>2671</v>
      </c>
      <c r="URM73" s="192" t="e">
        <f t="shared" ref="URM73:URN73" si="2752">VLOOKUP(URK73,($L$59:$N$62),3,FALSE)</f>
        <v>#N/A</v>
      </c>
      <c r="URN73" s="192" t="e">
        <f t="shared" si="2752"/>
        <v>#N/A</v>
      </c>
      <c r="URO73" s="203">
        <v>1</v>
      </c>
      <c r="URP73" s="272">
        <f t="shared" ref="URP73" si="2753">URO73^2</f>
        <v>1</v>
      </c>
      <c r="URQ73" s="210" t="e">
        <f t="shared" ref="URQ73" si="2754">URM73*URN73*URP73</f>
        <v>#N/A</v>
      </c>
      <c r="URY73" s="193" t="s">
        <v>115</v>
      </c>
      <c r="URZ73" s="189">
        <v>2</v>
      </c>
      <c r="USA73" s="193" t="s">
        <v>2671</v>
      </c>
      <c r="USB73" s="193" t="s">
        <v>2671</v>
      </c>
      <c r="USC73" s="192" t="e">
        <f t="shared" ref="USC73:USD73" si="2755">VLOOKUP(USA73,($L$59:$N$62),3,FALSE)</f>
        <v>#N/A</v>
      </c>
      <c r="USD73" s="192" t="e">
        <f t="shared" si="2755"/>
        <v>#N/A</v>
      </c>
      <c r="USE73" s="203">
        <v>1</v>
      </c>
      <c r="USF73" s="272">
        <f t="shared" ref="USF73" si="2756">USE73^2</f>
        <v>1</v>
      </c>
      <c r="USG73" s="210" t="e">
        <f t="shared" ref="USG73" si="2757">USC73*USD73*USF73</f>
        <v>#N/A</v>
      </c>
      <c r="USO73" s="193" t="s">
        <v>115</v>
      </c>
      <c r="USP73" s="189">
        <v>2</v>
      </c>
      <c r="USQ73" s="193" t="s">
        <v>2671</v>
      </c>
      <c r="USR73" s="193" t="s">
        <v>2671</v>
      </c>
      <c r="USS73" s="192" t="e">
        <f t="shared" ref="USS73:UST73" si="2758">VLOOKUP(USQ73,($L$59:$N$62),3,FALSE)</f>
        <v>#N/A</v>
      </c>
      <c r="UST73" s="192" t="e">
        <f t="shared" si="2758"/>
        <v>#N/A</v>
      </c>
      <c r="USU73" s="203">
        <v>1</v>
      </c>
      <c r="USV73" s="272">
        <f t="shared" ref="USV73" si="2759">USU73^2</f>
        <v>1</v>
      </c>
      <c r="USW73" s="210" t="e">
        <f t="shared" ref="USW73" si="2760">USS73*UST73*USV73</f>
        <v>#N/A</v>
      </c>
      <c r="UTE73" s="193" t="s">
        <v>115</v>
      </c>
      <c r="UTF73" s="189">
        <v>2</v>
      </c>
      <c r="UTG73" s="193" t="s">
        <v>2671</v>
      </c>
      <c r="UTH73" s="193" t="s">
        <v>2671</v>
      </c>
      <c r="UTI73" s="192" t="e">
        <f t="shared" ref="UTI73:UTJ73" si="2761">VLOOKUP(UTG73,($L$59:$N$62),3,FALSE)</f>
        <v>#N/A</v>
      </c>
      <c r="UTJ73" s="192" t="e">
        <f t="shared" si="2761"/>
        <v>#N/A</v>
      </c>
      <c r="UTK73" s="203">
        <v>1</v>
      </c>
      <c r="UTL73" s="272">
        <f t="shared" ref="UTL73" si="2762">UTK73^2</f>
        <v>1</v>
      </c>
      <c r="UTM73" s="210" t="e">
        <f t="shared" ref="UTM73" si="2763">UTI73*UTJ73*UTL73</f>
        <v>#N/A</v>
      </c>
      <c r="UTU73" s="193" t="s">
        <v>115</v>
      </c>
      <c r="UTV73" s="189">
        <v>2</v>
      </c>
      <c r="UTW73" s="193" t="s">
        <v>2671</v>
      </c>
      <c r="UTX73" s="193" t="s">
        <v>2671</v>
      </c>
      <c r="UTY73" s="192" t="e">
        <f t="shared" ref="UTY73:UTZ73" si="2764">VLOOKUP(UTW73,($L$59:$N$62),3,FALSE)</f>
        <v>#N/A</v>
      </c>
      <c r="UTZ73" s="192" t="e">
        <f t="shared" si="2764"/>
        <v>#N/A</v>
      </c>
      <c r="UUA73" s="203">
        <v>1</v>
      </c>
      <c r="UUB73" s="272">
        <f t="shared" ref="UUB73" si="2765">UUA73^2</f>
        <v>1</v>
      </c>
      <c r="UUC73" s="210" t="e">
        <f t="shared" ref="UUC73" si="2766">UTY73*UTZ73*UUB73</f>
        <v>#N/A</v>
      </c>
      <c r="UUK73" s="193" t="s">
        <v>115</v>
      </c>
      <c r="UUL73" s="189">
        <v>2</v>
      </c>
      <c r="UUM73" s="193" t="s">
        <v>2671</v>
      </c>
      <c r="UUN73" s="193" t="s">
        <v>2671</v>
      </c>
      <c r="UUO73" s="192" t="e">
        <f t="shared" ref="UUO73:UUP73" si="2767">VLOOKUP(UUM73,($L$59:$N$62),3,FALSE)</f>
        <v>#N/A</v>
      </c>
      <c r="UUP73" s="192" t="e">
        <f t="shared" si="2767"/>
        <v>#N/A</v>
      </c>
      <c r="UUQ73" s="203">
        <v>1</v>
      </c>
      <c r="UUR73" s="272">
        <f t="shared" ref="UUR73" si="2768">UUQ73^2</f>
        <v>1</v>
      </c>
      <c r="UUS73" s="210" t="e">
        <f t="shared" ref="UUS73" si="2769">UUO73*UUP73*UUR73</f>
        <v>#N/A</v>
      </c>
      <c r="UVA73" s="193" t="s">
        <v>115</v>
      </c>
      <c r="UVB73" s="189">
        <v>2</v>
      </c>
      <c r="UVC73" s="193" t="s">
        <v>2671</v>
      </c>
      <c r="UVD73" s="193" t="s">
        <v>2671</v>
      </c>
      <c r="UVE73" s="192" t="e">
        <f t="shared" ref="UVE73:UVF73" si="2770">VLOOKUP(UVC73,($L$59:$N$62),3,FALSE)</f>
        <v>#N/A</v>
      </c>
      <c r="UVF73" s="192" t="e">
        <f t="shared" si="2770"/>
        <v>#N/A</v>
      </c>
      <c r="UVG73" s="203">
        <v>1</v>
      </c>
      <c r="UVH73" s="272">
        <f t="shared" ref="UVH73" si="2771">UVG73^2</f>
        <v>1</v>
      </c>
      <c r="UVI73" s="210" t="e">
        <f t="shared" ref="UVI73" si="2772">UVE73*UVF73*UVH73</f>
        <v>#N/A</v>
      </c>
      <c r="UVQ73" s="193" t="s">
        <v>115</v>
      </c>
      <c r="UVR73" s="189">
        <v>2</v>
      </c>
      <c r="UVS73" s="193" t="s">
        <v>2671</v>
      </c>
      <c r="UVT73" s="193" t="s">
        <v>2671</v>
      </c>
      <c r="UVU73" s="192" t="e">
        <f t="shared" ref="UVU73:UVV73" si="2773">VLOOKUP(UVS73,($L$59:$N$62),3,FALSE)</f>
        <v>#N/A</v>
      </c>
      <c r="UVV73" s="192" t="e">
        <f t="shared" si="2773"/>
        <v>#N/A</v>
      </c>
      <c r="UVW73" s="203">
        <v>1</v>
      </c>
      <c r="UVX73" s="272">
        <f t="shared" ref="UVX73" si="2774">UVW73^2</f>
        <v>1</v>
      </c>
      <c r="UVY73" s="210" t="e">
        <f t="shared" ref="UVY73" si="2775">UVU73*UVV73*UVX73</f>
        <v>#N/A</v>
      </c>
      <c r="UWG73" s="193" t="s">
        <v>115</v>
      </c>
      <c r="UWH73" s="189">
        <v>2</v>
      </c>
      <c r="UWI73" s="193" t="s">
        <v>2671</v>
      </c>
      <c r="UWJ73" s="193" t="s">
        <v>2671</v>
      </c>
      <c r="UWK73" s="192" t="e">
        <f t="shared" ref="UWK73:UWL73" si="2776">VLOOKUP(UWI73,($L$59:$N$62),3,FALSE)</f>
        <v>#N/A</v>
      </c>
      <c r="UWL73" s="192" t="e">
        <f t="shared" si="2776"/>
        <v>#N/A</v>
      </c>
      <c r="UWM73" s="203">
        <v>1</v>
      </c>
      <c r="UWN73" s="272">
        <f t="shared" ref="UWN73" si="2777">UWM73^2</f>
        <v>1</v>
      </c>
      <c r="UWO73" s="210" t="e">
        <f t="shared" ref="UWO73" si="2778">UWK73*UWL73*UWN73</f>
        <v>#N/A</v>
      </c>
      <c r="UWW73" s="193" t="s">
        <v>115</v>
      </c>
      <c r="UWX73" s="189">
        <v>2</v>
      </c>
      <c r="UWY73" s="193" t="s">
        <v>2671</v>
      </c>
      <c r="UWZ73" s="193" t="s">
        <v>2671</v>
      </c>
      <c r="UXA73" s="192" t="e">
        <f t="shared" ref="UXA73:UXB73" si="2779">VLOOKUP(UWY73,($L$59:$N$62),3,FALSE)</f>
        <v>#N/A</v>
      </c>
      <c r="UXB73" s="192" t="e">
        <f t="shared" si="2779"/>
        <v>#N/A</v>
      </c>
      <c r="UXC73" s="203">
        <v>1</v>
      </c>
      <c r="UXD73" s="272">
        <f t="shared" ref="UXD73" si="2780">UXC73^2</f>
        <v>1</v>
      </c>
      <c r="UXE73" s="210" t="e">
        <f t="shared" ref="UXE73" si="2781">UXA73*UXB73*UXD73</f>
        <v>#N/A</v>
      </c>
      <c r="UXM73" s="193" t="s">
        <v>115</v>
      </c>
      <c r="UXN73" s="189">
        <v>2</v>
      </c>
      <c r="UXO73" s="193" t="s">
        <v>2671</v>
      </c>
      <c r="UXP73" s="193" t="s">
        <v>2671</v>
      </c>
      <c r="UXQ73" s="192" t="e">
        <f t="shared" ref="UXQ73:UXR73" si="2782">VLOOKUP(UXO73,($L$59:$N$62),3,FALSE)</f>
        <v>#N/A</v>
      </c>
      <c r="UXR73" s="192" t="e">
        <f t="shared" si="2782"/>
        <v>#N/A</v>
      </c>
      <c r="UXS73" s="203">
        <v>1</v>
      </c>
      <c r="UXT73" s="272">
        <f t="shared" ref="UXT73" si="2783">UXS73^2</f>
        <v>1</v>
      </c>
      <c r="UXU73" s="210" t="e">
        <f t="shared" ref="UXU73" si="2784">UXQ73*UXR73*UXT73</f>
        <v>#N/A</v>
      </c>
      <c r="UYC73" s="193" t="s">
        <v>115</v>
      </c>
      <c r="UYD73" s="189">
        <v>2</v>
      </c>
      <c r="UYE73" s="193" t="s">
        <v>2671</v>
      </c>
      <c r="UYF73" s="193" t="s">
        <v>2671</v>
      </c>
      <c r="UYG73" s="192" t="e">
        <f t="shared" ref="UYG73:UYH73" si="2785">VLOOKUP(UYE73,($L$59:$N$62),3,FALSE)</f>
        <v>#N/A</v>
      </c>
      <c r="UYH73" s="192" t="e">
        <f t="shared" si="2785"/>
        <v>#N/A</v>
      </c>
      <c r="UYI73" s="203">
        <v>1</v>
      </c>
      <c r="UYJ73" s="272">
        <f t="shared" ref="UYJ73" si="2786">UYI73^2</f>
        <v>1</v>
      </c>
      <c r="UYK73" s="210" t="e">
        <f t="shared" ref="UYK73" si="2787">UYG73*UYH73*UYJ73</f>
        <v>#N/A</v>
      </c>
      <c r="UYS73" s="193" t="s">
        <v>115</v>
      </c>
      <c r="UYT73" s="189">
        <v>2</v>
      </c>
      <c r="UYU73" s="193" t="s">
        <v>2671</v>
      </c>
      <c r="UYV73" s="193" t="s">
        <v>2671</v>
      </c>
      <c r="UYW73" s="192" t="e">
        <f t="shared" ref="UYW73:UYX73" si="2788">VLOOKUP(UYU73,($L$59:$N$62),3,FALSE)</f>
        <v>#N/A</v>
      </c>
      <c r="UYX73" s="192" t="e">
        <f t="shared" si="2788"/>
        <v>#N/A</v>
      </c>
      <c r="UYY73" s="203">
        <v>1</v>
      </c>
      <c r="UYZ73" s="272">
        <f t="shared" ref="UYZ73" si="2789">UYY73^2</f>
        <v>1</v>
      </c>
      <c r="UZA73" s="210" t="e">
        <f t="shared" ref="UZA73" si="2790">UYW73*UYX73*UYZ73</f>
        <v>#N/A</v>
      </c>
      <c r="UZI73" s="193" t="s">
        <v>115</v>
      </c>
      <c r="UZJ73" s="189">
        <v>2</v>
      </c>
      <c r="UZK73" s="193" t="s">
        <v>2671</v>
      </c>
      <c r="UZL73" s="193" t="s">
        <v>2671</v>
      </c>
      <c r="UZM73" s="192" t="e">
        <f t="shared" ref="UZM73:UZN73" si="2791">VLOOKUP(UZK73,($L$59:$N$62),3,FALSE)</f>
        <v>#N/A</v>
      </c>
      <c r="UZN73" s="192" t="e">
        <f t="shared" si="2791"/>
        <v>#N/A</v>
      </c>
      <c r="UZO73" s="203">
        <v>1</v>
      </c>
      <c r="UZP73" s="272">
        <f t="shared" ref="UZP73" si="2792">UZO73^2</f>
        <v>1</v>
      </c>
      <c r="UZQ73" s="210" t="e">
        <f t="shared" ref="UZQ73" si="2793">UZM73*UZN73*UZP73</f>
        <v>#N/A</v>
      </c>
      <c r="UZY73" s="193" t="s">
        <v>115</v>
      </c>
      <c r="UZZ73" s="189">
        <v>2</v>
      </c>
      <c r="VAA73" s="193" t="s">
        <v>2671</v>
      </c>
      <c r="VAB73" s="193" t="s">
        <v>2671</v>
      </c>
      <c r="VAC73" s="192" t="e">
        <f t="shared" ref="VAC73:VAD73" si="2794">VLOOKUP(VAA73,($L$59:$N$62),3,FALSE)</f>
        <v>#N/A</v>
      </c>
      <c r="VAD73" s="192" t="e">
        <f t="shared" si="2794"/>
        <v>#N/A</v>
      </c>
      <c r="VAE73" s="203">
        <v>1</v>
      </c>
      <c r="VAF73" s="272">
        <f t="shared" ref="VAF73" si="2795">VAE73^2</f>
        <v>1</v>
      </c>
      <c r="VAG73" s="210" t="e">
        <f t="shared" ref="VAG73" si="2796">VAC73*VAD73*VAF73</f>
        <v>#N/A</v>
      </c>
      <c r="VAO73" s="193" t="s">
        <v>115</v>
      </c>
      <c r="VAP73" s="189">
        <v>2</v>
      </c>
      <c r="VAQ73" s="193" t="s">
        <v>2671</v>
      </c>
      <c r="VAR73" s="193" t="s">
        <v>2671</v>
      </c>
      <c r="VAS73" s="192" t="e">
        <f t="shared" ref="VAS73:VAT73" si="2797">VLOOKUP(VAQ73,($L$59:$N$62),3,FALSE)</f>
        <v>#N/A</v>
      </c>
      <c r="VAT73" s="192" t="e">
        <f t="shared" si="2797"/>
        <v>#N/A</v>
      </c>
      <c r="VAU73" s="203">
        <v>1</v>
      </c>
      <c r="VAV73" s="272">
        <f t="shared" ref="VAV73" si="2798">VAU73^2</f>
        <v>1</v>
      </c>
      <c r="VAW73" s="210" t="e">
        <f t="shared" ref="VAW73" si="2799">VAS73*VAT73*VAV73</f>
        <v>#N/A</v>
      </c>
      <c r="VBE73" s="193" t="s">
        <v>115</v>
      </c>
      <c r="VBF73" s="189">
        <v>2</v>
      </c>
      <c r="VBG73" s="193" t="s">
        <v>2671</v>
      </c>
      <c r="VBH73" s="193" t="s">
        <v>2671</v>
      </c>
      <c r="VBI73" s="192" t="e">
        <f t="shared" ref="VBI73:VBJ73" si="2800">VLOOKUP(VBG73,($L$59:$N$62),3,FALSE)</f>
        <v>#N/A</v>
      </c>
      <c r="VBJ73" s="192" t="e">
        <f t="shared" si="2800"/>
        <v>#N/A</v>
      </c>
      <c r="VBK73" s="203">
        <v>1</v>
      </c>
      <c r="VBL73" s="272">
        <f t="shared" ref="VBL73" si="2801">VBK73^2</f>
        <v>1</v>
      </c>
      <c r="VBM73" s="210" t="e">
        <f t="shared" ref="VBM73" si="2802">VBI73*VBJ73*VBL73</f>
        <v>#N/A</v>
      </c>
      <c r="VBU73" s="193" t="s">
        <v>115</v>
      </c>
      <c r="VBV73" s="189">
        <v>2</v>
      </c>
      <c r="VBW73" s="193" t="s">
        <v>2671</v>
      </c>
      <c r="VBX73" s="193" t="s">
        <v>2671</v>
      </c>
      <c r="VBY73" s="192" t="e">
        <f t="shared" ref="VBY73:VBZ73" si="2803">VLOOKUP(VBW73,($L$59:$N$62),3,FALSE)</f>
        <v>#N/A</v>
      </c>
      <c r="VBZ73" s="192" t="e">
        <f t="shared" si="2803"/>
        <v>#N/A</v>
      </c>
      <c r="VCA73" s="203">
        <v>1</v>
      </c>
      <c r="VCB73" s="272">
        <f t="shared" ref="VCB73" si="2804">VCA73^2</f>
        <v>1</v>
      </c>
      <c r="VCC73" s="210" t="e">
        <f t="shared" ref="VCC73" si="2805">VBY73*VBZ73*VCB73</f>
        <v>#N/A</v>
      </c>
      <c r="VCK73" s="193" t="s">
        <v>115</v>
      </c>
      <c r="VCL73" s="189">
        <v>2</v>
      </c>
      <c r="VCM73" s="193" t="s">
        <v>2671</v>
      </c>
      <c r="VCN73" s="193" t="s">
        <v>2671</v>
      </c>
      <c r="VCO73" s="192" t="e">
        <f t="shared" ref="VCO73:VCP73" si="2806">VLOOKUP(VCM73,($L$59:$N$62),3,FALSE)</f>
        <v>#N/A</v>
      </c>
      <c r="VCP73" s="192" t="e">
        <f t="shared" si="2806"/>
        <v>#N/A</v>
      </c>
      <c r="VCQ73" s="203">
        <v>1</v>
      </c>
      <c r="VCR73" s="272">
        <f t="shared" ref="VCR73" si="2807">VCQ73^2</f>
        <v>1</v>
      </c>
      <c r="VCS73" s="210" t="e">
        <f t="shared" ref="VCS73" si="2808">VCO73*VCP73*VCR73</f>
        <v>#N/A</v>
      </c>
      <c r="VDA73" s="193" t="s">
        <v>115</v>
      </c>
      <c r="VDB73" s="189">
        <v>2</v>
      </c>
      <c r="VDC73" s="193" t="s">
        <v>2671</v>
      </c>
      <c r="VDD73" s="193" t="s">
        <v>2671</v>
      </c>
      <c r="VDE73" s="192" t="e">
        <f t="shared" ref="VDE73:VDF73" si="2809">VLOOKUP(VDC73,($L$59:$N$62),3,FALSE)</f>
        <v>#N/A</v>
      </c>
      <c r="VDF73" s="192" t="e">
        <f t="shared" si="2809"/>
        <v>#N/A</v>
      </c>
      <c r="VDG73" s="203">
        <v>1</v>
      </c>
      <c r="VDH73" s="272">
        <f t="shared" ref="VDH73" si="2810">VDG73^2</f>
        <v>1</v>
      </c>
      <c r="VDI73" s="210" t="e">
        <f t="shared" ref="VDI73" si="2811">VDE73*VDF73*VDH73</f>
        <v>#N/A</v>
      </c>
      <c r="VDQ73" s="193" t="s">
        <v>115</v>
      </c>
      <c r="VDR73" s="189">
        <v>2</v>
      </c>
      <c r="VDS73" s="193" t="s">
        <v>2671</v>
      </c>
      <c r="VDT73" s="193" t="s">
        <v>2671</v>
      </c>
      <c r="VDU73" s="192" t="e">
        <f t="shared" ref="VDU73:VDV73" si="2812">VLOOKUP(VDS73,($L$59:$N$62),3,FALSE)</f>
        <v>#N/A</v>
      </c>
      <c r="VDV73" s="192" t="e">
        <f t="shared" si="2812"/>
        <v>#N/A</v>
      </c>
      <c r="VDW73" s="203">
        <v>1</v>
      </c>
      <c r="VDX73" s="272">
        <f t="shared" ref="VDX73" si="2813">VDW73^2</f>
        <v>1</v>
      </c>
      <c r="VDY73" s="210" t="e">
        <f t="shared" ref="VDY73" si="2814">VDU73*VDV73*VDX73</f>
        <v>#N/A</v>
      </c>
      <c r="VEG73" s="193" t="s">
        <v>115</v>
      </c>
      <c r="VEH73" s="189">
        <v>2</v>
      </c>
      <c r="VEI73" s="193" t="s">
        <v>2671</v>
      </c>
      <c r="VEJ73" s="193" t="s">
        <v>2671</v>
      </c>
      <c r="VEK73" s="192" t="e">
        <f t="shared" ref="VEK73:VEL73" si="2815">VLOOKUP(VEI73,($L$59:$N$62),3,FALSE)</f>
        <v>#N/A</v>
      </c>
      <c r="VEL73" s="192" t="e">
        <f t="shared" si="2815"/>
        <v>#N/A</v>
      </c>
      <c r="VEM73" s="203">
        <v>1</v>
      </c>
      <c r="VEN73" s="272">
        <f t="shared" ref="VEN73" si="2816">VEM73^2</f>
        <v>1</v>
      </c>
      <c r="VEO73" s="210" t="e">
        <f t="shared" ref="VEO73" si="2817">VEK73*VEL73*VEN73</f>
        <v>#N/A</v>
      </c>
      <c r="VEW73" s="193" t="s">
        <v>115</v>
      </c>
      <c r="VEX73" s="189">
        <v>2</v>
      </c>
      <c r="VEY73" s="193" t="s">
        <v>2671</v>
      </c>
      <c r="VEZ73" s="193" t="s">
        <v>2671</v>
      </c>
      <c r="VFA73" s="192" t="e">
        <f t="shared" ref="VFA73:VFB73" si="2818">VLOOKUP(VEY73,($L$59:$N$62),3,FALSE)</f>
        <v>#N/A</v>
      </c>
      <c r="VFB73" s="192" t="e">
        <f t="shared" si="2818"/>
        <v>#N/A</v>
      </c>
      <c r="VFC73" s="203">
        <v>1</v>
      </c>
      <c r="VFD73" s="272">
        <f t="shared" ref="VFD73" si="2819">VFC73^2</f>
        <v>1</v>
      </c>
      <c r="VFE73" s="210" t="e">
        <f t="shared" ref="VFE73" si="2820">VFA73*VFB73*VFD73</f>
        <v>#N/A</v>
      </c>
      <c r="VFM73" s="193" t="s">
        <v>115</v>
      </c>
      <c r="VFN73" s="189">
        <v>2</v>
      </c>
      <c r="VFO73" s="193" t="s">
        <v>2671</v>
      </c>
      <c r="VFP73" s="193" t="s">
        <v>2671</v>
      </c>
      <c r="VFQ73" s="192" t="e">
        <f t="shared" ref="VFQ73:VFR73" si="2821">VLOOKUP(VFO73,($L$59:$N$62),3,FALSE)</f>
        <v>#N/A</v>
      </c>
      <c r="VFR73" s="192" t="e">
        <f t="shared" si="2821"/>
        <v>#N/A</v>
      </c>
      <c r="VFS73" s="203">
        <v>1</v>
      </c>
      <c r="VFT73" s="272">
        <f t="shared" ref="VFT73" si="2822">VFS73^2</f>
        <v>1</v>
      </c>
      <c r="VFU73" s="210" t="e">
        <f t="shared" ref="VFU73" si="2823">VFQ73*VFR73*VFT73</f>
        <v>#N/A</v>
      </c>
      <c r="VGC73" s="193" t="s">
        <v>115</v>
      </c>
      <c r="VGD73" s="189">
        <v>2</v>
      </c>
      <c r="VGE73" s="193" t="s">
        <v>2671</v>
      </c>
      <c r="VGF73" s="193" t="s">
        <v>2671</v>
      </c>
      <c r="VGG73" s="192" t="e">
        <f t="shared" ref="VGG73:VGH73" si="2824">VLOOKUP(VGE73,($L$59:$N$62),3,FALSE)</f>
        <v>#N/A</v>
      </c>
      <c r="VGH73" s="192" t="e">
        <f t="shared" si="2824"/>
        <v>#N/A</v>
      </c>
      <c r="VGI73" s="203">
        <v>1</v>
      </c>
      <c r="VGJ73" s="272">
        <f t="shared" ref="VGJ73" si="2825">VGI73^2</f>
        <v>1</v>
      </c>
      <c r="VGK73" s="210" t="e">
        <f t="shared" ref="VGK73" si="2826">VGG73*VGH73*VGJ73</f>
        <v>#N/A</v>
      </c>
      <c r="VGS73" s="193" t="s">
        <v>115</v>
      </c>
      <c r="VGT73" s="189">
        <v>2</v>
      </c>
      <c r="VGU73" s="193" t="s">
        <v>2671</v>
      </c>
      <c r="VGV73" s="193" t="s">
        <v>2671</v>
      </c>
      <c r="VGW73" s="192" t="e">
        <f t="shared" ref="VGW73:VGX73" si="2827">VLOOKUP(VGU73,($L$59:$N$62),3,FALSE)</f>
        <v>#N/A</v>
      </c>
      <c r="VGX73" s="192" t="e">
        <f t="shared" si="2827"/>
        <v>#N/A</v>
      </c>
      <c r="VGY73" s="203">
        <v>1</v>
      </c>
      <c r="VGZ73" s="272">
        <f t="shared" ref="VGZ73" si="2828">VGY73^2</f>
        <v>1</v>
      </c>
      <c r="VHA73" s="210" t="e">
        <f t="shared" ref="VHA73" si="2829">VGW73*VGX73*VGZ73</f>
        <v>#N/A</v>
      </c>
      <c r="VHI73" s="193" t="s">
        <v>115</v>
      </c>
      <c r="VHJ73" s="189">
        <v>2</v>
      </c>
      <c r="VHK73" s="193" t="s">
        <v>2671</v>
      </c>
      <c r="VHL73" s="193" t="s">
        <v>2671</v>
      </c>
      <c r="VHM73" s="192" t="e">
        <f t="shared" ref="VHM73:VHN73" si="2830">VLOOKUP(VHK73,($L$59:$N$62),3,FALSE)</f>
        <v>#N/A</v>
      </c>
      <c r="VHN73" s="192" t="e">
        <f t="shared" si="2830"/>
        <v>#N/A</v>
      </c>
      <c r="VHO73" s="203">
        <v>1</v>
      </c>
      <c r="VHP73" s="272">
        <f t="shared" ref="VHP73" si="2831">VHO73^2</f>
        <v>1</v>
      </c>
      <c r="VHQ73" s="210" t="e">
        <f t="shared" ref="VHQ73" si="2832">VHM73*VHN73*VHP73</f>
        <v>#N/A</v>
      </c>
      <c r="VHY73" s="193" t="s">
        <v>115</v>
      </c>
      <c r="VHZ73" s="189">
        <v>2</v>
      </c>
      <c r="VIA73" s="193" t="s">
        <v>2671</v>
      </c>
      <c r="VIB73" s="193" t="s">
        <v>2671</v>
      </c>
      <c r="VIC73" s="192" t="e">
        <f t="shared" ref="VIC73:VID73" si="2833">VLOOKUP(VIA73,($L$59:$N$62),3,FALSE)</f>
        <v>#N/A</v>
      </c>
      <c r="VID73" s="192" t="e">
        <f t="shared" si="2833"/>
        <v>#N/A</v>
      </c>
      <c r="VIE73" s="203">
        <v>1</v>
      </c>
      <c r="VIF73" s="272">
        <f t="shared" ref="VIF73" si="2834">VIE73^2</f>
        <v>1</v>
      </c>
      <c r="VIG73" s="210" t="e">
        <f t="shared" ref="VIG73" si="2835">VIC73*VID73*VIF73</f>
        <v>#N/A</v>
      </c>
      <c r="VIO73" s="193" t="s">
        <v>115</v>
      </c>
      <c r="VIP73" s="189">
        <v>2</v>
      </c>
      <c r="VIQ73" s="193" t="s">
        <v>2671</v>
      </c>
      <c r="VIR73" s="193" t="s">
        <v>2671</v>
      </c>
      <c r="VIS73" s="192" t="e">
        <f t="shared" ref="VIS73:VIT73" si="2836">VLOOKUP(VIQ73,($L$59:$N$62),3,FALSE)</f>
        <v>#N/A</v>
      </c>
      <c r="VIT73" s="192" t="e">
        <f t="shared" si="2836"/>
        <v>#N/A</v>
      </c>
      <c r="VIU73" s="203">
        <v>1</v>
      </c>
      <c r="VIV73" s="272">
        <f t="shared" ref="VIV73" si="2837">VIU73^2</f>
        <v>1</v>
      </c>
      <c r="VIW73" s="210" t="e">
        <f t="shared" ref="VIW73" si="2838">VIS73*VIT73*VIV73</f>
        <v>#N/A</v>
      </c>
      <c r="VJE73" s="193" t="s">
        <v>115</v>
      </c>
      <c r="VJF73" s="189">
        <v>2</v>
      </c>
      <c r="VJG73" s="193" t="s">
        <v>2671</v>
      </c>
      <c r="VJH73" s="193" t="s">
        <v>2671</v>
      </c>
      <c r="VJI73" s="192" t="e">
        <f t="shared" ref="VJI73:VJJ73" si="2839">VLOOKUP(VJG73,($L$59:$N$62),3,FALSE)</f>
        <v>#N/A</v>
      </c>
      <c r="VJJ73" s="192" t="e">
        <f t="shared" si="2839"/>
        <v>#N/A</v>
      </c>
      <c r="VJK73" s="203">
        <v>1</v>
      </c>
      <c r="VJL73" s="272">
        <f t="shared" ref="VJL73" si="2840">VJK73^2</f>
        <v>1</v>
      </c>
      <c r="VJM73" s="210" t="e">
        <f t="shared" ref="VJM73" si="2841">VJI73*VJJ73*VJL73</f>
        <v>#N/A</v>
      </c>
      <c r="VJU73" s="193" t="s">
        <v>115</v>
      </c>
      <c r="VJV73" s="189">
        <v>2</v>
      </c>
      <c r="VJW73" s="193" t="s">
        <v>2671</v>
      </c>
      <c r="VJX73" s="193" t="s">
        <v>2671</v>
      </c>
      <c r="VJY73" s="192" t="e">
        <f t="shared" ref="VJY73:VJZ73" si="2842">VLOOKUP(VJW73,($L$59:$N$62),3,FALSE)</f>
        <v>#N/A</v>
      </c>
      <c r="VJZ73" s="192" t="e">
        <f t="shared" si="2842"/>
        <v>#N/A</v>
      </c>
      <c r="VKA73" s="203">
        <v>1</v>
      </c>
      <c r="VKB73" s="272">
        <f t="shared" ref="VKB73" si="2843">VKA73^2</f>
        <v>1</v>
      </c>
      <c r="VKC73" s="210" t="e">
        <f t="shared" ref="VKC73" si="2844">VJY73*VJZ73*VKB73</f>
        <v>#N/A</v>
      </c>
      <c r="VKK73" s="193" t="s">
        <v>115</v>
      </c>
      <c r="VKL73" s="189">
        <v>2</v>
      </c>
      <c r="VKM73" s="193" t="s">
        <v>2671</v>
      </c>
      <c r="VKN73" s="193" t="s">
        <v>2671</v>
      </c>
      <c r="VKO73" s="192" t="e">
        <f t="shared" ref="VKO73:VKP73" si="2845">VLOOKUP(VKM73,($L$59:$N$62),3,FALSE)</f>
        <v>#N/A</v>
      </c>
      <c r="VKP73" s="192" t="e">
        <f t="shared" si="2845"/>
        <v>#N/A</v>
      </c>
      <c r="VKQ73" s="203">
        <v>1</v>
      </c>
      <c r="VKR73" s="272">
        <f t="shared" ref="VKR73" si="2846">VKQ73^2</f>
        <v>1</v>
      </c>
      <c r="VKS73" s="210" t="e">
        <f t="shared" ref="VKS73" si="2847">VKO73*VKP73*VKR73</f>
        <v>#N/A</v>
      </c>
      <c r="VLA73" s="193" t="s">
        <v>115</v>
      </c>
      <c r="VLB73" s="189">
        <v>2</v>
      </c>
      <c r="VLC73" s="193" t="s">
        <v>2671</v>
      </c>
      <c r="VLD73" s="193" t="s">
        <v>2671</v>
      </c>
      <c r="VLE73" s="192" t="e">
        <f t="shared" ref="VLE73:VLF73" si="2848">VLOOKUP(VLC73,($L$59:$N$62),3,FALSE)</f>
        <v>#N/A</v>
      </c>
      <c r="VLF73" s="192" t="e">
        <f t="shared" si="2848"/>
        <v>#N/A</v>
      </c>
      <c r="VLG73" s="203">
        <v>1</v>
      </c>
      <c r="VLH73" s="272">
        <f t="shared" ref="VLH73" si="2849">VLG73^2</f>
        <v>1</v>
      </c>
      <c r="VLI73" s="210" t="e">
        <f t="shared" ref="VLI73" si="2850">VLE73*VLF73*VLH73</f>
        <v>#N/A</v>
      </c>
      <c r="VLQ73" s="193" t="s">
        <v>115</v>
      </c>
      <c r="VLR73" s="189">
        <v>2</v>
      </c>
      <c r="VLS73" s="193" t="s">
        <v>2671</v>
      </c>
      <c r="VLT73" s="193" t="s">
        <v>2671</v>
      </c>
      <c r="VLU73" s="192" t="e">
        <f t="shared" ref="VLU73:VLV73" si="2851">VLOOKUP(VLS73,($L$59:$N$62),3,FALSE)</f>
        <v>#N/A</v>
      </c>
      <c r="VLV73" s="192" t="e">
        <f t="shared" si="2851"/>
        <v>#N/A</v>
      </c>
      <c r="VLW73" s="203">
        <v>1</v>
      </c>
      <c r="VLX73" s="272">
        <f t="shared" ref="VLX73" si="2852">VLW73^2</f>
        <v>1</v>
      </c>
      <c r="VLY73" s="210" t="e">
        <f t="shared" ref="VLY73" si="2853">VLU73*VLV73*VLX73</f>
        <v>#N/A</v>
      </c>
      <c r="VMG73" s="193" t="s">
        <v>115</v>
      </c>
      <c r="VMH73" s="189">
        <v>2</v>
      </c>
      <c r="VMI73" s="193" t="s">
        <v>2671</v>
      </c>
      <c r="VMJ73" s="193" t="s">
        <v>2671</v>
      </c>
      <c r="VMK73" s="192" t="e">
        <f t="shared" ref="VMK73:VML73" si="2854">VLOOKUP(VMI73,($L$59:$N$62),3,FALSE)</f>
        <v>#N/A</v>
      </c>
      <c r="VML73" s="192" t="e">
        <f t="shared" si="2854"/>
        <v>#N/A</v>
      </c>
      <c r="VMM73" s="203">
        <v>1</v>
      </c>
      <c r="VMN73" s="272">
        <f t="shared" ref="VMN73" si="2855">VMM73^2</f>
        <v>1</v>
      </c>
      <c r="VMO73" s="210" t="e">
        <f t="shared" ref="VMO73" si="2856">VMK73*VML73*VMN73</f>
        <v>#N/A</v>
      </c>
      <c r="VMW73" s="193" t="s">
        <v>115</v>
      </c>
      <c r="VMX73" s="189">
        <v>2</v>
      </c>
      <c r="VMY73" s="193" t="s">
        <v>2671</v>
      </c>
      <c r="VMZ73" s="193" t="s">
        <v>2671</v>
      </c>
      <c r="VNA73" s="192" t="e">
        <f t="shared" ref="VNA73:VNB73" si="2857">VLOOKUP(VMY73,($L$59:$N$62),3,FALSE)</f>
        <v>#N/A</v>
      </c>
      <c r="VNB73" s="192" t="e">
        <f t="shared" si="2857"/>
        <v>#N/A</v>
      </c>
      <c r="VNC73" s="203">
        <v>1</v>
      </c>
      <c r="VND73" s="272">
        <f t="shared" ref="VND73" si="2858">VNC73^2</f>
        <v>1</v>
      </c>
      <c r="VNE73" s="210" t="e">
        <f t="shared" ref="VNE73" si="2859">VNA73*VNB73*VND73</f>
        <v>#N/A</v>
      </c>
      <c r="VNM73" s="193" t="s">
        <v>115</v>
      </c>
      <c r="VNN73" s="189">
        <v>2</v>
      </c>
      <c r="VNO73" s="193" t="s">
        <v>2671</v>
      </c>
      <c r="VNP73" s="193" t="s">
        <v>2671</v>
      </c>
      <c r="VNQ73" s="192" t="e">
        <f t="shared" ref="VNQ73:VNR73" si="2860">VLOOKUP(VNO73,($L$59:$N$62),3,FALSE)</f>
        <v>#N/A</v>
      </c>
      <c r="VNR73" s="192" t="e">
        <f t="shared" si="2860"/>
        <v>#N/A</v>
      </c>
      <c r="VNS73" s="203">
        <v>1</v>
      </c>
      <c r="VNT73" s="272">
        <f t="shared" ref="VNT73" si="2861">VNS73^2</f>
        <v>1</v>
      </c>
      <c r="VNU73" s="210" t="e">
        <f t="shared" ref="VNU73" si="2862">VNQ73*VNR73*VNT73</f>
        <v>#N/A</v>
      </c>
      <c r="VOC73" s="193" t="s">
        <v>115</v>
      </c>
      <c r="VOD73" s="189">
        <v>2</v>
      </c>
      <c r="VOE73" s="193" t="s">
        <v>2671</v>
      </c>
      <c r="VOF73" s="193" t="s">
        <v>2671</v>
      </c>
      <c r="VOG73" s="192" t="e">
        <f t="shared" ref="VOG73:VOH73" si="2863">VLOOKUP(VOE73,($L$59:$N$62),3,FALSE)</f>
        <v>#N/A</v>
      </c>
      <c r="VOH73" s="192" t="e">
        <f t="shared" si="2863"/>
        <v>#N/A</v>
      </c>
      <c r="VOI73" s="203">
        <v>1</v>
      </c>
      <c r="VOJ73" s="272">
        <f t="shared" ref="VOJ73" si="2864">VOI73^2</f>
        <v>1</v>
      </c>
      <c r="VOK73" s="210" t="e">
        <f t="shared" ref="VOK73" si="2865">VOG73*VOH73*VOJ73</f>
        <v>#N/A</v>
      </c>
      <c r="VOS73" s="193" t="s">
        <v>115</v>
      </c>
      <c r="VOT73" s="189">
        <v>2</v>
      </c>
      <c r="VOU73" s="193" t="s">
        <v>2671</v>
      </c>
      <c r="VOV73" s="193" t="s">
        <v>2671</v>
      </c>
      <c r="VOW73" s="192" t="e">
        <f t="shared" ref="VOW73:VOX73" si="2866">VLOOKUP(VOU73,($L$59:$N$62),3,FALSE)</f>
        <v>#N/A</v>
      </c>
      <c r="VOX73" s="192" t="e">
        <f t="shared" si="2866"/>
        <v>#N/A</v>
      </c>
      <c r="VOY73" s="203">
        <v>1</v>
      </c>
      <c r="VOZ73" s="272">
        <f t="shared" ref="VOZ73" si="2867">VOY73^2</f>
        <v>1</v>
      </c>
      <c r="VPA73" s="210" t="e">
        <f t="shared" ref="VPA73" si="2868">VOW73*VOX73*VOZ73</f>
        <v>#N/A</v>
      </c>
      <c r="VPI73" s="193" t="s">
        <v>115</v>
      </c>
      <c r="VPJ73" s="189">
        <v>2</v>
      </c>
      <c r="VPK73" s="193" t="s">
        <v>2671</v>
      </c>
      <c r="VPL73" s="193" t="s">
        <v>2671</v>
      </c>
      <c r="VPM73" s="192" t="e">
        <f t="shared" ref="VPM73:VPN73" si="2869">VLOOKUP(VPK73,($L$59:$N$62),3,FALSE)</f>
        <v>#N/A</v>
      </c>
      <c r="VPN73" s="192" t="e">
        <f t="shared" si="2869"/>
        <v>#N/A</v>
      </c>
      <c r="VPO73" s="203">
        <v>1</v>
      </c>
      <c r="VPP73" s="272">
        <f t="shared" ref="VPP73" si="2870">VPO73^2</f>
        <v>1</v>
      </c>
      <c r="VPQ73" s="210" t="e">
        <f t="shared" ref="VPQ73" si="2871">VPM73*VPN73*VPP73</f>
        <v>#N/A</v>
      </c>
      <c r="VPY73" s="193" t="s">
        <v>115</v>
      </c>
      <c r="VPZ73" s="189">
        <v>2</v>
      </c>
      <c r="VQA73" s="193" t="s">
        <v>2671</v>
      </c>
      <c r="VQB73" s="193" t="s">
        <v>2671</v>
      </c>
      <c r="VQC73" s="192" t="e">
        <f t="shared" ref="VQC73:VQD73" si="2872">VLOOKUP(VQA73,($L$59:$N$62),3,FALSE)</f>
        <v>#N/A</v>
      </c>
      <c r="VQD73" s="192" t="e">
        <f t="shared" si="2872"/>
        <v>#N/A</v>
      </c>
      <c r="VQE73" s="203">
        <v>1</v>
      </c>
      <c r="VQF73" s="272">
        <f t="shared" ref="VQF73" si="2873">VQE73^2</f>
        <v>1</v>
      </c>
      <c r="VQG73" s="210" t="e">
        <f t="shared" ref="VQG73" si="2874">VQC73*VQD73*VQF73</f>
        <v>#N/A</v>
      </c>
      <c r="VQO73" s="193" t="s">
        <v>115</v>
      </c>
      <c r="VQP73" s="189">
        <v>2</v>
      </c>
      <c r="VQQ73" s="193" t="s">
        <v>2671</v>
      </c>
      <c r="VQR73" s="193" t="s">
        <v>2671</v>
      </c>
      <c r="VQS73" s="192" t="e">
        <f t="shared" ref="VQS73:VQT73" si="2875">VLOOKUP(VQQ73,($L$59:$N$62),3,FALSE)</f>
        <v>#N/A</v>
      </c>
      <c r="VQT73" s="192" t="e">
        <f t="shared" si="2875"/>
        <v>#N/A</v>
      </c>
      <c r="VQU73" s="203">
        <v>1</v>
      </c>
      <c r="VQV73" s="272">
        <f t="shared" ref="VQV73" si="2876">VQU73^2</f>
        <v>1</v>
      </c>
      <c r="VQW73" s="210" t="e">
        <f t="shared" ref="VQW73" si="2877">VQS73*VQT73*VQV73</f>
        <v>#N/A</v>
      </c>
      <c r="VRE73" s="193" t="s">
        <v>115</v>
      </c>
      <c r="VRF73" s="189">
        <v>2</v>
      </c>
      <c r="VRG73" s="193" t="s">
        <v>2671</v>
      </c>
      <c r="VRH73" s="193" t="s">
        <v>2671</v>
      </c>
      <c r="VRI73" s="192" t="e">
        <f t="shared" ref="VRI73:VRJ73" si="2878">VLOOKUP(VRG73,($L$59:$N$62),3,FALSE)</f>
        <v>#N/A</v>
      </c>
      <c r="VRJ73" s="192" t="e">
        <f t="shared" si="2878"/>
        <v>#N/A</v>
      </c>
      <c r="VRK73" s="203">
        <v>1</v>
      </c>
      <c r="VRL73" s="272">
        <f t="shared" ref="VRL73" si="2879">VRK73^2</f>
        <v>1</v>
      </c>
      <c r="VRM73" s="210" t="e">
        <f t="shared" ref="VRM73" si="2880">VRI73*VRJ73*VRL73</f>
        <v>#N/A</v>
      </c>
      <c r="VRU73" s="193" t="s">
        <v>115</v>
      </c>
      <c r="VRV73" s="189">
        <v>2</v>
      </c>
      <c r="VRW73" s="193" t="s">
        <v>2671</v>
      </c>
      <c r="VRX73" s="193" t="s">
        <v>2671</v>
      </c>
      <c r="VRY73" s="192" t="e">
        <f t="shared" ref="VRY73:VRZ73" si="2881">VLOOKUP(VRW73,($L$59:$N$62),3,FALSE)</f>
        <v>#N/A</v>
      </c>
      <c r="VRZ73" s="192" t="e">
        <f t="shared" si="2881"/>
        <v>#N/A</v>
      </c>
      <c r="VSA73" s="203">
        <v>1</v>
      </c>
      <c r="VSB73" s="272">
        <f t="shared" ref="VSB73" si="2882">VSA73^2</f>
        <v>1</v>
      </c>
      <c r="VSC73" s="210" t="e">
        <f t="shared" ref="VSC73" si="2883">VRY73*VRZ73*VSB73</f>
        <v>#N/A</v>
      </c>
      <c r="VSK73" s="193" t="s">
        <v>115</v>
      </c>
      <c r="VSL73" s="189">
        <v>2</v>
      </c>
      <c r="VSM73" s="193" t="s">
        <v>2671</v>
      </c>
      <c r="VSN73" s="193" t="s">
        <v>2671</v>
      </c>
      <c r="VSO73" s="192" t="e">
        <f t="shared" ref="VSO73:VSP73" si="2884">VLOOKUP(VSM73,($L$59:$N$62),3,FALSE)</f>
        <v>#N/A</v>
      </c>
      <c r="VSP73" s="192" t="e">
        <f t="shared" si="2884"/>
        <v>#N/A</v>
      </c>
      <c r="VSQ73" s="203">
        <v>1</v>
      </c>
      <c r="VSR73" s="272">
        <f t="shared" ref="VSR73" si="2885">VSQ73^2</f>
        <v>1</v>
      </c>
      <c r="VSS73" s="210" t="e">
        <f t="shared" ref="VSS73" si="2886">VSO73*VSP73*VSR73</f>
        <v>#N/A</v>
      </c>
      <c r="VTA73" s="193" t="s">
        <v>115</v>
      </c>
      <c r="VTB73" s="189">
        <v>2</v>
      </c>
      <c r="VTC73" s="193" t="s">
        <v>2671</v>
      </c>
      <c r="VTD73" s="193" t="s">
        <v>2671</v>
      </c>
      <c r="VTE73" s="192" t="e">
        <f t="shared" ref="VTE73:VTF73" si="2887">VLOOKUP(VTC73,($L$59:$N$62),3,FALSE)</f>
        <v>#N/A</v>
      </c>
      <c r="VTF73" s="192" t="e">
        <f t="shared" si="2887"/>
        <v>#N/A</v>
      </c>
      <c r="VTG73" s="203">
        <v>1</v>
      </c>
      <c r="VTH73" s="272">
        <f t="shared" ref="VTH73" si="2888">VTG73^2</f>
        <v>1</v>
      </c>
      <c r="VTI73" s="210" t="e">
        <f t="shared" ref="VTI73" si="2889">VTE73*VTF73*VTH73</f>
        <v>#N/A</v>
      </c>
      <c r="VTQ73" s="193" t="s">
        <v>115</v>
      </c>
      <c r="VTR73" s="189">
        <v>2</v>
      </c>
      <c r="VTS73" s="193" t="s">
        <v>2671</v>
      </c>
      <c r="VTT73" s="193" t="s">
        <v>2671</v>
      </c>
      <c r="VTU73" s="192" t="e">
        <f t="shared" ref="VTU73:VTV73" si="2890">VLOOKUP(VTS73,($L$59:$N$62),3,FALSE)</f>
        <v>#N/A</v>
      </c>
      <c r="VTV73" s="192" t="e">
        <f t="shared" si="2890"/>
        <v>#N/A</v>
      </c>
      <c r="VTW73" s="203">
        <v>1</v>
      </c>
      <c r="VTX73" s="272">
        <f t="shared" ref="VTX73" si="2891">VTW73^2</f>
        <v>1</v>
      </c>
      <c r="VTY73" s="210" t="e">
        <f t="shared" ref="VTY73" si="2892">VTU73*VTV73*VTX73</f>
        <v>#N/A</v>
      </c>
      <c r="VUG73" s="193" t="s">
        <v>115</v>
      </c>
      <c r="VUH73" s="189">
        <v>2</v>
      </c>
      <c r="VUI73" s="193" t="s">
        <v>2671</v>
      </c>
      <c r="VUJ73" s="193" t="s">
        <v>2671</v>
      </c>
      <c r="VUK73" s="192" t="e">
        <f t="shared" ref="VUK73:VUL73" si="2893">VLOOKUP(VUI73,($L$59:$N$62),3,FALSE)</f>
        <v>#N/A</v>
      </c>
      <c r="VUL73" s="192" t="e">
        <f t="shared" si="2893"/>
        <v>#N/A</v>
      </c>
      <c r="VUM73" s="203">
        <v>1</v>
      </c>
      <c r="VUN73" s="272">
        <f t="shared" ref="VUN73" si="2894">VUM73^2</f>
        <v>1</v>
      </c>
      <c r="VUO73" s="210" t="e">
        <f t="shared" ref="VUO73" si="2895">VUK73*VUL73*VUN73</f>
        <v>#N/A</v>
      </c>
      <c r="VUW73" s="193" t="s">
        <v>115</v>
      </c>
      <c r="VUX73" s="189">
        <v>2</v>
      </c>
      <c r="VUY73" s="193" t="s">
        <v>2671</v>
      </c>
      <c r="VUZ73" s="193" t="s">
        <v>2671</v>
      </c>
      <c r="VVA73" s="192" t="e">
        <f t="shared" ref="VVA73:VVB73" si="2896">VLOOKUP(VUY73,($L$59:$N$62),3,FALSE)</f>
        <v>#N/A</v>
      </c>
      <c r="VVB73" s="192" t="e">
        <f t="shared" si="2896"/>
        <v>#N/A</v>
      </c>
      <c r="VVC73" s="203">
        <v>1</v>
      </c>
      <c r="VVD73" s="272">
        <f t="shared" ref="VVD73" si="2897">VVC73^2</f>
        <v>1</v>
      </c>
      <c r="VVE73" s="210" t="e">
        <f t="shared" ref="VVE73" si="2898">VVA73*VVB73*VVD73</f>
        <v>#N/A</v>
      </c>
      <c r="VVM73" s="193" t="s">
        <v>115</v>
      </c>
      <c r="VVN73" s="189">
        <v>2</v>
      </c>
      <c r="VVO73" s="193" t="s">
        <v>2671</v>
      </c>
      <c r="VVP73" s="193" t="s">
        <v>2671</v>
      </c>
      <c r="VVQ73" s="192" t="e">
        <f t="shared" ref="VVQ73:VVR73" si="2899">VLOOKUP(VVO73,($L$59:$N$62),3,FALSE)</f>
        <v>#N/A</v>
      </c>
      <c r="VVR73" s="192" t="e">
        <f t="shared" si="2899"/>
        <v>#N/A</v>
      </c>
      <c r="VVS73" s="203">
        <v>1</v>
      </c>
      <c r="VVT73" s="272">
        <f t="shared" ref="VVT73" si="2900">VVS73^2</f>
        <v>1</v>
      </c>
      <c r="VVU73" s="210" t="e">
        <f t="shared" ref="VVU73" si="2901">VVQ73*VVR73*VVT73</f>
        <v>#N/A</v>
      </c>
      <c r="VWC73" s="193" t="s">
        <v>115</v>
      </c>
      <c r="VWD73" s="189">
        <v>2</v>
      </c>
      <c r="VWE73" s="193" t="s">
        <v>2671</v>
      </c>
      <c r="VWF73" s="193" t="s">
        <v>2671</v>
      </c>
      <c r="VWG73" s="192" t="e">
        <f t="shared" ref="VWG73:VWH73" si="2902">VLOOKUP(VWE73,($L$59:$N$62),3,FALSE)</f>
        <v>#N/A</v>
      </c>
      <c r="VWH73" s="192" t="e">
        <f t="shared" si="2902"/>
        <v>#N/A</v>
      </c>
      <c r="VWI73" s="203">
        <v>1</v>
      </c>
      <c r="VWJ73" s="272">
        <f t="shared" ref="VWJ73" si="2903">VWI73^2</f>
        <v>1</v>
      </c>
      <c r="VWK73" s="210" t="e">
        <f t="shared" ref="VWK73" si="2904">VWG73*VWH73*VWJ73</f>
        <v>#N/A</v>
      </c>
      <c r="VWS73" s="193" t="s">
        <v>115</v>
      </c>
      <c r="VWT73" s="189">
        <v>2</v>
      </c>
      <c r="VWU73" s="193" t="s">
        <v>2671</v>
      </c>
      <c r="VWV73" s="193" t="s">
        <v>2671</v>
      </c>
      <c r="VWW73" s="192" t="e">
        <f t="shared" ref="VWW73:VWX73" si="2905">VLOOKUP(VWU73,($L$59:$N$62),3,FALSE)</f>
        <v>#N/A</v>
      </c>
      <c r="VWX73" s="192" t="e">
        <f t="shared" si="2905"/>
        <v>#N/A</v>
      </c>
      <c r="VWY73" s="203">
        <v>1</v>
      </c>
      <c r="VWZ73" s="272">
        <f t="shared" ref="VWZ73" si="2906">VWY73^2</f>
        <v>1</v>
      </c>
      <c r="VXA73" s="210" t="e">
        <f t="shared" ref="VXA73" si="2907">VWW73*VWX73*VWZ73</f>
        <v>#N/A</v>
      </c>
      <c r="VXI73" s="193" t="s">
        <v>115</v>
      </c>
      <c r="VXJ73" s="189">
        <v>2</v>
      </c>
      <c r="VXK73" s="193" t="s">
        <v>2671</v>
      </c>
      <c r="VXL73" s="193" t="s">
        <v>2671</v>
      </c>
      <c r="VXM73" s="192" t="e">
        <f t="shared" ref="VXM73:VXN73" si="2908">VLOOKUP(VXK73,($L$59:$N$62),3,FALSE)</f>
        <v>#N/A</v>
      </c>
      <c r="VXN73" s="192" t="e">
        <f t="shared" si="2908"/>
        <v>#N/A</v>
      </c>
      <c r="VXO73" s="203">
        <v>1</v>
      </c>
      <c r="VXP73" s="272">
        <f t="shared" ref="VXP73" si="2909">VXO73^2</f>
        <v>1</v>
      </c>
      <c r="VXQ73" s="210" t="e">
        <f t="shared" ref="VXQ73" si="2910">VXM73*VXN73*VXP73</f>
        <v>#N/A</v>
      </c>
      <c r="VXY73" s="193" t="s">
        <v>115</v>
      </c>
      <c r="VXZ73" s="189">
        <v>2</v>
      </c>
      <c r="VYA73" s="193" t="s">
        <v>2671</v>
      </c>
      <c r="VYB73" s="193" t="s">
        <v>2671</v>
      </c>
      <c r="VYC73" s="192" t="e">
        <f t="shared" ref="VYC73:VYD73" si="2911">VLOOKUP(VYA73,($L$59:$N$62),3,FALSE)</f>
        <v>#N/A</v>
      </c>
      <c r="VYD73" s="192" t="e">
        <f t="shared" si="2911"/>
        <v>#N/A</v>
      </c>
      <c r="VYE73" s="203">
        <v>1</v>
      </c>
      <c r="VYF73" s="272">
        <f t="shared" ref="VYF73" si="2912">VYE73^2</f>
        <v>1</v>
      </c>
      <c r="VYG73" s="210" t="e">
        <f t="shared" ref="VYG73" si="2913">VYC73*VYD73*VYF73</f>
        <v>#N/A</v>
      </c>
      <c r="VYO73" s="193" t="s">
        <v>115</v>
      </c>
      <c r="VYP73" s="189">
        <v>2</v>
      </c>
      <c r="VYQ73" s="193" t="s">
        <v>2671</v>
      </c>
      <c r="VYR73" s="193" t="s">
        <v>2671</v>
      </c>
      <c r="VYS73" s="192" t="e">
        <f t="shared" ref="VYS73:VYT73" si="2914">VLOOKUP(VYQ73,($L$59:$N$62),3,FALSE)</f>
        <v>#N/A</v>
      </c>
      <c r="VYT73" s="192" t="e">
        <f t="shared" si="2914"/>
        <v>#N/A</v>
      </c>
      <c r="VYU73" s="203">
        <v>1</v>
      </c>
      <c r="VYV73" s="272">
        <f t="shared" ref="VYV73" si="2915">VYU73^2</f>
        <v>1</v>
      </c>
      <c r="VYW73" s="210" t="e">
        <f t="shared" ref="VYW73" si="2916">VYS73*VYT73*VYV73</f>
        <v>#N/A</v>
      </c>
      <c r="VZE73" s="193" t="s">
        <v>115</v>
      </c>
      <c r="VZF73" s="189">
        <v>2</v>
      </c>
      <c r="VZG73" s="193" t="s">
        <v>2671</v>
      </c>
      <c r="VZH73" s="193" t="s">
        <v>2671</v>
      </c>
      <c r="VZI73" s="192" t="e">
        <f t="shared" ref="VZI73:VZJ73" si="2917">VLOOKUP(VZG73,($L$59:$N$62),3,FALSE)</f>
        <v>#N/A</v>
      </c>
      <c r="VZJ73" s="192" t="e">
        <f t="shared" si="2917"/>
        <v>#N/A</v>
      </c>
      <c r="VZK73" s="203">
        <v>1</v>
      </c>
      <c r="VZL73" s="272">
        <f t="shared" ref="VZL73" si="2918">VZK73^2</f>
        <v>1</v>
      </c>
      <c r="VZM73" s="210" t="e">
        <f t="shared" ref="VZM73" si="2919">VZI73*VZJ73*VZL73</f>
        <v>#N/A</v>
      </c>
      <c r="VZU73" s="193" t="s">
        <v>115</v>
      </c>
      <c r="VZV73" s="189">
        <v>2</v>
      </c>
      <c r="VZW73" s="193" t="s">
        <v>2671</v>
      </c>
      <c r="VZX73" s="193" t="s">
        <v>2671</v>
      </c>
      <c r="VZY73" s="192" t="e">
        <f t="shared" ref="VZY73:VZZ73" si="2920">VLOOKUP(VZW73,($L$59:$N$62),3,FALSE)</f>
        <v>#N/A</v>
      </c>
      <c r="VZZ73" s="192" t="e">
        <f t="shared" si="2920"/>
        <v>#N/A</v>
      </c>
      <c r="WAA73" s="203">
        <v>1</v>
      </c>
      <c r="WAB73" s="272">
        <f t="shared" ref="WAB73" si="2921">WAA73^2</f>
        <v>1</v>
      </c>
      <c r="WAC73" s="210" t="e">
        <f t="shared" ref="WAC73" si="2922">VZY73*VZZ73*WAB73</f>
        <v>#N/A</v>
      </c>
      <c r="WAK73" s="193" t="s">
        <v>115</v>
      </c>
      <c r="WAL73" s="189">
        <v>2</v>
      </c>
      <c r="WAM73" s="193" t="s">
        <v>2671</v>
      </c>
      <c r="WAN73" s="193" t="s">
        <v>2671</v>
      </c>
      <c r="WAO73" s="192" t="e">
        <f t="shared" ref="WAO73:WAP73" si="2923">VLOOKUP(WAM73,($L$59:$N$62),3,FALSE)</f>
        <v>#N/A</v>
      </c>
      <c r="WAP73" s="192" t="e">
        <f t="shared" si="2923"/>
        <v>#N/A</v>
      </c>
      <c r="WAQ73" s="203">
        <v>1</v>
      </c>
      <c r="WAR73" s="272">
        <f t="shared" ref="WAR73" si="2924">WAQ73^2</f>
        <v>1</v>
      </c>
      <c r="WAS73" s="210" t="e">
        <f t="shared" ref="WAS73" si="2925">WAO73*WAP73*WAR73</f>
        <v>#N/A</v>
      </c>
      <c r="WBA73" s="193" t="s">
        <v>115</v>
      </c>
      <c r="WBB73" s="189">
        <v>2</v>
      </c>
      <c r="WBC73" s="193" t="s">
        <v>2671</v>
      </c>
      <c r="WBD73" s="193" t="s">
        <v>2671</v>
      </c>
      <c r="WBE73" s="192" t="e">
        <f t="shared" ref="WBE73:WBF73" si="2926">VLOOKUP(WBC73,($L$59:$N$62),3,FALSE)</f>
        <v>#N/A</v>
      </c>
      <c r="WBF73" s="192" t="e">
        <f t="shared" si="2926"/>
        <v>#N/A</v>
      </c>
      <c r="WBG73" s="203">
        <v>1</v>
      </c>
      <c r="WBH73" s="272">
        <f t="shared" ref="WBH73" si="2927">WBG73^2</f>
        <v>1</v>
      </c>
      <c r="WBI73" s="210" t="e">
        <f t="shared" ref="WBI73" si="2928">WBE73*WBF73*WBH73</f>
        <v>#N/A</v>
      </c>
      <c r="WBQ73" s="193" t="s">
        <v>115</v>
      </c>
      <c r="WBR73" s="189">
        <v>2</v>
      </c>
      <c r="WBS73" s="193" t="s">
        <v>2671</v>
      </c>
      <c r="WBT73" s="193" t="s">
        <v>2671</v>
      </c>
      <c r="WBU73" s="192" t="e">
        <f t="shared" ref="WBU73:WBV73" si="2929">VLOOKUP(WBS73,($L$59:$N$62),3,FALSE)</f>
        <v>#N/A</v>
      </c>
      <c r="WBV73" s="192" t="e">
        <f t="shared" si="2929"/>
        <v>#N/A</v>
      </c>
      <c r="WBW73" s="203">
        <v>1</v>
      </c>
      <c r="WBX73" s="272">
        <f t="shared" ref="WBX73" si="2930">WBW73^2</f>
        <v>1</v>
      </c>
      <c r="WBY73" s="210" t="e">
        <f t="shared" ref="WBY73" si="2931">WBU73*WBV73*WBX73</f>
        <v>#N/A</v>
      </c>
      <c r="WCG73" s="193" t="s">
        <v>115</v>
      </c>
      <c r="WCH73" s="189">
        <v>2</v>
      </c>
      <c r="WCI73" s="193" t="s">
        <v>2671</v>
      </c>
      <c r="WCJ73" s="193" t="s">
        <v>2671</v>
      </c>
      <c r="WCK73" s="192" t="e">
        <f t="shared" ref="WCK73:WCL73" si="2932">VLOOKUP(WCI73,($L$59:$N$62),3,FALSE)</f>
        <v>#N/A</v>
      </c>
      <c r="WCL73" s="192" t="e">
        <f t="shared" si="2932"/>
        <v>#N/A</v>
      </c>
      <c r="WCM73" s="203">
        <v>1</v>
      </c>
      <c r="WCN73" s="272">
        <f t="shared" ref="WCN73" si="2933">WCM73^2</f>
        <v>1</v>
      </c>
      <c r="WCO73" s="210" t="e">
        <f t="shared" ref="WCO73" si="2934">WCK73*WCL73*WCN73</f>
        <v>#N/A</v>
      </c>
      <c r="WCW73" s="193" t="s">
        <v>115</v>
      </c>
      <c r="WCX73" s="189">
        <v>2</v>
      </c>
      <c r="WCY73" s="193" t="s">
        <v>2671</v>
      </c>
      <c r="WCZ73" s="193" t="s">
        <v>2671</v>
      </c>
      <c r="WDA73" s="192" t="e">
        <f t="shared" ref="WDA73:WDB73" si="2935">VLOOKUP(WCY73,($L$59:$N$62),3,FALSE)</f>
        <v>#N/A</v>
      </c>
      <c r="WDB73" s="192" t="e">
        <f t="shared" si="2935"/>
        <v>#N/A</v>
      </c>
      <c r="WDC73" s="203">
        <v>1</v>
      </c>
      <c r="WDD73" s="272">
        <f t="shared" ref="WDD73" si="2936">WDC73^2</f>
        <v>1</v>
      </c>
      <c r="WDE73" s="210" t="e">
        <f t="shared" ref="WDE73" si="2937">WDA73*WDB73*WDD73</f>
        <v>#N/A</v>
      </c>
      <c r="WDM73" s="193" t="s">
        <v>115</v>
      </c>
      <c r="WDN73" s="189">
        <v>2</v>
      </c>
      <c r="WDO73" s="193" t="s">
        <v>2671</v>
      </c>
      <c r="WDP73" s="193" t="s">
        <v>2671</v>
      </c>
      <c r="WDQ73" s="192" t="e">
        <f t="shared" ref="WDQ73:WDR73" si="2938">VLOOKUP(WDO73,($L$59:$N$62),3,FALSE)</f>
        <v>#N/A</v>
      </c>
      <c r="WDR73" s="192" t="e">
        <f t="shared" si="2938"/>
        <v>#N/A</v>
      </c>
      <c r="WDS73" s="203">
        <v>1</v>
      </c>
      <c r="WDT73" s="272">
        <f t="shared" ref="WDT73" si="2939">WDS73^2</f>
        <v>1</v>
      </c>
      <c r="WDU73" s="210" t="e">
        <f t="shared" ref="WDU73" si="2940">WDQ73*WDR73*WDT73</f>
        <v>#N/A</v>
      </c>
      <c r="WEC73" s="193" t="s">
        <v>115</v>
      </c>
      <c r="WED73" s="189">
        <v>2</v>
      </c>
      <c r="WEE73" s="193" t="s">
        <v>2671</v>
      </c>
      <c r="WEF73" s="193" t="s">
        <v>2671</v>
      </c>
      <c r="WEG73" s="192" t="e">
        <f t="shared" ref="WEG73:WEH73" si="2941">VLOOKUP(WEE73,($L$59:$N$62),3,FALSE)</f>
        <v>#N/A</v>
      </c>
      <c r="WEH73" s="192" t="e">
        <f t="shared" si="2941"/>
        <v>#N/A</v>
      </c>
      <c r="WEI73" s="203">
        <v>1</v>
      </c>
      <c r="WEJ73" s="272">
        <f t="shared" ref="WEJ73" si="2942">WEI73^2</f>
        <v>1</v>
      </c>
      <c r="WEK73" s="210" t="e">
        <f t="shared" ref="WEK73" si="2943">WEG73*WEH73*WEJ73</f>
        <v>#N/A</v>
      </c>
      <c r="WES73" s="193" t="s">
        <v>115</v>
      </c>
      <c r="WET73" s="189">
        <v>2</v>
      </c>
      <c r="WEU73" s="193" t="s">
        <v>2671</v>
      </c>
      <c r="WEV73" s="193" t="s">
        <v>2671</v>
      </c>
      <c r="WEW73" s="192" t="e">
        <f t="shared" ref="WEW73:WEX73" si="2944">VLOOKUP(WEU73,($L$59:$N$62),3,FALSE)</f>
        <v>#N/A</v>
      </c>
      <c r="WEX73" s="192" t="e">
        <f t="shared" si="2944"/>
        <v>#N/A</v>
      </c>
      <c r="WEY73" s="203">
        <v>1</v>
      </c>
      <c r="WEZ73" s="272">
        <f t="shared" ref="WEZ73" si="2945">WEY73^2</f>
        <v>1</v>
      </c>
      <c r="WFA73" s="210" t="e">
        <f t="shared" ref="WFA73" si="2946">WEW73*WEX73*WEZ73</f>
        <v>#N/A</v>
      </c>
      <c r="WFI73" s="193" t="s">
        <v>115</v>
      </c>
      <c r="WFJ73" s="189">
        <v>2</v>
      </c>
      <c r="WFK73" s="193" t="s">
        <v>2671</v>
      </c>
      <c r="WFL73" s="193" t="s">
        <v>2671</v>
      </c>
      <c r="WFM73" s="192" t="e">
        <f t="shared" ref="WFM73:WFN73" si="2947">VLOOKUP(WFK73,($L$59:$N$62),3,FALSE)</f>
        <v>#N/A</v>
      </c>
      <c r="WFN73" s="192" t="e">
        <f t="shared" si="2947"/>
        <v>#N/A</v>
      </c>
      <c r="WFO73" s="203">
        <v>1</v>
      </c>
      <c r="WFP73" s="272">
        <f t="shared" ref="WFP73" si="2948">WFO73^2</f>
        <v>1</v>
      </c>
      <c r="WFQ73" s="210" t="e">
        <f t="shared" ref="WFQ73" si="2949">WFM73*WFN73*WFP73</f>
        <v>#N/A</v>
      </c>
      <c r="WFY73" s="193" t="s">
        <v>115</v>
      </c>
      <c r="WFZ73" s="189">
        <v>2</v>
      </c>
      <c r="WGA73" s="193" t="s">
        <v>2671</v>
      </c>
      <c r="WGB73" s="193" t="s">
        <v>2671</v>
      </c>
      <c r="WGC73" s="192" t="e">
        <f t="shared" ref="WGC73:WGD73" si="2950">VLOOKUP(WGA73,($L$59:$N$62),3,FALSE)</f>
        <v>#N/A</v>
      </c>
      <c r="WGD73" s="192" t="e">
        <f t="shared" si="2950"/>
        <v>#N/A</v>
      </c>
      <c r="WGE73" s="203">
        <v>1</v>
      </c>
      <c r="WGF73" s="272">
        <f t="shared" ref="WGF73" si="2951">WGE73^2</f>
        <v>1</v>
      </c>
      <c r="WGG73" s="210" t="e">
        <f t="shared" ref="WGG73" si="2952">WGC73*WGD73*WGF73</f>
        <v>#N/A</v>
      </c>
      <c r="WGO73" s="193" t="s">
        <v>115</v>
      </c>
      <c r="WGP73" s="189">
        <v>2</v>
      </c>
      <c r="WGQ73" s="193" t="s">
        <v>2671</v>
      </c>
      <c r="WGR73" s="193" t="s">
        <v>2671</v>
      </c>
      <c r="WGS73" s="192" t="e">
        <f t="shared" ref="WGS73:WGT73" si="2953">VLOOKUP(WGQ73,($L$59:$N$62),3,FALSE)</f>
        <v>#N/A</v>
      </c>
      <c r="WGT73" s="192" t="e">
        <f t="shared" si="2953"/>
        <v>#N/A</v>
      </c>
      <c r="WGU73" s="203">
        <v>1</v>
      </c>
      <c r="WGV73" s="272">
        <f t="shared" ref="WGV73" si="2954">WGU73^2</f>
        <v>1</v>
      </c>
      <c r="WGW73" s="210" t="e">
        <f t="shared" ref="WGW73" si="2955">WGS73*WGT73*WGV73</f>
        <v>#N/A</v>
      </c>
      <c r="WHE73" s="193" t="s">
        <v>115</v>
      </c>
      <c r="WHF73" s="189">
        <v>2</v>
      </c>
      <c r="WHG73" s="193" t="s">
        <v>2671</v>
      </c>
      <c r="WHH73" s="193" t="s">
        <v>2671</v>
      </c>
      <c r="WHI73" s="192" t="e">
        <f t="shared" ref="WHI73:WHJ73" si="2956">VLOOKUP(WHG73,($L$59:$N$62),3,FALSE)</f>
        <v>#N/A</v>
      </c>
      <c r="WHJ73" s="192" t="e">
        <f t="shared" si="2956"/>
        <v>#N/A</v>
      </c>
      <c r="WHK73" s="203">
        <v>1</v>
      </c>
      <c r="WHL73" s="272">
        <f t="shared" ref="WHL73" si="2957">WHK73^2</f>
        <v>1</v>
      </c>
      <c r="WHM73" s="210" t="e">
        <f t="shared" ref="WHM73" si="2958">WHI73*WHJ73*WHL73</f>
        <v>#N/A</v>
      </c>
      <c r="WHU73" s="193" t="s">
        <v>115</v>
      </c>
      <c r="WHV73" s="189">
        <v>2</v>
      </c>
      <c r="WHW73" s="193" t="s">
        <v>2671</v>
      </c>
      <c r="WHX73" s="193" t="s">
        <v>2671</v>
      </c>
      <c r="WHY73" s="192" t="e">
        <f t="shared" ref="WHY73:WHZ73" si="2959">VLOOKUP(WHW73,($L$59:$N$62),3,FALSE)</f>
        <v>#N/A</v>
      </c>
      <c r="WHZ73" s="192" t="e">
        <f t="shared" si="2959"/>
        <v>#N/A</v>
      </c>
      <c r="WIA73" s="203">
        <v>1</v>
      </c>
      <c r="WIB73" s="272">
        <f t="shared" ref="WIB73" si="2960">WIA73^2</f>
        <v>1</v>
      </c>
      <c r="WIC73" s="210" t="e">
        <f t="shared" ref="WIC73" si="2961">WHY73*WHZ73*WIB73</f>
        <v>#N/A</v>
      </c>
      <c r="WIK73" s="193" t="s">
        <v>115</v>
      </c>
      <c r="WIL73" s="189">
        <v>2</v>
      </c>
      <c r="WIM73" s="193" t="s">
        <v>2671</v>
      </c>
      <c r="WIN73" s="193" t="s">
        <v>2671</v>
      </c>
      <c r="WIO73" s="192" t="e">
        <f t="shared" ref="WIO73:WIP73" si="2962">VLOOKUP(WIM73,($L$59:$N$62),3,FALSE)</f>
        <v>#N/A</v>
      </c>
      <c r="WIP73" s="192" t="e">
        <f t="shared" si="2962"/>
        <v>#N/A</v>
      </c>
      <c r="WIQ73" s="203">
        <v>1</v>
      </c>
      <c r="WIR73" s="272">
        <f t="shared" ref="WIR73" si="2963">WIQ73^2</f>
        <v>1</v>
      </c>
      <c r="WIS73" s="210" t="e">
        <f t="shared" ref="WIS73" si="2964">WIO73*WIP73*WIR73</f>
        <v>#N/A</v>
      </c>
      <c r="WJA73" s="193" t="s">
        <v>115</v>
      </c>
      <c r="WJB73" s="189">
        <v>2</v>
      </c>
      <c r="WJC73" s="193" t="s">
        <v>2671</v>
      </c>
      <c r="WJD73" s="193" t="s">
        <v>2671</v>
      </c>
      <c r="WJE73" s="192" t="e">
        <f t="shared" ref="WJE73:WJF73" si="2965">VLOOKUP(WJC73,($L$59:$N$62),3,FALSE)</f>
        <v>#N/A</v>
      </c>
      <c r="WJF73" s="192" t="e">
        <f t="shared" si="2965"/>
        <v>#N/A</v>
      </c>
      <c r="WJG73" s="203">
        <v>1</v>
      </c>
      <c r="WJH73" s="272">
        <f t="shared" ref="WJH73" si="2966">WJG73^2</f>
        <v>1</v>
      </c>
      <c r="WJI73" s="210" t="e">
        <f t="shared" ref="WJI73" si="2967">WJE73*WJF73*WJH73</f>
        <v>#N/A</v>
      </c>
      <c r="WJQ73" s="193" t="s">
        <v>115</v>
      </c>
      <c r="WJR73" s="189">
        <v>2</v>
      </c>
      <c r="WJS73" s="193" t="s">
        <v>2671</v>
      </c>
      <c r="WJT73" s="193" t="s">
        <v>2671</v>
      </c>
      <c r="WJU73" s="192" t="e">
        <f t="shared" ref="WJU73:WJV73" si="2968">VLOOKUP(WJS73,($L$59:$N$62),3,FALSE)</f>
        <v>#N/A</v>
      </c>
      <c r="WJV73" s="192" t="e">
        <f t="shared" si="2968"/>
        <v>#N/A</v>
      </c>
      <c r="WJW73" s="203">
        <v>1</v>
      </c>
      <c r="WJX73" s="272">
        <f t="shared" ref="WJX73" si="2969">WJW73^2</f>
        <v>1</v>
      </c>
      <c r="WJY73" s="210" t="e">
        <f t="shared" ref="WJY73" si="2970">WJU73*WJV73*WJX73</f>
        <v>#N/A</v>
      </c>
      <c r="WKG73" s="193" t="s">
        <v>115</v>
      </c>
      <c r="WKH73" s="189">
        <v>2</v>
      </c>
      <c r="WKI73" s="193" t="s">
        <v>2671</v>
      </c>
      <c r="WKJ73" s="193" t="s">
        <v>2671</v>
      </c>
      <c r="WKK73" s="192" t="e">
        <f t="shared" ref="WKK73:WKL73" si="2971">VLOOKUP(WKI73,($L$59:$N$62),3,FALSE)</f>
        <v>#N/A</v>
      </c>
      <c r="WKL73" s="192" t="e">
        <f t="shared" si="2971"/>
        <v>#N/A</v>
      </c>
      <c r="WKM73" s="203">
        <v>1</v>
      </c>
      <c r="WKN73" s="272">
        <f t="shared" ref="WKN73" si="2972">WKM73^2</f>
        <v>1</v>
      </c>
      <c r="WKO73" s="210" t="e">
        <f t="shared" ref="WKO73" si="2973">WKK73*WKL73*WKN73</f>
        <v>#N/A</v>
      </c>
      <c r="WKW73" s="193" t="s">
        <v>115</v>
      </c>
      <c r="WKX73" s="189">
        <v>2</v>
      </c>
      <c r="WKY73" s="193" t="s">
        <v>2671</v>
      </c>
      <c r="WKZ73" s="193" t="s">
        <v>2671</v>
      </c>
      <c r="WLA73" s="192" t="e">
        <f t="shared" ref="WLA73:WLB73" si="2974">VLOOKUP(WKY73,($L$59:$N$62),3,FALSE)</f>
        <v>#N/A</v>
      </c>
      <c r="WLB73" s="192" t="e">
        <f t="shared" si="2974"/>
        <v>#N/A</v>
      </c>
      <c r="WLC73" s="203">
        <v>1</v>
      </c>
      <c r="WLD73" s="272">
        <f t="shared" ref="WLD73" si="2975">WLC73^2</f>
        <v>1</v>
      </c>
      <c r="WLE73" s="210" t="e">
        <f t="shared" ref="WLE73" si="2976">WLA73*WLB73*WLD73</f>
        <v>#N/A</v>
      </c>
      <c r="WLM73" s="193" t="s">
        <v>115</v>
      </c>
      <c r="WLN73" s="189">
        <v>2</v>
      </c>
      <c r="WLO73" s="193" t="s">
        <v>2671</v>
      </c>
      <c r="WLP73" s="193" t="s">
        <v>2671</v>
      </c>
      <c r="WLQ73" s="192" t="e">
        <f t="shared" ref="WLQ73:WLR73" si="2977">VLOOKUP(WLO73,($L$59:$N$62),3,FALSE)</f>
        <v>#N/A</v>
      </c>
      <c r="WLR73" s="192" t="e">
        <f t="shared" si="2977"/>
        <v>#N/A</v>
      </c>
      <c r="WLS73" s="203">
        <v>1</v>
      </c>
      <c r="WLT73" s="272">
        <f t="shared" ref="WLT73" si="2978">WLS73^2</f>
        <v>1</v>
      </c>
      <c r="WLU73" s="210" t="e">
        <f t="shared" ref="WLU73" si="2979">WLQ73*WLR73*WLT73</f>
        <v>#N/A</v>
      </c>
      <c r="WMC73" s="193" t="s">
        <v>115</v>
      </c>
      <c r="WMD73" s="189">
        <v>2</v>
      </c>
      <c r="WME73" s="193" t="s">
        <v>2671</v>
      </c>
      <c r="WMF73" s="193" t="s">
        <v>2671</v>
      </c>
      <c r="WMG73" s="192" t="e">
        <f t="shared" ref="WMG73:WMH73" si="2980">VLOOKUP(WME73,($L$59:$N$62),3,FALSE)</f>
        <v>#N/A</v>
      </c>
      <c r="WMH73" s="192" t="e">
        <f t="shared" si="2980"/>
        <v>#N/A</v>
      </c>
      <c r="WMI73" s="203">
        <v>1</v>
      </c>
      <c r="WMJ73" s="272">
        <f t="shared" ref="WMJ73" si="2981">WMI73^2</f>
        <v>1</v>
      </c>
      <c r="WMK73" s="210" t="e">
        <f t="shared" ref="WMK73" si="2982">WMG73*WMH73*WMJ73</f>
        <v>#N/A</v>
      </c>
      <c r="WMS73" s="193" t="s">
        <v>115</v>
      </c>
      <c r="WMT73" s="189">
        <v>2</v>
      </c>
      <c r="WMU73" s="193" t="s">
        <v>2671</v>
      </c>
      <c r="WMV73" s="193" t="s">
        <v>2671</v>
      </c>
      <c r="WMW73" s="192" t="e">
        <f t="shared" ref="WMW73:WMX73" si="2983">VLOOKUP(WMU73,($L$59:$N$62),3,FALSE)</f>
        <v>#N/A</v>
      </c>
      <c r="WMX73" s="192" t="e">
        <f t="shared" si="2983"/>
        <v>#N/A</v>
      </c>
      <c r="WMY73" s="203">
        <v>1</v>
      </c>
      <c r="WMZ73" s="272">
        <f t="shared" ref="WMZ73" si="2984">WMY73^2</f>
        <v>1</v>
      </c>
      <c r="WNA73" s="210" t="e">
        <f t="shared" ref="WNA73" si="2985">WMW73*WMX73*WMZ73</f>
        <v>#N/A</v>
      </c>
      <c r="WNI73" s="193" t="s">
        <v>115</v>
      </c>
      <c r="WNJ73" s="189">
        <v>2</v>
      </c>
      <c r="WNK73" s="193" t="s">
        <v>2671</v>
      </c>
      <c r="WNL73" s="193" t="s">
        <v>2671</v>
      </c>
      <c r="WNM73" s="192" t="e">
        <f t="shared" ref="WNM73:WNN73" si="2986">VLOOKUP(WNK73,($L$59:$N$62),3,FALSE)</f>
        <v>#N/A</v>
      </c>
      <c r="WNN73" s="192" t="e">
        <f t="shared" si="2986"/>
        <v>#N/A</v>
      </c>
      <c r="WNO73" s="203">
        <v>1</v>
      </c>
      <c r="WNP73" s="272">
        <f t="shared" ref="WNP73" si="2987">WNO73^2</f>
        <v>1</v>
      </c>
      <c r="WNQ73" s="210" t="e">
        <f t="shared" ref="WNQ73" si="2988">WNM73*WNN73*WNP73</f>
        <v>#N/A</v>
      </c>
      <c r="WNY73" s="193" t="s">
        <v>115</v>
      </c>
      <c r="WNZ73" s="189">
        <v>2</v>
      </c>
      <c r="WOA73" s="193" t="s">
        <v>2671</v>
      </c>
      <c r="WOB73" s="193" t="s">
        <v>2671</v>
      </c>
      <c r="WOC73" s="192" t="e">
        <f t="shared" ref="WOC73:WOD73" si="2989">VLOOKUP(WOA73,($L$59:$N$62),3,FALSE)</f>
        <v>#N/A</v>
      </c>
      <c r="WOD73" s="192" t="e">
        <f t="shared" si="2989"/>
        <v>#N/A</v>
      </c>
      <c r="WOE73" s="203">
        <v>1</v>
      </c>
      <c r="WOF73" s="272">
        <f t="shared" ref="WOF73" si="2990">WOE73^2</f>
        <v>1</v>
      </c>
      <c r="WOG73" s="210" t="e">
        <f t="shared" ref="WOG73" si="2991">WOC73*WOD73*WOF73</f>
        <v>#N/A</v>
      </c>
      <c r="WOO73" s="193" t="s">
        <v>115</v>
      </c>
      <c r="WOP73" s="189">
        <v>2</v>
      </c>
      <c r="WOQ73" s="193" t="s">
        <v>2671</v>
      </c>
      <c r="WOR73" s="193" t="s">
        <v>2671</v>
      </c>
      <c r="WOS73" s="192" t="e">
        <f t="shared" ref="WOS73:WOT73" si="2992">VLOOKUP(WOQ73,($L$59:$N$62),3,FALSE)</f>
        <v>#N/A</v>
      </c>
      <c r="WOT73" s="192" t="e">
        <f t="shared" si="2992"/>
        <v>#N/A</v>
      </c>
      <c r="WOU73" s="203">
        <v>1</v>
      </c>
      <c r="WOV73" s="272">
        <f t="shared" ref="WOV73" si="2993">WOU73^2</f>
        <v>1</v>
      </c>
      <c r="WOW73" s="210" t="e">
        <f t="shared" ref="WOW73" si="2994">WOS73*WOT73*WOV73</f>
        <v>#N/A</v>
      </c>
      <c r="WPE73" s="193" t="s">
        <v>115</v>
      </c>
      <c r="WPF73" s="189">
        <v>2</v>
      </c>
      <c r="WPG73" s="193" t="s">
        <v>2671</v>
      </c>
      <c r="WPH73" s="193" t="s">
        <v>2671</v>
      </c>
      <c r="WPI73" s="192" t="e">
        <f t="shared" ref="WPI73:WPJ73" si="2995">VLOOKUP(WPG73,($L$59:$N$62),3,FALSE)</f>
        <v>#N/A</v>
      </c>
      <c r="WPJ73" s="192" t="e">
        <f t="shared" si="2995"/>
        <v>#N/A</v>
      </c>
      <c r="WPK73" s="203">
        <v>1</v>
      </c>
      <c r="WPL73" s="272">
        <f t="shared" ref="WPL73" si="2996">WPK73^2</f>
        <v>1</v>
      </c>
      <c r="WPM73" s="210" t="e">
        <f t="shared" ref="WPM73" si="2997">WPI73*WPJ73*WPL73</f>
        <v>#N/A</v>
      </c>
      <c r="WPU73" s="193" t="s">
        <v>115</v>
      </c>
      <c r="WPV73" s="189">
        <v>2</v>
      </c>
      <c r="WPW73" s="193" t="s">
        <v>2671</v>
      </c>
      <c r="WPX73" s="193" t="s">
        <v>2671</v>
      </c>
      <c r="WPY73" s="192" t="e">
        <f t="shared" ref="WPY73:WPZ73" si="2998">VLOOKUP(WPW73,($L$59:$N$62),3,FALSE)</f>
        <v>#N/A</v>
      </c>
      <c r="WPZ73" s="192" t="e">
        <f t="shared" si="2998"/>
        <v>#N/A</v>
      </c>
      <c r="WQA73" s="203">
        <v>1</v>
      </c>
      <c r="WQB73" s="272">
        <f t="shared" ref="WQB73" si="2999">WQA73^2</f>
        <v>1</v>
      </c>
      <c r="WQC73" s="210" t="e">
        <f t="shared" ref="WQC73" si="3000">WPY73*WPZ73*WQB73</f>
        <v>#N/A</v>
      </c>
      <c r="WQK73" s="193" t="s">
        <v>115</v>
      </c>
      <c r="WQL73" s="189">
        <v>2</v>
      </c>
      <c r="WQM73" s="193" t="s">
        <v>2671</v>
      </c>
      <c r="WQN73" s="193" t="s">
        <v>2671</v>
      </c>
      <c r="WQO73" s="192" t="e">
        <f t="shared" ref="WQO73:WQP73" si="3001">VLOOKUP(WQM73,($L$59:$N$62),3,FALSE)</f>
        <v>#N/A</v>
      </c>
      <c r="WQP73" s="192" t="e">
        <f t="shared" si="3001"/>
        <v>#N/A</v>
      </c>
      <c r="WQQ73" s="203">
        <v>1</v>
      </c>
      <c r="WQR73" s="272">
        <f t="shared" ref="WQR73" si="3002">WQQ73^2</f>
        <v>1</v>
      </c>
      <c r="WQS73" s="210" t="e">
        <f t="shared" ref="WQS73" si="3003">WQO73*WQP73*WQR73</f>
        <v>#N/A</v>
      </c>
      <c r="WRA73" s="193" t="s">
        <v>115</v>
      </c>
      <c r="WRB73" s="189">
        <v>2</v>
      </c>
      <c r="WRC73" s="193" t="s">
        <v>2671</v>
      </c>
      <c r="WRD73" s="193" t="s">
        <v>2671</v>
      </c>
      <c r="WRE73" s="192" t="e">
        <f t="shared" ref="WRE73:WRF73" si="3004">VLOOKUP(WRC73,($L$59:$N$62),3,FALSE)</f>
        <v>#N/A</v>
      </c>
      <c r="WRF73" s="192" t="e">
        <f t="shared" si="3004"/>
        <v>#N/A</v>
      </c>
      <c r="WRG73" s="203">
        <v>1</v>
      </c>
      <c r="WRH73" s="272">
        <f t="shared" ref="WRH73" si="3005">WRG73^2</f>
        <v>1</v>
      </c>
      <c r="WRI73" s="210" t="e">
        <f t="shared" ref="WRI73" si="3006">WRE73*WRF73*WRH73</f>
        <v>#N/A</v>
      </c>
      <c r="WRQ73" s="193" t="s">
        <v>115</v>
      </c>
      <c r="WRR73" s="189">
        <v>2</v>
      </c>
      <c r="WRS73" s="193" t="s">
        <v>2671</v>
      </c>
      <c r="WRT73" s="193" t="s">
        <v>2671</v>
      </c>
      <c r="WRU73" s="192" t="e">
        <f t="shared" ref="WRU73:WRV73" si="3007">VLOOKUP(WRS73,($L$59:$N$62),3,FALSE)</f>
        <v>#N/A</v>
      </c>
      <c r="WRV73" s="192" t="e">
        <f t="shared" si="3007"/>
        <v>#N/A</v>
      </c>
      <c r="WRW73" s="203">
        <v>1</v>
      </c>
      <c r="WRX73" s="272">
        <f t="shared" ref="WRX73" si="3008">WRW73^2</f>
        <v>1</v>
      </c>
      <c r="WRY73" s="210" t="e">
        <f t="shared" ref="WRY73" si="3009">WRU73*WRV73*WRX73</f>
        <v>#N/A</v>
      </c>
      <c r="WSG73" s="193" t="s">
        <v>115</v>
      </c>
      <c r="WSH73" s="189">
        <v>2</v>
      </c>
      <c r="WSI73" s="193" t="s">
        <v>2671</v>
      </c>
      <c r="WSJ73" s="193" t="s">
        <v>2671</v>
      </c>
      <c r="WSK73" s="192" t="e">
        <f t="shared" ref="WSK73:WSL73" si="3010">VLOOKUP(WSI73,($L$59:$N$62),3,FALSE)</f>
        <v>#N/A</v>
      </c>
      <c r="WSL73" s="192" t="e">
        <f t="shared" si="3010"/>
        <v>#N/A</v>
      </c>
      <c r="WSM73" s="203">
        <v>1</v>
      </c>
      <c r="WSN73" s="272">
        <f t="shared" ref="WSN73" si="3011">WSM73^2</f>
        <v>1</v>
      </c>
      <c r="WSO73" s="210" t="e">
        <f t="shared" ref="WSO73" si="3012">WSK73*WSL73*WSN73</f>
        <v>#N/A</v>
      </c>
      <c r="WSW73" s="193" t="s">
        <v>115</v>
      </c>
      <c r="WSX73" s="189">
        <v>2</v>
      </c>
      <c r="WSY73" s="193" t="s">
        <v>2671</v>
      </c>
      <c r="WSZ73" s="193" t="s">
        <v>2671</v>
      </c>
      <c r="WTA73" s="192" t="e">
        <f t="shared" ref="WTA73:WTB73" si="3013">VLOOKUP(WSY73,($L$59:$N$62),3,FALSE)</f>
        <v>#N/A</v>
      </c>
      <c r="WTB73" s="192" t="e">
        <f t="shared" si="3013"/>
        <v>#N/A</v>
      </c>
      <c r="WTC73" s="203">
        <v>1</v>
      </c>
      <c r="WTD73" s="272">
        <f t="shared" ref="WTD73" si="3014">WTC73^2</f>
        <v>1</v>
      </c>
      <c r="WTE73" s="210" t="e">
        <f t="shared" ref="WTE73" si="3015">WTA73*WTB73*WTD73</f>
        <v>#N/A</v>
      </c>
      <c r="WTM73" s="193" t="s">
        <v>115</v>
      </c>
      <c r="WTN73" s="189">
        <v>2</v>
      </c>
      <c r="WTO73" s="193" t="s">
        <v>2671</v>
      </c>
      <c r="WTP73" s="193" t="s">
        <v>2671</v>
      </c>
      <c r="WTQ73" s="192" t="e">
        <f t="shared" ref="WTQ73:WTR73" si="3016">VLOOKUP(WTO73,($L$59:$N$62),3,FALSE)</f>
        <v>#N/A</v>
      </c>
      <c r="WTR73" s="192" t="e">
        <f t="shared" si="3016"/>
        <v>#N/A</v>
      </c>
      <c r="WTS73" s="203">
        <v>1</v>
      </c>
      <c r="WTT73" s="272">
        <f t="shared" ref="WTT73" si="3017">WTS73^2</f>
        <v>1</v>
      </c>
      <c r="WTU73" s="210" t="e">
        <f t="shared" ref="WTU73" si="3018">WTQ73*WTR73*WTT73</f>
        <v>#N/A</v>
      </c>
      <c r="WUC73" s="193" t="s">
        <v>115</v>
      </c>
      <c r="WUD73" s="189">
        <v>2</v>
      </c>
      <c r="WUE73" s="193" t="s">
        <v>2671</v>
      </c>
      <c r="WUF73" s="193" t="s">
        <v>2671</v>
      </c>
      <c r="WUG73" s="192" t="e">
        <f t="shared" ref="WUG73:WUH73" si="3019">VLOOKUP(WUE73,($L$59:$N$62),3,FALSE)</f>
        <v>#N/A</v>
      </c>
      <c r="WUH73" s="192" t="e">
        <f t="shared" si="3019"/>
        <v>#N/A</v>
      </c>
      <c r="WUI73" s="203">
        <v>1</v>
      </c>
      <c r="WUJ73" s="272">
        <f t="shared" ref="WUJ73" si="3020">WUI73^2</f>
        <v>1</v>
      </c>
      <c r="WUK73" s="210" t="e">
        <f t="shared" ref="WUK73" si="3021">WUG73*WUH73*WUJ73</f>
        <v>#N/A</v>
      </c>
      <c r="WUS73" s="193" t="s">
        <v>115</v>
      </c>
      <c r="WUT73" s="189">
        <v>2</v>
      </c>
      <c r="WUU73" s="193" t="s">
        <v>2671</v>
      </c>
      <c r="WUV73" s="193" t="s">
        <v>2671</v>
      </c>
      <c r="WUW73" s="192" t="e">
        <f t="shared" ref="WUW73:WUX73" si="3022">VLOOKUP(WUU73,($L$59:$N$62),3,FALSE)</f>
        <v>#N/A</v>
      </c>
      <c r="WUX73" s="192" t="e">
        <f t="shared" si="3022"/>
        <v>#N/A</v>
      </c>
      <c r="WUY73" s="203">
        <v>1</v>
      </c>
      <c r="WUZ73" s="272">
        <f t="shared" ref="WUZ73" si="3023">WUY73^2</f>
        <v>1</v>
      </c>
      <c r="WVA73" s="210" t="e">
        <f t="shared" ref="WVA73" si="3024">WUW73*WUX73*WUZ73</f>
        <v>#N/A</v>
      </c>
      <c r="WVI73" s="193" t="s">
        <v>115</v>
      </c>
      <c r="WVJ73" s="189">
        <v>2</v>
      </c>
      <c r="WVK73" s="193" t="s">
        <v>2671</v>
      </c>
      <c r="WVL73" s="193" t="s">
        <v>2671</v>
      </c>
      <c r="WVM73" s="192" t="e">
        <f t="shared" ref="WVM73:WVN73" si="3025">VLOOKUP(WVK73,($L$59:$N$62),3,FALSE)</f>
        <v>#N/A</v>
      </c>
      <c r="WVN73" s="192" t="e">
        <f t="shared" si="3025"/>
        <v>#N/A</v>
      </c>
      <c r="WVO73" s="203">
        <v>1</v>
      </c>
      <c r="WVP73" s="272">
        <f t="shared" ref="WVP73" si="3026">WVO73^2</f>
        <v>1</v>
      </c>
      <c r="WVQ73" s="210" t="e">
        <f t="shared" ref="WVQ73" si="3027">WVM73*WVN73*WVP73</f>
        <v>#N/A</v>
      </c>
      <c r="WVY73" s="193" t="s">
        <v>115</v>
      </c>
      <c r="WVZ73" s="189">
        <v>2</v>
      </c>
      <c r="WWA73" s="193" t="s">
        <v>2671</v>
      </c>
      <c r="WWB73" s="193" t="s">
        <v>2671</v>
      </c>
      <c r="WWC73" s="192" t="e">
        <f t="shared" ref="WWC73:WWD73" si="3028">VLOOKUP(WWA73,($L$59:$N$62),3,FALSE)</f>
        <v>#N/A</v>
      </c>
      <c r="WWD73" s="192" t="e">
        <f t="shared" si="3028"/>
        <v>#N/A</v>
      </c>
      <c r="WWE73" s="203">
        <v>1</v>
      </c>
      <c r="WWF73" s="272">
        <f t="shared" ref="WWF73" si="3029">WWE73^2</f>
        <v>1</v>
      </c>
      <c r="WWG73" s="210" t="e">
        <f t="shared" ref="WWG73" si="3030">WWC73*WWD73*WWF73</f>
        <v>#N/A</v>
      </c>
      <c r="WWO73" s="193" t="s">
        <v>115</v>
      </c>
      <c r="WWP73" s="189">
        <v>2</v>
      </c>
      <c r="WWQ73" s="193" t="s">
        <v>2671</v>
      </c>
      <c r="WWR73" s="193" t="s">
        <v>2671</v>
      </c>
      <c r="WWS73" s="192" t="e">
        <f t="shared" ref="WWS73:WWT73" si="3031">VLOOKUP(WWQ73,($L$59:$N$62),3,FALSE)</f>
        <v>#N/A</v>
      </c>
      <c r="WWT73" s="192" t="e">
        <f t="shared" si="3031"/>
        <v>#N/A</v>
      </c>
      <c r="WWU73" s="203">
        <v>1</v>
      </c>
      <c r="WWV73" s="272">
        <f t="shared" ref="WWV73" si="3032">WWU73^2</f>
        <v>1</v>
      </c>
      <c r="WWW73" s="210" t="e">
        <f t="shared" ref="WWW73" si="3033">WWS73*WWT73*WWV73</f>
        <v>#N/A</v>
      </c>
      <c r="WXE73" s="193" t="s">
        <v>115</v>
      </c>
      <c r="WXF73" s="189">
        <v>2</v>
      </c>
      <c r="WXG73" s="193" t="s">
        <v>2671</v>
      </c>
      <c r="WXH73" s="193" t="s">
        <v>2671</v>
      </c>
      <c r="WXI73" s="192" t="e">
        <f t="shared" ref="WXI73:WXJ73" si="3034">VLOOKUP(WXG73,($L$59:$N$62),3,FALSE)</f>
        <v>#N/A</v>
      </c>
      <c r="WXJ73" s="192" t="e">
        <f t="shared" si="3034"/>
        <v>#N/A</v>
      </c>
      <c r="WXK73" s="203">
        <v>1</v>
      </c>
      <c r="WXL73" s="272">
        <f t="shared" ref="WXL73" si="3035">WXK73^2</f>
        <v>1</v>
      </c>
      <c r="WXM73" s="210" t="e">
        <f t="shared" ref="WXM73" si="3036">WXI73*WXJ73*WXL73</f>
        <v>#N/A</v>
      </c>
      <c r="WXU73" s="193" t="s">
        <v>115</v>
      </c>
      <c r="WXV73" s="189">
        <v>2</v>
      </c>
      <c r="WXW73" s="193" t="s">
        <v>2671</v>
      </c>
      <c r="WXX73" s="193" t="s">
        <v>2671</v>
      </c>
      <c r="WXY73" s="192" t="e">
        <f t="shared" ref="WXY73:WXZ73" si="3037">VLOOKUP(WXW73,($L$59:$N$62),3,FALSE)</f>
        <v>#N/A</v>
      </c>
      <c r="WXZ73" s="192" t="e">
        <f t="shared" si="3037"/>
        <v>#N/A</v>
      </c>
      <c r="WYA73" s="203">
        <v>1</v>
      </c>
      <c r="WYB73" s="272">
        <f t="shared" ref="WYB73" si="3038">WYA73^2</f>
        <v>1</v>
      </c>
      <c r="WYC73" s="210" t="e">
        <f t="shared" ref="WYC73" si="3039">WXY73*WXZ73*WYB73</f>
        <v>#N/A</v>
      </c>
      <c r="WYK73" s="193" t="s">
        <v>115</v>
      </c>
      <c r="WYL73" s="189">
        <v>2</v>
      </c>
      <c r="WYM73" s="193" t="s">
        <v>2671</v>
      </c>
      <c r="WYN73" s="193" t="s">
        <v>2671</v>
      </c>
      <c r="WYO73" s="192" t="e">
        <f t="shared" ref="WYO73:WYP73" si="3040">VLOOKUP(WYM73,($L$59:$N$62),3,FALSE)</f>
        <v>#N/A</v>
      </c>
      <c r="WYP73" s="192" t="e">
        <f t="shared" si="3040"/>
        <v>#N/A</v>
      </c>
      <c r="WYQ73" s="203">
        <v>1</v>
      </c>
      <c r="WYR73" s="272">
        <f t="shared" ref="WYR73" si="3041">WYQ73^2</f>
        <v>1</v>
      </c>
      <c r="WYS73" s="210" t="e">
        <f t="shared" ref="WYS73" si="3042">WYO73*WYP73*WYR73</f>
        <v>#N/A</v>
      </c>
      <c r="WZA73" s="193" t="s">
        <v>115</v>
      </c>
      <c r="WZB73" s="189">
        <v>2</v>
      </c>
      <c r="WZC73" s="193" t="s">
        <v>2671</v>
      </c>
      <c r="WZD73" s="193" t="s">
        <v>2671</v>
      </c>
      <c r="WZE73" s="192" t="e">
        <f t="shared" ref="WZE73:WZF73" si="3043">VLOOKUP(WZC73,($L$59:$N$62),3,FALSE)</f>
        <v>#N/A</v>
      </c>
      <c r="WZF73" s="192" t="e">
        <f t="shared" si="3043"/>
        <v>#N/A</v>
      </c>
      <c r="WZG73" s="203">
        <v>1</v>
      </c>
      <c r="WZH73" s="272">
        <f t="shared" ref="WZH73" si="3044">WZG73^2</f>
        <v>1</v>
      </c>
      <c r="WZI73" s="210" t="e">
        <f t="shared" ref="WZI73" si="3045">WZE73*WZF73*WZH73</f>
        <v>#N/A</v>
      </c>
      <c r="WZQ73" s="193" t="s">
        <v>115</v>
      </c>
      <c r="WZR73" s="189">
        <v>2</v>
      </c>
      <c r="WZS73" s="193" t="s">
        <v>2671</v>
      </c>
      <c r="WZT73" s="193" t="s">
        <v>2671</v>
      </c>
      <c r="WZU73" s="192" t="e">
        <f t="shared" ref="WZU73:WZV73" si="3046">VLOOKUP(WZS73,($L$59:$N$62),3,FALSE)</f>
        <v>#N/A</v>
      </c>
      <c r="WZV73" s="192" t="e">
        <f t="shared" si="3046"/>
        <v>#N/A</v>
      </c>
      <c r="WZW73" s="203">
        <v>1</v>
      </c>
      <c r="WZX73" s="272">
        <f t="shared" ref="WZX73" si="3047">WZW73^2</f>
        <v>1</v>
      </c>
      <c r="WZY73" s="210" t="e">
        <f t="shared" ref="WZY73" si="3048">WZU73*WZV73*WZX73</f>
        <v>#N/A</v>
      </c>
      <c r="XAG73" s="193" t="s">
        <v>115</v>
      </c>
      <c r="XAH73" s="189">
        <v>2</v>
      </c>
      <c r="XAI73" s="193" t="s">
        <v>2671</v>
      </c>
      <c r="XAJ73" s="193" t="s">
        <v>2671</v>
      </c>
      <c r="XAK73" s="192" t="e">
        <f t="shared" ref="XAK73:XAL73" si="3049">VLOOKUP(XAI73,($L$59:$N$62),3,FALSE)</f>
        <v>#N/A</v>
      </c>
      <c r="XAL73" s="192" t="e">
        <f t="shared" si="3049"/>
        <v>#N/A</v>
      </c>
      <c r="XAM73" s="203">
        <v>1</v>
      </c>
      <c r="XAN73" s="272">
        <f t="shared" ref="XAN73" si="3050">XAM73^2</f>
        <v>1</v>
      </c>
      <c r="XAO73" s="210" t="e">
        <f t="shared" ref="XAO73" si="3051">XAK73*XAL73*XAN73</f>
        <v>#N/A</v>
      </c>
      <c r="XAW73" s="193" t="s">
        <v>115</v>
      </c>
      <c r="XAX73" s="189">
        <v>2</v>
      </c>
      <c r="XAY73" s="193" t="s">
        <v>2671</v>
      </c>
      <c r="XAZ73" s="193" t="s">
        <v>2671</v>
      </c>
      <c r="XBA73" s="192" t="e">
        <f t="shared" ref="XBA73:XBB73" si="3052">VLOOKUP(XAY73,($L$59:$N$62),3,FALSE)</f>
        <v>#N/A</v>
      </c>
      <c r="XBB73" s="192" t="e">
        <f t="shared" si="3052"/>
        <v>#N/A</v>
      </c>
      <c r="XBC73" s="203">
        <v>1</v>
      </c>
      <c r="XBD73" s="272">
        <f t="shared" ref="XBD73" si="3053">XBC73^2</f>
        <v>1</v>
      </c>
      <c r="XBE73" s="210" t="e">
        <f t="shared" ref="XBE73" si="3054">XBA73*XBB73*XBD73</f>
        <v>#N/A</v>
      </c>
      <c r="XBM73" s="193" t="s">
        <v>115</v>
      </c>
      <c r="XBN73" s="189">
        <v>2</v>
      </c>
      <c r="XBO73" s="193" t="s">
        <v>2671</v>
      </c>
      <c r="XBP73" s="193" t="s">
        <v>2671</v>
      </c>
      <c r="XBQ73" s="192" t="e">
        <f t="shared" ref="XBQ73:XBR73" si="3055">VLOOKUP(XBO73,($L$59:$N$62),3,FALSE)</f>
        <v>#N/A</v>
      </c>
      <c r="XBR73" s="192" t="e">
        <f t="shared" si="3055"/>
        <v>#N/A</v>
      </c>
      <c r="XBS73" s="203">
        <v>1</v>
      </c>
      <c r="XBT73" s="272">
        <f t="shared" ref="XBT73" si="3056">XBS73^2</f>
        <v>1</v>
      </c>
      <c r="XBU73" s="210" t="e">
        <f t="shared" ref="XBU73" si="3057">XBQ73*XBR73*XBT73</f>
        <v>#N/A</v>
      </c>
      <c r="XCC73" s="193" t="s">
        <v>115</v>
      </c>
      <c r="XCD73" s="189">
        <v>2</v>
      </c>
      <c r="XCE73" s="193" t="s">
        <v>2671</v>
      </c>
      <c r="XCF73" s="193" t="s">
        <v>2671</v>
      </c>
      <c r="XCG73" s="192" t="e">
        <f t="shared" ref="XCG73:XCH73" si="3058">VLOOKUP(XCE73,($L$59:$N$62),3,FALSE)</f>
        <v>#N/A</v>
      </c>
      <c r="XCH73" s="192" t="e">
        <f t="shared" si="3058"/>
        <v>#N/A</v>
      </c>
      <c r="XCI73" s="203">
        <v>1</v>
      </c>
      <c r="XCJ73" s="272">
        <f t="shared" ref="XCJ73" si="3059">XCI73^2</f>
        <v>1</v>
      </c>
      <c r="XCK73" s="210" t="e">
        <f t="shared" ref="XCK73" si="3060">XCG73*XCH73*XCJ73</f>
        <v>#N/A</v>
      </c>
      <c r="XCS73" s="193" t="s">
        <v>115</v>
      </c>
      <c r="XCT73" s="189">
        <v>2</v>
      </c>
      <c r="XCU73" s="193" t="s">
        <v>2671</v>
      </c>
      <c r="XCV73" s="193" t="s">
        <v>2671</v>
      </c>
      <c r="XCW73" s="192" t="e">
        <f t="shared" ref="XCW73:XCX73" si="3061">VLOOKUP(XCU73,($L$59:$N$62),3,FALSE)</f>
        <v>#N/A</v>
      </c>
      <c r="XCX73" s="192" t="e">
        <f t="shared" si="3061"/>
        <v>#N/A</v>
      </c>
      <c r="XCY73" s="203">
        <v>1</v>
      </c>
      <c r="XCZ73" s="272">
        <f t="shared" ref="XCZ73" si="3062">XCY73^2</f>
        <v>1</v>
      </c>
      <c r="XDA73" s="210" t="e">
        <f t="shared" ref="XDA73" si="3063">XCW73*XCX73*XCZ73</f>
        <v>#N/A</v>
      </c>
      <c r="XDI73" s="193" t="s">
        <v>115</v>
      </c>
      <c r="XDJ73" s="189">
        <v>2</v>
      </c>
      <c r="XDK73" s="193" t="s">
        <v>2671</v>
      </c>
      <c r="XDL73" s="193" t="s">
        <v>2671</v>
      </c>
      <c r="XDM73" s="192" t="e">
        <f t="shared" ref="XDM73:XDN73" si="3064">VLOOKUP(XDK73,($L$59:$N$62),3,FALSE)</f>
        <v>#N/A</v>
      </c>
      <c r="XDN73" s="192" t="e">
        <f t="shared" si="3064"/>
        <v>#N/A</v>
      </c>
      <c r="XDO73" s="203">
        <v>1</v>
      </c>
      <c r="XDP73" s="272">
        <f t="shared" ref="XDP73" si="3065">XDO73^2</f>
        <v>1</v>
      </c>
      <c r="XDQ73" s="210" t="e">
        <f t="shared" ref="XDQ73" si="3066">XDM73*XDN73*XDP73</f>
        <v>#N/A</v>
      </c>
      <c r="XDY73" s="193" t="s">
        <v>115</v>
      </c>
      <c r="XDZ73" s="189">
        <v>2</v>
      </c>
      <c r="XEA73" s="193" t="s">
        <v>2671</v>
      </c>
      <c r="XEB73" s="193" t="s">
        <v>2671</v>
      </c>
      <c r="XEC73" s="192" t="e">
        <f t="shared" ref="XEC73:XED73" si="3067">VLOOKUP(XEA73,($L$59:$N$62),3,FALSE)</f>
        <v>#N/A</v>
      </c>
      <c r="XED73" s="192" t="e">
        <f t="shared" si="3067"/>
        <v>#N/A</v>
      </c>
      <c r="XEE73" s="203">
        <v>1</v>
      </c>
      <c r="XEF73" s="272">
        <f t="shared" ref="XEF73" si="3068">XEE73^2</f>
        <v>1</v>
      </c>
      <c r="XEG73" s="210" t="e">
        <f t="shared" ref="XEG73" si="3069">XEC73*XED73*XEF73</f>
        <v>#N/A</v>
      </c>
      <c r="XEO73" s="193" t="s">
        <v>115</v>
      </c>
      <c r="XEP73" s="189">
        <v>2</v>
      </c>
      <c r="XEQ73" s="193" t="s">
        <v>2671</v>
      </c>
      <c r="XER73" s="193" t="s">
        <v>2671</v>
      </c>
      <c r="XES73" s="192" t="e">
        <f t="shared" ref="XES73:XET73" si="3070">VLOOKUP(XEQ73,($L$59:$N$62),3,FALSE)</f>
        <v>#N/A</v>
      </c>
      <c r="XET73" s="192" t="e">
        <f t="shared" si="3070"/>
        <v>#N/A</v>
      </c>
      <c r="XEU73" s="203">
        <v>1</v>
      </c>
      <c r="XEV73" s="272">
        <f t="shared" ref="XEV73" si="3071">XEU73^2</f>
        <v>1</v>
      </c>
      <c r="XEW73" s="210" t="e">
        <f t="shared" ref="XEW73" si="3072">XES73*XET73*XEV73</f>
        <v>#N/A</v>
      </c>
    </row>
    <row r="74" spans="1:1017 1025:2041 2049:3065 3073:4089 4097:5113 5121:6137 6145:7161 7169:8185 8193:9209 9217:10233 10241:11257 11265:12281 12289:13305 13313:14329 14337:15353 15361:16377">
      <c r="A74" s="193" t="s">
        <v>115</v>
      </c>
      <c r="B74" s="193" t="s">
        <v>201</v>
      </c>
      <c r="C74" s="193" t="s">
        <v>2675</v>
      </c>
      <c r="D74" s="193" t="s">
        <v>2675</v>
      </c>
      <c r="E74" s="192">
        <f>VLOOKUP(C74,($L$59:$N$62),3,FALSE)</f>
        <v>191780.82191780824</v>
      </c>
      <c r="F74" s="192">
        <f>VLOOKUP(D74,($L$59:$N$62),3,FALSE)</f>
        <v>191780.82191780824</v>
      </c>
      <c r="G74" s="203">
        <v>1</v>
      </c>
      <c r="H74" s="272">
        <f t="shared" ref="H74" si="3073">G74^2</f>
        <v>1</v>
      </c>
      <c r="I74" s="210">
        <f t="shared" ref="I74" si="3074">E74*F74*H74</f>
        <v>36779883655.470078</v>
      </c>
      <c r="Q74" s="201"/>
      <c r="R74" s="284"/>
      <c r="S74" s="201"/>
      <c r="X74" s="204" t="s">
        <v>1997</v>
      </c>
      <c r="Y74" s="204" t="e">
        <f t="shared" ref="Y74" si="3075">SQRT(SUM(Y73:Y73))</f>
        <v>#N/A</v>
      </c>
      <c r="AG74" s="201"/>
      <c r="AH74" s="284"/>
      <c r="AI74" s="201"/>
      <c r="AN74" s="204" t="s">
        <v>1997</v>
      </c>
      <c r="AO74" s="204" t="e">
        <f t="shared" ref="AO74" si="3076">SQRT(SUM(AO73:AO73))</f>
        <v>#N/A</v>
      </c>
      <c r="AW74" s="201"/>
      <c r="AX74" s="284"/>
      <c r="AY74" s="201"/>
      <c r="BD74" s="204" t="s">
        <v>1997</v>
      </c>
      <c r="BE74" s="204" t="e">
        <f t="shared" ref="BE74" si="3077">SQRT(SUM(BE73:BE73))</f>
        <v>#N/A</v>
      </c>
      <c r="BM74" s="201"/>
      <c r="BN74" s="284"/>
      <c r="BO74" s="201"/>
      <c r="BT74" s="204" t="s">
        <v>1997</v>
      </c>
      <c r="BU74" s="204" t="e">
        <f t="shared" ref="BU74" si="3078">SQRT(SUM(BU73:BU73))</f>
        <v>#N/A</v>
      </c>
      <c r="CC74" s="201"/>
      <c r="CD74" s="284"/>
      <c r="CE74" s="201"/>
      <c r="CJ74" s="204" t="s">
        <v>1997</v>
      </c>
      <c r="CK74" s="204" t="e">
        <f t="shared" ref="CK74" si="3079">SQRT(SUM(CK73:CK73))</f>
        <v>#N/A</v>
      </c>
      <c r="CS74" s="201"/>
      <c r="CT74" s="284"/>
      <c r="CU74" s="201"/>
      <c r="CZ74" s="204" t="s">
        <v>1997</v>
      </c>
      <c r="DA74" s="204" t="e">
        <f t="shared" ref="DA74" si="3080">SQRT(SUM(DA73:DA73))</f>
        <v>#N/A</v>
      </c>
      <c r="DI74" s="201"/>
      <c r="DJ74" s="284"/>
      <c r="DK74" s="201"/>
      <c r="DP74" s="204" t="s">
        <v>1997</v>
      </c>
      <c r="DQ74" s="204" t="e">
        <f t="shared" ref="DQ74" si="3081">SQRT(SUM(DQ73:DQ73))</f>
        <v>#N/A</v>
      </c>
      <c r="DY74" s="201"/>
      <c r="DZ74" s="284"/>
      <c r="EA74" s="201"/>
      <c r="EF74" s="204" t="s">
        <v>1997</v>
      </c>
      <c r="EG74" s="204" t="e">
        <f t="shared" ref="EG74" si="3082">SQRT(SUM(EG73:EG73))</f>
        <v>#N/A</v>
      </c>
      <c r="EO74" s="201"/>
      <c r="EP74" s="284"/>
      <c r="EQ74" s="201"/>
      <c r="EV74" s="204" t="s">
        <v>1997</v>
      </c>
      <c r="EW74" s="204" t="e">
        <f t="shared" ref="EW74" si="3083">SQRT(SUM(EW73:EW73))</f>
        <v>#N/A</v>
      </c>
      <c r="FE74" s="201"/>
      <c r="FF74" s="284"/>
      <c r="FG74" s="201"/>
      <c r="FL74" s="204" t="s">
        <v>1997</v>
      </c>
      <c r="FM74" s="204" t="e">
        <f t="shared" ref="FM74" si="3084">SQRT(SUM(FM73:FM73))</f>
        <v>#N/A</v>
      </c>
      <c r="FU74" s="201"/>
      <c r="FV74" s="284"/>
      <c r="FW74" s="201"/>
      <c r="GB74" s="204" t="s">
        <v>1997</v>
      </c>
      <c r="GC74" s="204" t="e">
        <f t="shared" ref="GC74" si="3085">SQRT(SUM(GC73:GC73))</f>
        <v>#N/A</v>
      </c>
      <c r="GK74" s="201"/>
      <c r="GL74" s="284"/>
      <c r="GM74" s="201"/>
      <c r="GR74" s="204" t="s">
        <v>1997</v>
      </c>
      <c r="GS74" s="204" t="e">
        <f t="shared" ref="GS74" si="3086">SQRT(SUM(GS73:GS73))</f>
        <v>#N/A</v>
      </c>
      <c r="HA74" s="201"/>
      <c r="HB74" s="284"/>
      <c r="HC74" s="201"/>
      <c r="HH74" s="204" t="s">
        <v>1997</v>
      </c>
      <c r="HI74" s="204" t="e">
        <f t="shared" ref="HI74" si="3087">SQRT(SUM(HI73:HI73))</f>
        <v>#N/A</v>
      </c>
      <c r="HQ74" s="201"/>
      <c r="HR74" s="284"/>
      <c r="HS74" s="201"/>
      <c r="HX74" s="204" t="s">
        <v>1997</v>
      </c>
      <c r="HY74" s="204" t="e">
        <f t="shared" ref="HY74" si="3088">SQRT(SUM(HY73:HY73))</f>
        <v>#N/A</v>
      </c>
      <c r="IG74" s="201"/>
      <c r="IH74" s="284"/>
      <c r="II74" s="201"/>
      <c r="IN74" s="204" t="s">
        <v>1997</v>
      </c>
      <c r="IO74" s="204" t="e">
        <f t="shared" ref="IO74" si="3089">SQRT(SUM(IO73:IO73))</f>
        <v>#N/A</v>
      </c>
      <c r="IW74" s="201"/>
      <c r="IX74" s="284"/>
      <c r="IY74" s="201"/>
      <c r="JD74" s="204" t="s">
        <v>1997</v>
      </c>
      <c r="JE74" s="204" t="e">
        <f t="shared" ref="JE74" si="3090">SQRT(SUM(JE73:JE73))</f>
        <v>#N/A</v>
      </c>
      <c r="JM74" s="201"/>
      <c r="JN74" s="284"/>
      <c r="JO74" s="201"/>
      <c r="JT74" s="204" t="s">
        <v>1997</v>
      </c>
      <c r="JU74" s="204" t="e">
        <f t="shared" ref="JU74" si="3091">SQRT(SUM(JU73:JU73))</f>
        <v>#N/A</v>
      </c>
      <c r="KC74" s="201"/>
      <c r="KD74" s="284"/>
      <c r="KE74" s="201"/>
      <c r="KJ74" s="204" t="s">
        <v>1997</v>
      </c>
      <c r="KK74" s="204" t="e">
        <f t="shared" ref="KK74" si="3092">SQRT(SUM(KK73:KK73))</f>
        <v>#N/A</v>
      </c>
      <c r="KS74" s="201"/>
      <c r="KT74" s="284"/>
      <c r="KU74" s="201"/>
      <c r="KZ74" s="204" t="s">
        <v>1997</v>
      </c>
      <c r="LA74" s="204" t="e">
        <f t="shared" ref="LA74" si="3093">SQRT(SUM(LA73:LA73))</f>
        <v>#N/A</v>
      </c>
      <c r="LI74" s="201"/>
      <c r="LJ74" s="284"/>
      <c r="LK74" s="201"/>
      <c r="LP74" s="204" t="s">
        <v>1997</v>
      </c>
      <c r="LQ74" s="204" t="e">
        <f t="shared" ref="LQ74" si="3094">SQRT(SUM(LQ73:LQ73))</f>
        <v>#N/A</v>
      </c>
      <c r="LY74" s="201"/>
      <c r="LZ74" s="284"/>
      <c r="MA74" s="201"/>
      <c r="MF74" s="204" t="s">
        <v>1997</v>
      </c>
      <c r="MG74" s="204" t="e">
        <f t="shared" ref="MG74" si="3095">SQRT(SUM(MG73:MG73))</f>
        <v>#N/A</v>
      </c>
      <c r="MO74" s="201"/>
      <c r="MP74" s="284"/>
      <c r="MQ74" s="201"/>
      <c r="MV74" s="204" t="s">
        <v>1997</v>
      </c>
      <c r="MW74" s="204" t="e">
        <f t="shared" ref="MW74" si="3096">SQRT(SUM(MW73:MW73))</f>
        <v>#N/A</v>
      </c>
      <c r="NE74" s="201"/>
      <c r="NF74" s="284"/>
      <c r="NG74" s="201"/>
      <c r="NL74" s="204" t="s">
        <v>1997</v>
      </c>
      <c r="NM74" s="204" t="e">
        <f t="shared" ref="NM74" si="3097">SQRT(SUM(NM73:NM73))</f>
        <v>#N/A</v>
      </c>
      <c r="NU74" s="201"/>
      <c r="NV74" s="284"/>
      <c r="NW74" s="201"/>
      <c r="OB74" s="204" t="s">
        <v>1997</v>
      </c>
      <c r="OC74" s="204" t="e">
        <f t="shared" ref="OC74" si="3098">SQRT(SUM(OC73:OC73))</f>
        <v>#N/A</v>
      </c>
      <c r="OK74" s="201"/>
      <c r="OL74" s="284"/>
      <c r="OM74" s="201"/>
      <c r="OR74" s="204" t="s">
        <v>1997</v>
      </c>
      <c r="OS74" s="204" t="e">
        <f t="shared" ref="OS74" si="3099">SQRT(SUM(OS73:OS73))</f>
        <v>#N/A</v>
      </c>
      <c r="PA74" s="201"/>
      <c r="PB74" s="284"/>
      <c r="PC74" s="201"/>
      <c r="PH74" s="204" t="s">
        <v>1997</v>
      </c>
      <c r="PI74" s="204" t="e">
        <f t="shared" ref="PI74" si="3100">SQRT(SUM(PI73:PI73))</f>
        <v>#N/A</v>
      </c>
      <c r="PQ74" s="201"/>
      <c r="PR74" s="284"/>
      <c r="PS74" s="201"/>
      <c r="PX74" s="204" t="s">
        <v>1997</v>
      </c>
      <c r="PY74" s="204" t="e">
        <f t="shared" ref="PY74" si="3101">SQRT(SUM(PY73:PY73))</f>
        <v>#N/A</v>
      </c>
      <c r="QG74" s="201"/>
      <c r="QH74" s="284"/>
      <c r="QI74" s="201"/>
      <c r="QN74" s="204" t="s">
        <v>1997</v>
      </c>
      <c r="QO74" s="204" t="e">
        <f t="shared" ref="QO74" si="3102">SQRT(SUM(QO73:QO73))</f>
        <v>#N/A</v>
      </c>
      <c r="QW74" s="201"/>
      <c r="QX74" s="284"/>
      <c r="QY74" s="201"/>
      <c r="RD74" s="204" t="s">
        <v>1997</v>
      </c>
      <c r="RE74" s="204" t="e">
        <f t="shared" ref="RE74" si="3103">SQRT(SUM(RE73:RE73))</f>
        <v>#N/A</v>
      </c>
      <c r="RM74" s="201"/>
      <c r="RN74" s="284"/>
      <c r="RO74" s="201"/>
      <c r="RT74" s="204" t="s">
        <v>1997</v>
      </c>
      <c r="RU74" s="204" t="e">
        <f t="shared" ref="RU74" si="3104">SQRT(SUM(RU73:RU73))</f>
        <v>#N/A</v>
      </c>
      <c r="SC74" s="201"/>
      <c r="SD74" s="284"/>
      <c r="SE74" s="201"/>
      <c r="SJ74" s="204" t="s">
        <v>1997</v>
      </c>
      <c r="SK74" s="204" t="e">
        <f t="shared" ref="SK74" si="3105">SQRT(SUM(SK73:SK73))</f>
        <v>#N/A</v>
      </c>
      <c r="SS74" s="201"/>
      <c r="ST74" s="284"/>
      <c r="SU74" s="201"/>
      <c r="SZ74" s="204" t="s">
        <v>1997</v>
      </c>
      <c r="TA74" s="204" t="e">
        <f t="shared" ref="TA74" si="3106">SQRT(SUM(TA73:TA73))</f>
        <v>#N/A</v>
      </c>
      <c r="TI74" s="201"/>
      <c r="TJ74" s="284"/>
      <c r="TK74" s="201"/>
      <c r="TP74" s="204" t="s">
        <v>1997</v>
      </c>
      <c r="TQ74" s="204" t="e">
        <f t="shared" ref="TQ74" si="3107">SQRT(SUM(TQ73:TQ73))</f>
        <v>#N/A</v>
      </c>
      <c r="TY74" s="201"/>
      <c r="TZ74" s="284"/>
      <c r="UA74" s="201"/>
      <c r="UF74" s="204" t="s">
        <v>1997</v>
      </c>
      <c r="UG74" s="204" t="e">
        <f t="shared" ref="UG74" si="3108">SQRT(SUM(UG73:UG73))</f>
        <v>#N/A</v>
      </c>
      <c r="UO74" s="201"/>
      <c r="UP74" s="284"/>
      <c r="UQ74" s="201"/>
      <c r="UV74" s="204" t="s">
        <v>1997</v>
      </c>
      <c r="UW74" s="204" t="e">
        <f t="shared" ref="UW74" si="3109">SQRT(SUM(UW73:UW73))</f>
        <v>#N/A</v>
      </c>
      <c r="VE74" s="201"/>
      <c r="VF74" s="284"/>
      <c r="VG74" s="201"/>
      <c r="VL74" s="204" t="s">
        <v>1997</v>
      </c>
      <c r="VM74" s="204" t="e">
        <f t="shared" ref="VM74" si="3110">SQRT(SUM(VM73:VM73))</f>
        <v>#N/A</v>
      </c>
      <c r="VU74" s="201"/>
      <c r="VV74" s="284"/>
      <c r="VW74" s="201"/>
      <c r="WB74" s="204" t="s">
        <v>1997</v>
      </c>
      <c r="WC74" s="204" t="e">
        <f t="shared" ref="WC74" si="3111">SQRT(SUM(WC73:WC73))</f>
        <v>#N/A</v>
      </c>
      <c r="WK74" s="201"/>
      <c r="WL74" s="284"/>
      <c r="WM74" s="201"/>
      <c r="WR74" s="204" t="s">
        <v>1997</v>
      </c>
      <c r="WS74" s="204" t="e">
        <f t="shared" ref="WS74" si="3112">SQRT(SUM(WS73:WS73))</f>
        <v>#N/A</v>
      </c>
      <c r="XA74" s="201"/>
      <c r="XB74" s="284"/>
      <c r="XC74" s="201"/>
      <c r="XH74" s="204" t="s">
        <v>1997</v>
      </c>
      <c r="XI74" s="204" t="e">
        <f t="shared" ref="XI74" si="3113">SQRT(SUM(XI73:XI73))</f>
        <v>#N/A</v>
      </c>
      <c r="XQ74" s="201"/>
      <c r="XR74" s="284"/>
      <c r="XS74" s="201"/>
      <c r="XX74" s="204" t="s">
        <v>1997</v>
      </c>
      <c r="XY74" s="204" t="e">
        <f t="shared" ref="XY74" si="3114">SQRT(SUM(XY73:XY73))</f>
        <v>#N/A</v>
      </c>
      <c r="YG74" s="201"/>
      <c r="YH74" s="284"/>
      <c r="YI74" s="201"/>
      <c r="YN74" s="204" t="s">
        <v>1997</v>
      </c>
      <c r="YO74" s="204" t="e">
        <f t="shared" ref="YO74" si="3115">SQRT(SUM(YO73:YO73))</f>
        <v>#N/A</v>
      </c>
      <c r="YW74" s="201"/>
      <c r="YX74" s="284"/>
      <c r="YY74" s="201"/>
      <c r="ZD74" s="204" t="s">
        <v>1997</v>
      </c>
      <c r="ZE74" s="204" t="e">
        <f t="shared" ref="ZE74" si="3116">SQRT(SUM(ZE73:ZE73))</f>
        <v>#N/A</v>
      </c>
      <c r="ZM74" s="201"/>
      <c r="ZN74" s="284"/>
      <c r="ZO74" s="201"/>
      <c r="ZT74" s="204" t="s">
        <v>1997</v>
      </c>
      <c r="ZU74" s="204" t="e">
        <f t="shared" ref="ZU74" si="3117">SQRT(SUM(ZU73:ZU73))</f>
        <v>#N/A</v>
      </c>
      <c r="AAC74" s="201"/>
      <c r="AAD74" s="284"/>
      <c r="AAE74" s="201"/>
      <c r="AAJ74" s="204" t="s">
        <v>1997</v>
      </c>
      <c r="AAK74" s="204" t="e">
        <f t="shared" ref="AAK74" si="3118">SQRT(SUM(AAK73:AAK73))</f>
        <v>#N/A</v>
      </c>
      <c r="AAS74" s="201"/>
      <c r="AAT74" s="284"/>
      <c r="AAU74" s="201"/>
      <c r="AAZ74" s="204" t="s">
        <v>1997</v>
      </c>
      <c r="ABA74" s="204" t="e">
        <f t="shared" ref="ABA74" si="3119">SQRT(SUM(ABA73:ABA73))</f>
        <v>#N/A</v>
      </c>
      <c r="ABI74" s="201"/>
      <c r="ABJ74" s="284"/>
      <c r="ABK74" s="201"/>
      <c r="ABP74" s="204" t="s">
        <v>1997</v>
      </c>
      <c r="ABQ74" s="204" t="e">
        <f t="shared" ref="ABQ74" si="3120">SQRT(SUM(ABQ73:ABQ73))</f>
        <v>#N/A</v>
      </c>
      <c r="ABY74" s="201"/>
      <c r="ABZ74" s="284"/>
      <c r="ACA74" s="201"/>
      <c r="ACF74" s="204" t="s">
        <v>1997</v>
      </c>
      <c r="ACG74" s="204" t="e">
        <f t="shared" ref="ACG74" si="3121">SQRT(SUM(ACG73:ACG73))</f>
        <v>#N/A</v>
      </c>
      <c r="ACO74" s="201"/>
      <c r="ACP74" s="284"/>
      <c r="ACQ74" s="201"/>
      <c r="ACV74" s="204" t="s">
        <v>1997</v>
      </c>
      <c r="ACW74" s="204" t="e">
        <f t="shared" ref="ACW74" si="3122">SQRT(SUM(ACW73:ACW73))</f>
        <v>#N/A</v>
      </c>
      <c r="ADE74" s="201"/>
      <c r="ADF74" s="284"/>
      <c r="ADG74" s="201"/>
      <c r="ADL74" s="204" t="s">
        <v>1997</v>
      </c>
      <c r="ADM74" s="204" t="e">
        <f t="shared" ref="ADM74" si="3123">SQRT(SUM(ADM73:ADM73))</f>
        <v>#N/A</v>
      </c>
      <c r="ADU74" s="201"/>
      <c r="ADV74" s="284"/>
      <c r="ADW74" s="201"/>
      <c r="AEB74" s="204" t="s">
        <v>1997</v>
      </c>
      <c r="AEC74" s="204" t="e">
        <f t="shared" ref="AEC74" si="3124">SQRT(SUM(AEC73:AEC73))</f>
        <v>#N/A</v>
      </c>
      <c r="AEK74" s="201"/>
      <c r="AEL74" s="284"/>
      <c r="AEM74" s="201"/>
      <c r="AER74" s="204" t="s">
        <v>1997</v>
      </c>
      <c r="AES74" s="204" t="e">
        <f t="shared" ref="AES74" si="3125">SQRT(SUM(AES73:AES73))</f>
        <v>#N/A</v>
      </c>
      <c r="AFA74" s="201"/>
      <c r="AFB74" s="284"/>
      <c r="AFC74" s="201"/>
      <c r="AFH74" s="204" t="s">
        <v>1997</v>
      </c>
      <c r="AFI74" s="204" t="e">
        <f t="shared" ref="AFI74" si="3126">SQRT(SUM(AFI73:AFI73))</f>
        <v>#N/A</v>
      </c>
      <c r="AFQ74" s="201"/>
      <c r="AFR74" s="284"/>
      <c r="AFS74" s="201"/>
      <c r="AFX74" s="204" t="s">
        <v>1997</v>
      </c>
      <c r="AFY74" s="204" t="e">
        <f t="shared" ref="AFY74" si="3127">SQRT(SUM(AFY73:AFY73))</f>
        <v>#N/A</v>
      </c>
      <c r="AGG74" s="201"/>
      <c r="AGH74" s="284"/>
      <c r="AGI74" s="201"/>
      <c r="AGN74" s="204" t="s">
        <v>1997</v>
      </c>
      <c r="AGO74" s="204" t="e">
        <f t="shared" ref="AGO74" si="3128">SQRT(SUM(AGO73:AGO73))</f>
        <v>#N/A</v>
      </c>
      <c r="AGW74" s="201"/>
      <c r="AGX74" s="284"/>
      <c r="AGY74" s="201"/>
      <c r="AHD74" s="204" t="s">
        <v>1997</v>
      </c>
      <c r="AHE74" s="204" t="e">
        <f t="shared" ref="AHE74" si="3129">SQRT(SUM(AHE73:AHE73))</f>
        <v>#N/A</v>
      </c>
      <c r="AHM74" s="201"/>
      <c r="AHN74" s="284"/>
      <c r="AHO74" s="201"/>
      <c r="AHT74" s="204" t="s">
        <v>1997</v>
      </c>
      <c r="AHU74" s="204" t="e">
        <f t="shared" ref="AHU74" si="3130">SQRT(SUM(AHU73:AHU73))</f>
        <v>#N/A</v>
      </c>
      <c r="AIC74" s="201"/>
      <c r="AID74" s="284"/>
      <c r="AIE74" s="201"/>
      <c r="AIJ74" s="204" t="s">
        <v>1997</v>
      </c>
      <c r="AIK74" s="204" t="e">
        <f t="shared" ref="AIK74" si="3131">SQRT(SUM(AIK73:AIK73))</f>
        <v>#N/A</v>
      </c>
      <c r="AIS74" s="201"/>
      <c r="AIT74" s="284"/>
      <c r="AIU74" s="201"/>
      <c r="AIZ74" s="204" t="s">
        <v>1997</v>
      </c>
      <c r="AJA74" s="204" t="e">
        <f t="shared" ref="AJA74" si="3132">SQRT(SUM(AJA73:AJA73))</f>
        <v>#N/A</v>
      </c>
      <c r="AJI74" s="201"/>
      <c r="AJJ74" s="284"/>
      <c r="AJK74" s="201"/>
      <c r="AJP74" s="204" t="s">
        <v>1997</v>
      </c>
      <c r="AJQ74" s="204" t="e">
        <f t="shared" ref="AJQ74" si="3133">SQRT(SUM(AJQ73:AJQ73))</f>
        <v>#N/A</v>
      </c>
      <c r="AJY74" s="201"/>
      <c r="AJZ74" s="284"/>
      <c r="AKA74" s="201"/>
      <c r="AKF74" s="204" t="s">
        <v>1997</v>
      </c>
      <c r="AKG74" s="204" t="e">
        <f t="shared" ref="AKG74" si="3134">SQRT(SUM(AKG73:AKG73))</f>
        <v>#N/A</v>
      </c>
      <c r="AKO74" s="201"/>
      <c r="AKP74" s="284"/>
      <c r="AKQ74" s="201"/>
      <c r="AKV74" s="204" t="s">
        <v>1997</v>
      </c>
      <c r="AKW74" s="204" t="e">
        <f t="shared" ref="AKW74" si="3135">SQRT(SUM(AKW73:AKW73))</f>
        <v>#N/A</v>
      </c>
      <c r="ALE74" s="201"/>
      <c r="ALF74" s="284"/>
      <c r="ALG74" s="201"/>
      <c r="ALL74" s="204" t="s">
        <v>1997</v>
      </c>
      <c r="ALM74" s="204" t="e">
        <f t="shared" ref="ALM74" si="3136">SQRT(SUM(ALM73:ALM73))</f>
        <v>#N/A</v>
      </c>
      <c r="ALU74" s="201"/>
      <c r="ALV74" s="284"/>
      <c r="ALW74" s="201"/>
      <c r="AMB74" s="204" t="s">
        <v>1997</v>
      </c>
      <c r="AMC74" s="204" t="e">
        <f t="shared" ref="AMC74" si="3137">SQRT(SUM(AMC73:AMC73))</f>
        <v>#N/A</v>
      </c>
      <c r="AMK74" s="201"/>
      <c r="AML74" s="284"/>
      <c r="AMM74" s="201"/>
      <c r="AMR74" s="204" t="s">
        <v>1997</v>
      </c>
      <c r="AMS74" s="204" t="e">
        <f t="shared" ref="AMS74" si="3138">SQRT(SUM(AMS73:AMS73))</f>
        <v>#N/A</v>
      </c>
      <c r="ANA74" s="201"/>
      <c r="ANB74" s="284"/>
      <c r="ANC74" s="201"/>
      <c r="ANH74" s="204" t="s">
        <v>1997</v>
      </c>
      <c r="ANI74" s="204" t="e">
        <f t="shared" ref="ANI74" si="3139">SQRT(SUM(ANI73:ANI73))</f>
        <v>#N/A</v>
      </c>
      <c r="ANQ74" s="201"/>
      <c r="ANR74" s="284"/>
      <c r="ANS74" s="201"/>
      <c r="ANX74" s="204" t="s">
        <v>1997</v>
      </c>
      <c r="ANY74" s="204" t="e">
        <f t="shared" ref="ANY74" si="3140">SQRT(SUM(ANY73:ANY73))</f>
        <v>#N/A</v>
      </c>
      <c r="AOG74" s="201"/>
      <c r="AOH74" s="284"/>
      <c r="AOI74" s="201"/>
      <c r="AON74" s="204" t="s">
        <v>1997</v>
      </c>
      <c r="AOO74" s="204" t="e">
        <f t="shared" ref="AOO74" si="3141">SQRT(SUM(AOO73:AOO73))</f>
        <v>#N/A</v>
      </c>
      <c r="AOW74" s="201"/>
      <c r="AOX74" s="284"/>
      <c r="AOY74" s="201"/>
      <c r="APD74" s="204" t="s">
        <v>1997</v>
      </c>
      <c r="APE74" s="204" t="e">
        <f t="shared" ref="APE74" si="3142">SQRT(SUM(APE73:APE73))</f>
        <v>#N/A</v>
      </c>
      <c r="APM74" s="201"/>
      <c r="APN74" s="284"/>
      <c r="APO74" s="201"/>
      <c r="APT74" s="204" t="s">
        <v>1997</v>
      </c>
      <c r="APU74" s="204" t="e">
        <f t="shared" ref="APU74" si="3143">SQRT(SUM(APU73:APU73))</f>
        <v>#N/A</v>
      </c>
      <c r="AQC74" s="201"/>
      <c r="AQD74" s="284"/>
      <c r="AQE74" s="201"/>
      <c r="AQJ74" s="204" t="s">
        <v>1997</v>
      </c>
      <c r="AQK74" s="204" t="e">
        <f t="shared" ref="AQK74" si="3144">SQRT(SUM(AQK73:AQK73))</f>
        <v>#N/A</v>
      </c>
      <c r="AQS74" s="201"/>
      <c r="AQT74" s="284"/>
      <c r="AQU74" s="201"/>
      <c r="AQZ74" s="204" t="s">
        <v>1997</v>
      </c>
      <c r="ARA74" s="204" t="e">
        <f t="shared" ref="ARA74" si="3145">SQRT(SUM(ARA73:ARA73))</f>
        <v>#N/A</v>
      </c>
      <c r="ARI74" s="201"/>
      <c r="ARJ74" s="284"/>
      <c r="ARK74" s="201"/>
      <c r="ARP74" s="204" t="s">
        <v>1997</v>
      </c>
      <c r="ARQ74" s="204" t="e">
        <f t="shared" ref="ARQ74" si="3146">SQRT(SUM(ARQ73:ARQ73))</f>
        <v>#N/A</v>
      </c>
      <c r="ARY74" s="201"/>
      <c r="ARZ74" s="284"/>
      <c r="ASA74" s="201"/>
      <c r="ASF74" s="204" t="s">
        <v>1997</v>
      </c>
      <c r="ASG74" s="204" t="e">
        <f t="shared" ref="ASG74" si="3147">SQRT(SUM(ASG73:ASG73))</f>
        <v>#N/A</v>
      </c>
      <c r="ASO74" s="201"/>
      <c r="ASP74" s="284"/>
      <c r="ASQ74" s="201"/>
      <c r="ASV74" s="204" t="s">
        <v>1997</v>
      </c>
      <c r="ASW74" s="204" t="e">
        <f t="shared" ref="ASW74" si="3148">SQRT(SUM(ASW73:ASW73))</f>
        <v>#N/A</v>
      </c>
      <c r="ATE74" s="201"/>
      <c r="ATF74" s="284"/>
      <c r="ATG74" s="201"/>
      <c r="ATL74" s="204" t="s">
        <v>1997</v>
      </c>
      <c r="ATM74" s="204" t="e">
        <f t="shared" ref="ATM74" si="3149">SQRT(SUM(ATM73:ATM73))</f>
        <v>#N/A</v>
      </c>
      <c r="ATU74" s="201"/>
      <c r="ATV74" s="284"/>
      <c r="ATW74" s="201"/>
      <c r="AUB74" s="204" t="s">
        <v>1997</v>
      </c>
      <c r="AUC74" s="204" t="e">
        <f t="shared" ref="AUC74" si="3150">SQRT(SUM(AUC73:AUC73))</f>
        <v>#N/A</v>
      </c>
      <c r="AUK74" s="201"/>
      <c r="AUL74" s="284"/>
      <c r="AUM74" s="201"/>
      <c r="AUR74" s="204" t="s">
        <v>1997</v>
      </c>
      <c r="AUS74" s="204" t="e">
        <f t="shared" ref="AUS74" si="3151">SQRT(SUM(AUS73:AUS73))</f>
        <v>#N/A</v>
      </c>
      <c r="AVA74" s="201"/>
      <c r="AVB74" s="284"/>
      <c r="AVC74" s="201"/>
      <c r="AVH74" s="204" t="s">
        <v>1997</v>
      </c>
      <c r="AVI74" s="204" t="e">
        <f t="shared" ref="AVI74" si="3152">SQRT(SUM(AVI73:AVI73))</f>
        <v>#N/A</v>
      </c>
      <c r="AVQ74" s="201"/>
      <c r="AVR74" s="284"/>
      <c r="AVS74" s="201"/>
      <c r="AVX74" s="204" t="s">
        <v>1997</v>
      </c>
      <c r="AVY74" s="204" t="e">
        <f t="shared" ref="AVY74" si="3153">SQRT(SUM(AVY73:AVY73))</f>
        <v>#N/A</v>
      </c>
      <c r="AWG74" s="201"/>
      <c r="AWH74" s="284"/>
      <c r="AWI74" s="201"/>
      <c r="AWN74" s="204" t="s">
        <v>1997</v>
      </c>
      <c r="AWO74" s="204" t="e">
        <f t="shared" ref="AWO74" si="3154">SQRT(SUM(AWO73:AWO73))</f>
        <v>#N/A</v>
      </c>
      <c r="AWW74" s="201"/>
      <c r="AWX74" s="284"/>
      <c r="AWY74" s="201"/>
      <c r="AXD74" s="204" t="s">
        <v>1997</v>
      </c>
      <c r="AXE74" s="204" t="e">
        <f t="shared" ref="AXE74" si="3155">SQRT(SUM(AXE73:AXE73))</f>
        <v>#N/A</v>
      </c>
      <c r="AXM74" s="201"/>
      <c r="AXN74" s="284"/>
      <c r="AXO74" s="201"/>
      <c r="AXT74" s="204" t="s">
        <v>1997</v>
      </c>
      <c r="AXU74" s="204" t="e">
        <f t="shared" ref="AXU74" si="3156">SQRT(SUM(AXU73:AXU73))</f>
        <v>#N/A</v>
      </c>
      <c r="AYC74" s="201"/>
      <c r="AYD74" s="284"/>
      <c r="AYE74" s="201"/>
      <c r="AYJ74" s="204" t="s">
        <v>1997</v>
      </c>
      <c r="AYK74" s="204" t="e">
        <f t="shared" ref="AYK74" si="3157">SQRT(SUM(AYK73:AYK73))</f>
        <v>#N/A</v>
      </c>
      <c r="AYS74" s="201"/>
      <c r="AYT74" s="284"/>
      <c r="AYU74" s="201"/>
      <c r="AYZ74" s="204" t="s">
        <v>1997</v>
      </c>
      <c r="AZA74" s="204" t="e">
        <f t="shared" ref="AZA74" si="3158">SQRT(SUM(AZA73:AZA73))</f>
        <v>#N/A</v>
      </c>
      <c r="AZI74" s="201"/>
      <c r="AZJ74" s="284"/>
      <c r="AZK74" s="201"/>
      <c r="AZP74" s="204" t="s">
        <v>1997</v>
      </c>
      <c r="AZQ74" s="204" t="e">
        <f t="shared" ref="AZQ74" si="3159">SQRT(SUM(AZQ73:AZQ73))</f>
        <v>#N/A</v>
      </c>
      <c r="AZY74" s="201"/>
      <c r="AZZ74" s="284"/>
      <c r="BAA74" s="201"/>
      <c r="BAF74" s="204" t="s">
        <v>1997</v>
      </c>
      <c r="BAG74" s="204" t="e">
        <f t="shared" ref="BAG74" si="3160">SQRT(SUM(BAG73:BAG73))</f>
        <v>#N/A</v>
      </c>
      <c r="BAO74" s="201"/>
      <c r="BAP74" s="284"/>
      <c r="BAQ74" s="201"/>
      <c r="BAV74" s="204" t="s">
        <v>1997</v>
      </c>
      <c r="BAW74" s="204" t="e">
        <f t="shared" ref="BAW74" si="3161">SQRT(SUM(BAW73:BAW73))</f>
        <v>#N/A</v>
      </c>
      <c r="BBE74" s="201"/>
      <c r="BBF74" s="284"/>
      <c r="BBG74" s="201"/>
      <c r="BBL74" s="204" t="s">
        <v>1997</v>
      </c>
      <c r="BBM74" s="204" t="e">
        <f t="shared" ref="BBM74" si="3162">SQRT(SUM(BBM73:BBM73))</f>
        <v>#N/A</v>
      </c>
      <c r="BBU74" s="201"/>
      <c r="BBV74" s="284"/>
      <c r="BBW74" s="201"/>
      <c r="BCB74" s="204" t="s">
        <v>1997</v>
      </c>
      <c r="BCC74" s="204" t="e">
        <f t="shared" ref="BCC74" si="3163">SQRT(SUM(BCC73:BCC73))</f>
        <v>#N/A</v>
      </c>
      <c r="BCK74" s="201"/>
      <c r="BCL74" s="284"/>
      <c r="BCM74" s="201"/>
      <c r="BCR74" s="204" t="s">
        <v>1997</v>
      </c>
      <c r="BCS74" s="204" t="e">
        <f t="shared" ref="BCS74" si="3164">SQRT(SUM(BCS73:BCS73))</f>
        <v>#N/A</v>
      </c>
      <c r="BDA74" s="201"/>
      <c r="BDB74" s="284"/>
      <c r="BDC74" s="201"/>
      <c r="BDH74" s="204" t="s">
        <v>1997</v>
      </c>
      <c r="BDI74" s="204" t="e">
        <f t="shared" ref="BDI74" si="3165">SQRT(SUM(BDI73:BDI73))</f>
        <v>#N/A</v>
      </c>
      <c r="BDQ74" s="201"/>
      <c r="BDR74" s="284"/>
      <c r="BDS74" s="201"/>
      <c r="BDX74" s="204" t="s">
        <v>1997</v>
      </c>
      <c r="BDY74" s="204" t="e">
        <f t="shared" ref="BDY74" si="3166">SQRT(SUM(BDY73:BDY73))</f>
        <v>#N/A</v>
      </c>
      <c r="BEG74" s="201"/>
      <c r="BEH74" s="284"/>
      <c r="BEI74" s="201"/>
      <c r="BEN74" s="204" t="s">
        <v>1997</v>
      </c>
      <c r="BEO74" s="204" t="e">
        <f t="shared" ref="BEO74" si="3167">SQRT(SUM(BEO73:BEO73))</f>
        <v>#N/A</v>
      </c>
      <c r="BEW74" s="201"/>
      <c r="BEX74" s="284"/>
      <c r="BEY74" s="201"/>
      <c r="BFD74" s="204" t="s">
        <v>1997</v>
      </c>
      <c r="BFE74" s="204" t="e">
        <f t="shared" ref="BFE74" si="3168">SQRT(SUM(BFE73:BFE73))</f>
        <v>#N/A</v>
      </c>
      <c r="BFM74" s="201"/>
      <c r="BFN74" s="284"/>
      <c r="BFO74" s="201"/>
      <c r="BFT74" s="204" t="s">
        <v>1997</v>
      </c>
      <c r="BFU74" s="204" t="e">
        <f t="shared" ref="BFU74" si="3169">SQRT(SUM(BFU73:BFU73))</f>
        <v>#N/A</v>
      </c>
      <c r="BGC74" s="201"/>
      <c r="BGD74" s="284"/>
      <c r="BGE74" s="201"/>
      <c r="BGJ74" s="204" t="s">
        <v>1997</v>
      </c>
      <c r="BGK74" s="204" t="e">
        <f t="shared" ref="BGK74" si="3170">SQRT(SUM(BGK73:BGK73))</f>
        <v>#N/A</v>
      </c>
      <c r="BGS74" s="201"/>
      <c r="BGT74" s="284"/>
      <c r="BGU74" s="201"/>
      <c r="BGZ74" s="204" t="s">
        <v>1997</v>
      </c>
      <c r="BHA74" s="204" t="e">
        <f t="shared" ref="BHA74" si="3171">SQRT(SUM(BHA73:BHA73))</f>
        <v>#N/A</v>
      </c>
      <c r="BHI74" s="201"/>
      <c r="BHJ74" s="284"/>
      <c r="BHK74" s="201"/>
      <c r="BHP74" s="204" t="s">
        <v>1997</v>
      </c>
      <c r="BHQ74" s="204" t="e">
        <f t="shared" ref="BHQ74" si="3172">SQRT(SUM(BHQ73:BHQ73))</f>
        <v>#N/A</v>
      </c>
      <c r="BHY74" s="201"/>
      <c r="BHZ74" s="284"/>
      <c r="BIA74" s="201"/>
      <c r="BIF74" s="204" t="s">
        <v>1997</v>
      </c>
      <c r="BIG74" s="204" t="e">
        <f t="shared" ref="BIG74" si="3173">SQRT(SUM(BIG73:BIG73))</f>
        <v>#N/A</v>
      </c>
      <c r="BIO74" s="201"/>
      <c r="BIP74" s="284"/>
      <c r="BIQ74" s="201"/>
      <c r="BIV74" s="204" t="s">
        <v>1997</v>
      </c>
      <c r="BIW74" s="204" t="e">
        <f t="shared" ref="BIW74" si="3174">SQRT(SUM(BIW73:BIW73))</f>
        <v>#N/A</v>
      </c>
      <c r="BJE74" s="201"/>
      <c r="BJF74" s="284"/>
      <c r="BJG74" s="201"/>
      <c r="BJL74" s="204" t="s">
        <v>1997</v>
      </c>
      <c r="BJM74" s="204" t="e">
        <f t="shared" ref="BJM74" si="3175">SQRT(SUM(BJM73:BJM73))</f>
        <v>#N/A</v>
      </c>
      <c r="BJU74" s="201"/>
      <c r="BJV74" s="284"/>
      <c r="BJW74" s="201"/>
      <c r="BKB74" s="204" t="s">
        <v>1997</v>
      </c>
      <c r="BKC74" s="204" t="e">
        <f t="shared" ref="BKC74" si="3176">SQRT(SUM(BKC73:BKC73))</f>
        <v>#N/A</v>
      </c>
      <c r="BKK74" s="201"/>
      <c r="BKL74" s="284"/>
      <c r="BKM74" s="201"/>
      <c r="BKR74" s="204" t="s">
        <v>1997</v>
      </c>
      <c r="BKS74" s="204" t="e">
        <f t="shared" ref="BKS74" si="3177">SQRT(SUM(BKS73:BKS73))</f>
        <v>#N/A</v>
      </c>
      <c r="BLA74" s="201"/>
      <c r="BLB74" s="284"/>
      <c r="BLC74" s="201"/>
      <c r="BLH74" s="204" t="s">
        <v>1997</v>
      </c>
      <c r="BLI74" s="204" t="e">
        <f t="shared" ref="BLI74" si="3178">SQRT(SUM(BLI73:BLI73))</f>
        <v>#N/A</v>
      </c>
      <c r="BLQ74" s="201"/>
      <c r="BLR74" s="284"/>
      <c r="BLS74" s="201"/>
      <c r="BLX74" s="204" t="s">
        <v>1997</v>
      </c>
      <c r="BLY74" s="204" t="e">
        <f t="shared" ref="BLY74" si="3179">SQRT(SUM(BLY73:BLY73))</f>
        <v>#N/A</v>
      </c>
      <c r="BMG74" s="201"/>
      <c r="BMH74" s="284"/>
      <c r="BMI74" s="201"/>
      <c r="BMN74" s="204" t="s">
        <v>1997</v>
      </c>
      <c r="BMO74" s="204" t="e">
        <f t="shared" ref="BMO74" si="3180">SQRT(SUM(BMO73:BMO73))</f>
        <v>#N/A</v>
      </c>
      <c r="BMW74" s="201"/>
      <c r="BMX74" s="284"/>
      <c r="BMY74" s="201"/>
      <c r="BND74" s="204" t="s">
        <v>1997</v>
      </c>
      <c r="BNE74" s="204" t="e">
        <f t="shared" ref="BNE74" si="3181">SQRT(SUM(BNE73:BNE73))</f>
        <v>#N/A</v>
      </c>
      <c r="BNM74" s="201"/>
      <c r="BNN74" s="284"/>
      <c r="BNO74" s="201"/>
      <c r="BNT74" s="204" t="s">
        <v>1997</v>
      </c>
      <c r="BNU74" s="204" t="e">
        <f t="shared" ref="BNU74" si="3182">SQRT(SUM(BNU73:BNU73))</f>
        <v>#N/A</v>
      </c>
      <c r="BOC74" s="201"/>
      <c r="BOD74" s="284"/>
      <c r="BOE74" s="201"/>
      <c r="BOJ74" s="204" t="s">
        <v>1997</v>
      </c>
      <c r="BOK74" s="204" t="e">
        <f t="shared" ref="BOK74" si="3183">SQRT(SUM(BOK73:BOK73))</f>
        <v>#N/A</v>
      </c>
      <c r="BOS74" s="201"/>
      <c r="BOT74" s="284"/>
      <c r="BOU74" s="201"/>
      <c r="BOZ74" s="204" t="s">
        <v>1997</v>
      </c>
      <c r="BPA74" s="204" t="e">
        <f t="shared" ref="BPA74" si="3184">SQRT(SUM(BPA73:BPA73))</f>
        <v>#N/A</v>
      </c>
      <c r="BPI74" s="201"/>
      <c r="BPJ74" s="284"/>
      <c r="BPK74" s="201"/>
      <c r="BPP74" s="204" t="s">
        <v>1997</v>
      </c>
      <c r="BPQ74" s="204" t="e">
        <f t="shared" ref="BPQ74" si="3185">SQRT(SUM(BPQ73:BPQ73))</f>
        <v>#N/A</v>
      </c>
      <c r="BPY74" s="201"/>
      <c r="BPZ74" s="284"/>
      <c r="BQA74" s="201"/>
      <c r="BQF74" s="204" t="s">
        <v>1997</v>
      </c>
      <c r="BQG74" s="204" t="e">
        <f t="shared" ref="BQG74" si="3186">SQRT(SUM(BQG73:BQG73))</f>
        <v>#N/A</v>
      </c>
      <c r="BQO74" s="201"/>
      <c r="BQP74" s="284"/>
      <c r="BQQ74" s="201"/>
      <c r="BQV74" s="204" t="s">
        <v>1997</v>
      </c>
      <c r="BQW74" s="204" t="e">
        <f t="shared" ref="BQW74" si="3187">SQRT(SUM(BQW73:BQW73))</f>
        <v>#N/A</v>
      </c>
      <c r="BRE74" s="201"/>
      <c r="BRF74" s="284"/>
      <c r="BRG74" s="201"/>
      <c r="BRL74" s="204" t="s">
        <v>1997</v>
      </c>
      <c r="BRM74" s="204" t="e">
        <f t="shared" ref="BRM74" si="3188">SQRT(SUM(BRM73:BRM73))</f>
        <v>#N/A</v>
      </c>
      <c r="BRU74" s="201"/>
      <c r="BRV74" s="284"/>
      <c r="BRW74" s="201"/>
      <c r="BSB74" s="204" t="s">
        <v>1997</v>
      </c>
      <c r="BSC74" s="204" t="e">
        <f t="shared" ref="BSC74" si="3189">SQRT(SUM(BSC73:BSC73))</f>
        <v>#N/A</v>
      </c>
      <c r="BSK74" s="201"/>
      <c r="BSL74" s="284"/>
      <c r="BSM74" s="201"/>
      <c r="BSR74" s="204" t="s">
        <v>1997</v>
      </c>
      <c r="BSS74" s="204" t="e">
        <f t="shared" ref="BSS74" si="3190">SQRT(SUM(BSS73:BSS73))</f>
        <v>#N/A</v>
      </c>
      <c r="BTA74" s="201"/>
      <c r="BTB74" s="284"/>
      <c r="BTC74" s="201"/>
      <c r="BTH74" s="204" t="s">
        <v>1997</v>
      </c>
      <c r="BTI74" s="204" t="e">
        <f t="shared" ref="BTI74" si="3191">SQRT(SUM(BTI73:BTI73))</f>
        <v>#N/A</v>
      </c>
      <c r="BTQ74" s="201"/>
      <c r="BTR74" s="284"/>
      <c r="BTS74" s="201"/>
      <c r="BTX74" s="204" t="s">
        <v>1997</v>
      </c>
      <c r="BTY74" s="204" t="e">
        <f t="shared" ref="BTY74" si="3192">SQRT(SUM(BTY73:BTY73))</f>
        <v>#N/A</v>
      </c>
      <c r="BUG74" s="201"/>
      <c r="BUH74" s="284"/>
      <c r="BUI74" s="201"/>
      <c r="BUN74" s="204" t="s">
        <v>1997</v>
      </c>
      <c r="BUO74" s="204" t="e">
        <f t="shared" ref="BUO74" si="3193">SQRT(SUM(BUO73:BUO73))</f>
        <v>#N/A</v>
      </c>
      <c r="BUW74" s="201"/>
      <c r="BUX74" s="284"/>
      <c r="BUY74" s="201"/>
      <c r="BVD74" s="204" t="s">
        <v>1997</v>
      </c>
      <c r="BVE74" s="204" t="e">
        <f t="shared" ref="BVE74" si="3194">SQRT(SUM(BVE73:BVE73))</f>
        <v>#N/A</v>
      </c>
      <c r="BVM74" s="201"/>
      <c r="BVN74" s="284"/>
      <c r="BVO74" s="201"/>
      <c r="BVT74" s="204" t="s">
        <v>1997</v>
      </c>
      <c r="BVU74" s="204" t="e">
        <f t="shared" ref="BVU74" si="3195">SQRT(SUM(BVU73:BVU73))</f>
        <v>#N/A</v>
      </c>
      <c r="BWC74" s="201"/>
      <c r="BWD74" s="284"/>
      <c r="BWE74" s="201"/>
      <c r="BWJ74" s="204" t="s">
        <v>1997</v>
      </c>
      <c r="BWK74" s="204" t="e">
        <f t="shared" ref="BWK74" si="3196">SQRT(SUM(BWK73:BWK73))</f>
        <v>#N/A</v>
      </c>
      <c r="BWS74" s="201"/>
      <c r="BWT74" s="284"/>
      <c r="BWU74" s="201"/>
      <c r="BWZ74" s="204" t="s">
        <v>1997</v>
      </c>
      <c r="BXA74" s="204" t="e">
        <f t="shared" ref="BXA74" si="3197">SQRT(SUM(BXA73:BXA73))</f>
        <v>#N/A</v>
      </c>
      <c r="BXI74" s="201"/>
      <c r="BXJ74" s="284"/>
      <c r="BXK74" s="201"/>
      <c r="BXP74" s="204" t="s">
        <v>1997</v>
      </c>
      <c r="BXQ74" s="204" t="e">
        <f t="shared" ref="BXQ74" si="3198">SQRT(SUM(BXQ73:BXQ73))</f>
        <v>#N/A</v>
      </c>
      <c r="BXY74" s="201"/>
      <c r="BXZ74" s="284"/>
      <c r="BYA74" s="201"/>
      <c r="BYF74" s="204" t="s">
        <v>1997</v>
      </c>
      <c r="BYG74" s="204" t="e">
        <f t="shared" ref="BYG74" si="3199">SQRT(SUM(BYG73:BYG73))</f>
        <v>#N/A</v>
      </c>
      <c r="BYO74" s="201"/>
      <c r="BYP74" s="284"/>
      <c r="BYQ74" s="201"/>
      <c r="BYV74" s="204" t="s">
        <v>1997</v>
      </c>
      <c r="BYW74" s="204" t="e">
        <f t="shared" ref="BYW74" si="3200">SQRT(SUM(BYW73:BYW73))</f>
        <v>#N/A</v>
      </c>
      <c r="BZE74" s="201"/>
      <c r="BZF74" s="284"/>
      <c r="BZG74" s="201"/>
      <c r="BZL74" s="204" t="s">
        <v>1997</v>
      </c>
      <c r="BZM74" s="204" t="e">
        <f t="shared" ref="BZM74" si="3201">SQRT(SUM(BZM73:BZM73))</f>
        <v>#N/A</v>
      </c>
      <c r="BZU74" s="201"/>
      <c r="BZV74" s="284"/>
      <c r="BZW74" s="201"/>
      <c r="CAB74" s="204" t="s">
        <v>1997</v>
      </c>
      <c r="CAC74" s="204" t="e">
        <f t="shared" ref="CAC74" si="3202">SQRT(SUM(CAC73:CAC73))</f>
        <v>#N/A</v>
      </c>
      <c r="CAK74" s="201"/>
      <c r="CAL74" s="284"/>
      <c r="CAM74" s="201"/>
      <c r="CAR74" s="204" t="s">
        <v>1997</v>
      </c>
      <c r="CAS74" s="204" t="e">
        <f t="shared" ref="CAS74" si="3203">SQRT(SUM(CAS73:CAS73))</f>
        <v>#N/A</v>
      </c>
      <c r="CBA74" s="201"/>
      <c r="CBB74" s="284"/>
      <c r="CBC74" s="201"/>
      <c r="CBH74" s="204" t="s">
        <v>1997</v>
      </c>
      <c r="CBI74" s="204" t="e">
        <f t="shared" ref="CBI74" si="3204">SQRT(SUM(CBI73:CBI73))</f>
        <v>#N/A</v>
      </c>
      <c r="CBQ74" s="201"/>
      <c r="CBR74" s="284"/>
      <c r="CBS74" s="201"/>
      <c r="CBX74" s="204" t="s">
        <v>1997</v>
      </c>
      <c r="CBY74" s="204" t="e">
        <f t="shared" ref="CBY74" si="3205">SQRT(SUM(CBY73:CBY73))</f>
        <v>#N/A</v>
      </c>
      <c r="CCG74" s="201"/>
      <c r="CCH74" s="284"/>
      <c r="CCI74" s="201"/>
      <c r="CCN74" s="204" t="s">
        <v>1997</v>
      </c>
      <c r="CCO74" s="204" t="e">
        <f t="shared" ref="CCO74" si="3206">SQRT(SUM(CCO73:CCO73))</f>
        <v>#N/A</v>
      </c>
      <c r="CCW74" s="201"/>
      <c r="CCX74" s="284"/>
      <c r="CCY74" s="201"/>
      <c r="CDD74" s="204" t="s">
        <v>1997</v>
      </c>
      <c r="CDE74" s="204" t="e">
        <f t="shared" ref="CDE74" si="3207">SQRT(SUM(CDE73:CDE73))</f>
        <v>#N/A</v>
      </c>
      <c r="CDM74" s="201"/>
      <c r="CDN74" s="284"/>
      <c r="CDO74" s="201"/>
      <c r="CDT74" s="204" t="s">
        <v>1997</v>
      </c>
      <c r="CDU74" s="204" t="e">
        <f t="shared" ref="CDU74" si="3208">SQRT(SUM(CDU73:CDU73))</f>
        <v>#N/A</v>
      </c>
      <c r="CEC74" s="201"/>
      <c r="CED74" s="284"/>
      <c r="CEE74" s="201"/>
      <c r="CEJ74" s="204" t="s">
        <v>1997</v>
      </c>
      <c r="CEK74" s="204" t="e">
        <f t="shared" ref="CEK74" si="3209">SQRT(SUM(CEK73:CEK73))</f>
        <v>#N/A</v>
      </c>
      <c r="CES74" s="201"/>
      <c r="CET74" s="284"/>
      <c r="CEU74" s="201"/>
      <c r="CEZ74" s="204" t="s">
        <v>1997</v>
      </c>
      <c r="CFA74" s="204" t="e">
        <f t="shared" ref="CFA74" si="3210">SQRT(SUM(CFA73:CFA73))</f>
        <v>#N/A</v>
      </c>
      <c r="CFI74" s="201"/>
      <c r="CFJ74" s="284"/>
      <c r="CFK74" s="201"/>
      <c r="CFP74" s="204" t="s">
        <v>1997</v>
      </c>
      <c r="CFQ74" s="204" t="e">
        <f t="shared" ref="CFQ74" si="3211">SQRT(SUM(CFQ73:CFQ73))</f>
        <v>#N/A</v>
      </c>
      <c r="CFY74" s="201"/>
      <c r="CFZ74" s="284"/>
      <c r="CGA74" s="201"/>
      <c r="CGF74" s="204" t="s">
        <v>1997</v>
      </c>
      <c r="CGG74" s="204" t="e">
        <f t="shared" ref="CGG74" si="3212">SQRT(SUM(CGG73:CGG73))</f>
        <v>#N/A</v>
      </c>
      <c r="CGO74" s="201"/>
      <c r="CGP74" s="284"/>
      <c r="CGQ74" s="201"/>
      <c r="CGV74" s="204" t="s">
        <v>1997</v>
      </c>
      <c r="CGW74" s="204" t="e">
        <f t="shared" ref="CGW74" si="3213">SQRT(SUM(CGW73:CGW73))</f>
        <v>#N/A</v>
      </c>
      <c r="CHE74" s="201"/>
      <c r="CHF74" s="284"/>
      <c r="CHG74" s="201"/>
      <c r="CHL74" s="204" t="s">
        <v>1997</v>
      </c>
      <c r="CHM74" s="204" t="e">
        <f t="shared" ref="CHM74" si="3214">SQRT(SUM(CHM73:CHM73))</f>
        <v>#N/A</v>
      </c>
      <c r="CHU74" s="201"/>
      <c r="CHV74" s="284"/>
      <c r="CHW74" s="201"/>
      <c r="CIB74" s="204" t="s">
        <v>1997</v>
      </c>
      <c r="CIC74" s="204" t="e">
        <f t="shared" ref="CIC74" si="3215">SQRT(SUM(CIC73:CIC73))</f>
        <v>#N/A</v>
      </c>
      <c r="CIK74" s="201"/>
      <c r="CIL74" s="284"/>
      <c r="CIM74" s="201"/>
      <c r="CIR74" s="204" t="s">
        <v>1997</v>
      </c>
      <c r="CIS74" s="204" t="e">
        <f t="shared" ref="CIS74" si="3216">SQRT(SUM(CIS73:CIS73))</f>
        <v>#N/A</v>
      </c>
      <c r="CJA74" s="201"/>
      <c r="CJB74" s="284"/>
      <c r="CJC74" s="201"/>
      <c r="CJH74" s="204" t="s">
        <v>1997</v>
      </c>
      <c r="CJI74" s="204" t="e">
        <f t="shared" ref="CJI74" si="3217">SQRT(SUM(CJI73:CJI73))</f>
        <v>#N/A</v>
      </c>
      <c r="CJQ74" s="201"/>
      <c r="CJR74" s="284"/>
      <c r="CJS74" s="201"/>
      <c r="CJX74" s="204" t="s">
        <v>1997</v>
      </c>
      <c r="CJY74" s="204" t="e">
        <f t="shared" ref="CJY74" si="3218">SQRT(SUM(CJY73:CJY73))</f>
        <v>#N/A</v>
      </c>
      <c r="CKG74" s="201"/>
      <c r="CKH74" s="284"/>
      <c r="CKI74" s="201"/>
      <c r="CKN74" s="204" t="s">
        <v>1997</v>
      </c>
      <c r="CKO74" s="204" t="e">
        <f t="shared" ref="CKO74" si="3219">SQRT(SUM(CKO73:CKO73))</f>
        <v>#N/A</v>
      </c>
      <c r="CKW74" s="201"/>
      <c r="CKX74" s="284"/>
      <c r="CKY74" s="201"/>
      <c r="CLD74" s="204" t="s">
        <v>1997</v>
      </c>
      <c r="CLE74" s="204" t="e">
        <f t="shared" ref="CLE74" si="3220">SQRT(SUM(CLE73:CLE73))</f>
        <v>#N/A</v>
      </c>
      <c r="CLM74" s="201"/>
      <c r="CLN74" s="284"/>
      <c r="CLO74" s="201"/>
      <c r="CLT74" s="204" t="s">
        <v>1997</v>
      </c>
      <c r="CLU74" s="204" t="e">
        <f t="shared" ref="CLU74" si="3221">SQRT(SUM(CLU73:CLU73))</f>
        <v>#N/A</v>
      </c>
      <c r="CMC74" s="201"/>
      <c r="CMD74" s="284"/>
      <c r="CME74" s="201"/>
      <c r="CMJ74" s="204" t="s">
        <v>1997</v>
      </c>
      <c r="CMK74" s="204" t="e">
        <f t="shared" ref="CMK74" si="3222">SQRT(SUM(CMK73:CMK73))</f>
        <v>#N/A</v>
      </c>
      <c r="CMS74" s="201"/>
      <c r="CMT74" s="284"/>
      <c r="CMU74" s="201"/>
      <c r="CMZ74" s="204" t="s">
        <v>1997</v>
      </c>
      <c r="CNA74" s="204" t="e">
        <f t="shared" ref="CNA74" si="3223">SQRT(SUM(CNA73:CNA73))</f>
        <v>#N/A</v>
      </c>
      <c r="CNI74" s="201"/>
      <c r="CNJ74" s="284"/>
      <c r="CNK74" s="201"/>
      <c r="CNP74" s="204" t="s">
        <v>1997</v>
      </c>
      <c r="CNQ74" s="204" t="e">
        <f t="shared" ref="CNQ74" si="3224">SQRT(SUM(CNQ73:CNQ73))</f>
        <v>#N/A</v>
      </c>
      <c r="CNY74" s="201"/>
      <c r="CNZ74" s="284"/>
      <c r="COA74" s="201"/>
      <c r="COF74" s="204" t="s">
        <v>1997</v>
      </c>
      <c r="COG74" s="204" t="e">
        <f t="shared" ref="COG74" si="3225">SQRT(SUM(COG73:COG73))</f>
        <v>#N/A</v>
      </c>
      <c r="COO74" s="201"/>
      <c r="COP74" s="284"/>
      <c r="COQ74" s="201"/>
      <c r="COV74" s="204" t="s">
        <v>1997</v>
      </c>
      <c r="COW74" s="204" t="e">
        <f t="shared" ref="COW74" si="3226">SQRT(SUM(COW73:COW73))</f>
        <v>#N/A</v>
      </c>
      <c r="CPE74" s="201"/>
      <c r="CPF74" s="284"/>
      <c r="CPG74" s="201"/>
      <c r="CPL74" s="204" t="s">
        <v>1997</v>
      </c>
      <c r="CPM74" s="204" t="e">
        <f t="shared" ref="CPM74" si="3227">SQRT(SUM(CPM73:CPM73))</f>
        <v>#N/A</v>
      </c>
      <c r="CPU74" s="201"/>
      <c r="CPV74" s="284"/>
      <c r="CPW74" s="201"/>
      <c r="CQB74" s="204" t="s">
        <v>1997</v>
      </c>
      <c r="CQC74" s="204" t="e">
        <f t="shared" ref="CQC74" si="3228">SQRT(SUM(CQC73:CQC73))</f>
        <v>#N/A</v>
      </c>
      <c r="CQK74" s="201"/>
      <c r="CQL74" s="284"/>
      <c r="CQM74" s="201"/>
      <c r="CQR74" s="204" t="s">
        <v>1997</v>
      </c>
      <c r="CQS74" s="204" t="e">
        <f t="shared" ref="CQS74" si="3229">SQRT(SUM(CQS73:CQS73))</f>
        <v>#N/A</v>
      </c>
      <c r="CRA74" s="201"/>
      <c r="CRB74" s="284"/>
      <c r="CRC74" s="201"/>
      <c r="CRH74" s="204" t="s">
        <v>1997</v>
      </c>
      <c r="CRI74" s="204" t="e">
        <f t="shared" ref="CRI74" si="3230">SQRT(SUM(CRI73:CRI73))</f>
        <v>#N/A</v>
      </c>
      <c r="CRQ74" s="201"/>
      <c r="CRR74" s="284"/>
      <c r="CRS74" s="201"/>
      <c r="CRX74" s="204" t="s">
        <v>1997</v>
      </c>
      <c r="CRY74" s="204" t="e">
        <f t="shared" ref="CRY74" si="3231">SQRT(SUM(CRY73:CRY73))</f>
        <v>#N/A</v>
      </c>
      <c r="CSG74" s="201"/>
      <c r="CSH74" s="284"/>
      <c r="CSI74" s="201"/>
      <c r="CSN74" s="204" t="s">
        <v>1997</v>
      </c>
      <c r="CSO74" s="204" t="e">
        <f t="shared" ref="CSO74" si="3232">SQRT(SUM(CSO73:CSO73))</f>
        <v>#N/A</v>
      </c>
      <c r="CSW74" s="201"/>
      <c r="CSX74" s="284"/>
      <c r="CSY74" s="201"/>
      <c r="CTD74" s="204" t="s">
        <v>1997</v>
      </c>
      <c r="CTE74" s="204" t="e">
        <f t="shared" ref="CTE74" si="3233">SQRT(SUM(CTE73:CTE73))</f>
        <v>#N/A</v>
      </c>
      <c r="CTM74" s="201"/>
      <c r="CTN74" s="284"/>
      <c r="CTO74" s="201"/>
      <c r="CTT74" s="204" t="s">
        <v>1997</v>
      </c>
      <c r="CTU74" s="204" t="e">
        <f t="shared" ref="CTU74" si="3234">SQRT(SUM(CTU73:CTU73))</f>
        <v>#N/A</v>
      </c>
      <c r="CUC74" s="201"/>
      <c r="CUD74" s="284"/>
      <c r="CUE74" s="201"/>
      <c r="CUJ74" s="204" t="s">
        <v>1997</v>
      </c>
      <c r="CUK74" s="204" t="e">
        <f t="shared" ref="CUK74" si="3235">SQRT(SUM(CUK73:CUK73))</f>
        <v>#N/A</v>
      </c>
      <c r="CUS74" s="201"/>
      <c r="CUT74" s="284"/>
      <c r="CUU74" s="201"/>
      <c r="CUZ74" s="204" t="s">
        <v>1997</v>
      </c>
      <c r="CVA74" s="204" t="e">
        <f t="shared" ref="CVA74" si="3236">SQRT(SUM(CVA73:CVA73))</f>
        <v>#N/A</v>
      </c>
      <c r="CVI74" s="201"/>
      <c r="CVJ74" s="284"/>
      <c r="CVK74" s="201"/>
      <c r="CVP74" s="204" t="s">
        <v>1997</v>
      </c>
      <c r="CVQ74" s="204" t="e">
        <f t="shared" ref="CVQ74" si="3237">SQRT(SUM(CVQ73:CVQ73))</f>
        <v>#N/A</v>
      </c>
      <c r="CVY74" s="201"/>
      <c r="CVZ74" s="284"/>
      <c r="CWA74" s="201"/>
      <c r="CWF74" s="204" t="s">
        <v>1997</v>
      </c>
      <c r="CWG74" s="204" t="e">
        <f t="shared" ref="CWG74" si="3238">SQRT(SUM(CWG73:CWG73))</f>
        <v>#N/A</v>
      </c>
      <c r="CWO74" s="201"/>
      <c r="CWP74" s="284"/>
      <c r="CWQ74" s="201"/>
      <c r="CWV74" s="204" t="s">
        <v>1997</v>
      </c>
      <c r="CWW74" s="204" t="e">
        <f t="shared" ref="CWW74" si="3239">SQRT(SUM(CWW73:CWW73))</f>
        <v>#N/A</v>
      </c>
      <c r="CXE74" s="201"/>
      <c r="CXF74" s="284"/>
      <c r="CXG74" s="201"/>
      <c r="CXL74" s="204" t="s">
        <v>1997</v>
      </c>
      <c r="CXM74" s="204" t="e">
        <f t="shared" ref="CXM74" si="3240">SQRT(SUM(CXM73:CXM73))</f>
        <v>#N/A</v>
      </c>
      <c r="CXU74" s="201"/>
      <c r="CXV74" s="284"/>
      <c r="CXW74" s="201"/>
      <c r="CYB74" s="204" t="s">
        <v>1997</v>
      </c>
      <c r="CYC74" s="204" t="e">
        <f t="shared" ref="CYC74" si="3241">SQRT(SUM(CYC73:CYC73))</f>
        <v>#N/A</v>
      </c>
      <c r="CYK74" s="201"/>
      <c r="CYL74" s="284"/>
      <c r="CYM74" s="201"/>
      <c r="CYR74" s="204" t="s">
        <v>1997</v>
      </c>
      <c r="CYS74" s="204" t="e">
        <f t="shared" ref="CYS74" si="3242">SQRT(SUM(CYS73:CYS73))</f>
        <v>#N/A</v>
      </c>
      <c r="CZA74" s="201"/>
      <c r="CZB74" s="284"/>
      <c r="CZC74" s="201"/>
      <c r="CZH74" s="204" t="s">
        <v>1997</v>
      </c>
      <c r="CZI74" s="204" t="e">
        <f t="shared" ref="CZI74" si="3243">SQRT(SUM(CZI73:CZI73))</f>
        <v>#N/A</v>
      </c>
      <c r="CZQ74" s="201"/>
      <c r="CZR74" s="284"/>
      <c r="CZS74" s="201"/>
      <c r="CZX74" s="204" t="s">
        <v>1997</v>
      </c>
      <c r="CZY74" s="204" t="e">
        <f t="shared" ref="CZY74" si="3244">SQRT(SUM(CZY73:CZY73))</f>
        <v>#N/A</v>
      </c>
      <c r="DAG74" s="201"/>
      <c r="DAH74" s="284"/>
      <c r="DAI74" s="201"/>
      <c r="DAN74" s="204" t="s">
        <v>1997</v>
      </c>
      <c r="DAO74" s="204" t="e">
        <f t="shared" ref="DAO74" si="3245">SQRT(SUM(DAO73:DAO73))</f>
        <v>#N/A</v>
      </c>
      <c r="DAW74" s="201"/>
      <c r="DAX74" s="284"/>
      <c r="DAY74" s="201"/>
      <c r="DBD74" s="204" t="s">
        <v>1997</v>
      </c>
      <c r="DBE74" s="204" t="e">
        <f t="shared" ref="DBE74" si="3246">SQRT(SUM(DBE73:DBE73))</f>
        <v>#N/A</v>
      </c>
      <c r="DBM74" s="201"/>
      <c r="DBN74" s="284"/>
      <c r="DBO74" s="201"/>
      <c r="DBT74" s="204" t="s">
        <v>1997</v>
      </c>
      <c r="DBU74" s="204" t="e">
        <f t="shared" ref="DBU74" si="3247">SQRT(SUM(DBU73:DBU73))</f>
        <v>#N/A</v>
      </c>
      <c r="DCC74" s="201"/>
      <c r="DCD74" s="284"/>
      <c r="DCE74" s="201"/>
      <c r="DCJ74" s="204" t="s">
        <v>1997</v>
      </c>
      <c r="DCK74" s="204" t="e">
        <f t="shared" ref="DCK74" si="3248">SQRT(SUM(DCK73:DCK73))</f>
        <v>#N/A</v>
      </c>
      <c r="DCS74" s="201"/>
      <c r="DCT74" s="284"/>
      <c r="DCU74" s="201"/>
      <c r="DCZ74" s="204" t="s">
        <v>1997</v>
      </c>
      <c r="DDA74" s="204" t="e">
        <f t="shared" ref="DDA74" si="3249">SQRT(SUM(DDA73:DDA73))</f>
        <v>#N/A</v>
      </c>
      <c r="DDI74" s="201"/>
      <c r="DDJ74" s="284"/>
      <c r="DDK74" s="201"/>
      <c r="DDP74" s="204" t="s">
        <v>1997</v>
      </c>
      <c r="DDQ74" s="204" t="e">
        <f t="shared" ref="DDQ74" si="3250">SQRT(SUM(DDQ73:DDQ73))</f>
        <v>#N/A</v>
      </c>
      <c r="DDY74" s="201"/>
      <c r="DDZ74" s="284"/>
      <c r="DEA74" s="201"/>
      <c r="DEF74" s="204" t="s">
        <v>1997</v>
      </c>
      <c r="DEG74" s="204" t="e">
        <f t="shared" ref="DEG74" si="3251">SQRT(SUM(DEG73:DEG73))</f>
        <v>#N/A</v>
      </c>
      <c r="DEO74" s="201"/>
      <c r="DEP74" s="284"/>
      <c r="DEQ74" s="201"/>
      <c r="DEV74" s="204" t="s">
        <v>1997</v>
      </c>
      <c r="DEW74" s="204" t="e">
        <f t="shared" ref="DEW74" si="3252">SQRT(SUM(DEW73:DEW73))</f>
        <v>#N/A</v>
      </c>
      <c r="DFE74" s="201"/>
      <c r="DFF74" s="284"/>
      <c r="DFG74" s="201"/>
      <c r="DFL74" s="204" t="s">
        <v>1997</v>
      </c>
      <c r="DFM74" s="204" t="e">
        <f t="shared" ref="DFM74" si="3253">SQRT(SUM(DFM73:DFM73))</f>
        <v>#N/A</v>
      </c>
      <c r="DFU74" s="201"/>
      <c r="DFV74" s="284"/>
      <c r="DFW74" s="201"/>
      <c r="DGB74" s="204" t="s">
        <v>1997</v>
      </c>
      <c r="DGC74" s="204" t="e">
        <f t="shared" ref="DGC74" si="3254">SQRT(SUM(DGC73:DGC73))</f>
        <v>#N/A</v>
      </c>
      <c r="DGK74" s="201"/>
      <c r="DGL74" s="284"/>
      <c r="DGM74" s="201"/>
      <c r="DGR74" s="204" t="s">
        <v>1997</v>
      </c>
      <c r="DGS74" s="204" t="e">
        <f t="shared" ref="DGS74" si="3255">SQRT(SUM(DGS73:DGS73))</f>
        <v>#N/A</v>
      </c>
      <c r="DHA74" s="201"/>
      <c r="DHB74" s="284"/>
      <c r="DHC74" s="201"/>
      <c r="DHH74" s="204" t="s">
        <v>1997</v>
      </c>
      <c r="DHI74" s="204" t="e">
        <f t="shared" ref="DHI74" si="3256">SQRT(SUM(DHI73:DHI73))</f>
        <v>#N/A</v>
      </c>
      <c r="DHQ74" s="201"/>
      <c r="DHR74" s="284"/>
      <c r="DHS74" s="201"/>
      <c r="DHX74" s="204" t="s">
        <v>1997</v>
      </c>
      <c r="DHY74" s="204" t="e">
        <f t="shared" ref="DHY74" si="3257">SQRT(SUM(DHY73:DHY73))</f>
        <v>#N/A</v>
      </c>
      <c r="DIG74" s="201"/>
      <c r="DIH74" s="284"/>
      <c r="DII74" s="201"/>
      <c r="DIN74" s="204" t="s">
        <v>1997</v>
      </c>
      <c r="DIO74" s="204" t="e">
        <f t="shared" ref="DIO74" si="3258">SQRT(SUM(DIO73:DIO73))</f>
        <v>#N/A</v>
      </c>
      <c r="DIW74" s="201"/>
      <c r="DIX74" s="284"/>
      <c r="DIY74" s="201"/>
      <c r="DJD74" s="204" t="s">
        <v>1997</v>
      </c>
      <c r="DJE74" s="204" t="e">
        <f t="shared" ref="DJE74" si="3259">SQRT(SUM(DJE73:DJE73))</f>
        <v>#N/A</v>
      </c>
      <c r="DJM74" s="201"/>
      <c r="DJN74" s="284"/>
      <c r="DJO74" s="201"/>
      <c r="DJT74" s="204" t="s">
        <v>1997</v>
      </c>
      <c r="DJU74" s="204" t="e">
        <f t="shared" ref="DJU74" si="3260">SQRT(SUM(DJU73:DJU73))</f>
        <v>#N/A</v>
      </c>
      <c r="DKC74" s="201"/>
      <c r="DKD74" s="284"/>
      <c r="DKE74" s="201"/>
      <c r="DKJ74" s="204" t="s">
        <v>1997</v>
      </c>
      <c r="DKK74" s="204" t="e">
        <f t="shared" ref="DKK74" si="3261">SQRT(SUM(DKK73:DKK73))</f>
        <v>#N/A</v>
      </c>
      <c r="DKS74" s="201"/>
      <c r="DKT74" s="284"/>
      <c r="DKU74" s="201"/>
      <c r="DKZ74" s="204" t="s">
        <v>1997</v>
      </c>
      <c r="DLA74" s="204" t="e">
        <f t="shared" ref="DLA74" si="3262">SQRT(SUM(DLA73:DLA73))</f>
        <v>#N/A</v>
      </c>
      <c r="DLI74" s="201"/>
      <c r="DLJ74" s="284"/>
      <c r="DLK74" s="201"/>
      <c r="DLP74" s="204" t="s">
        <v>1997</v>
      </c>
      <c r="DLQ74" s="204" t="e">
        <f t="shared" ref="DLQ74" si="3263">SQRT(SUM(DLQ73:DLQ73))</f>
        <v>#N/A</v>
      </c>
      <c r="DLY74" s="201"/>
      <c r="DLZ74" s="284"/>
      <c r="DMA74" s="201"/>
      <c r="DMF74" s="204" t="s">
        <v>1997</v>
      </c>
      <c r="DMG74" s="204" t="e">
        <f t="shared" ref="DMG74" si="3264">SQRT(SUM(DMG73:DMG73))</f>
        <v>#N/A</v>
      </c>
      <c r="DMO74" s="201"/>
      <c r="DMP74" s="284"/>
      <c r="DMQ74" s="201"/>
      <c r="DMV74" s="204" t="s">
        <v>1997</v>
      </c>
      <c r="DMW74" s="204" t="e">
        <f t="shared" ref="DMW74" si="3265">SQRT(SUM(DMW73:DMW73))</f>
        <v>#N/A</v>
      </c>
      <c r="DNE74" s="201"/>
      <c r="DNF74" s="284"/>
      <c r="DNG74" s="201"/>
      <c r="DNL74" s="204" t="s">
        <v>1997</v>
      </c>
      <c r="DNM74" s="204" t="e">
        <f t="shared" ref="DNM74" si="3266">SQRT(SUM(DNM73:DNM73))</f>
        <v>#N/A</v>
      </c>
      <c r="DNU74" s="201"/>
      <c r="DNV74" s="284"/>
      <c r="DNW74" s="201"/>
      <c r="DOB74" s="204" t="s">
        <v>1997</v>
      </c>
      <c r="DOC74" s="204" t="e">
        <f t="shared" ref="DOC74" si="3267">SQRT(SUM(DOC73:DOC73))</f>
        <v>#N/A</v>
      </c>
      <c r="DOK74" s="201"/>
      <c r="DOL74" s="284"/>
      <c r="DOM74" s="201"/>
      <c r="DOR74" s="204" t="s">
        <v>1997</v>
      </c>
      <c r="DOS74" s="204" t="e">
        <f t="shared" ref="DOS74" si="3268">SQRT(SUM(DOS73:DOS73))</f>
        <v>#N/A</v>
      </c>
      <c r="DPA74" s="201"/>
      <c r="DPB74" s="284"/>
      <c r="DPC74" s="201"/>
      <c r="DPH74" s="204" t="s">
        <v>1997</v>
      </c>
      <c r="DPI74" s="204" t="e">
        <f t="shared" ref="DPI74" si="3269">SQRT(SUM(DPI73:DPI73))</f>
        <v>#N/A</v>
      </c>
      <c r="DPQ74" s="201"/>
      <c r="DPR74" s="284"/>
      <c r="DPS74" s="201"/>
      <c r="DPX74" s="204" t="s">
        <v>1997</v>
      </c>
      <c r="DPY74" s="204" t="e">
        <f t="shared" ref="DPY74" si="3270">SQRT(SUM(DPY73:DPY73))</f>
        <v>#N/A</v>
      </c>
      <c r="DQG74" s="201"/>
      <c r="DQH74" s="284"/>
      <c r="DQI74" s="201"/>
      <c r="DQN74" s="204" t="s">
        <v>1997</v>
      </c>
      <c r="DQO74" s="204" t="e">
        <f t="shared" ref="DQO74" si="3271">SQRT(SUM(DQO73:DQO73))</f>
        <v>#N/A</v>
      </c>
      <c r="DQW74" s="201"/>
      <c r="DQX74" s="284"/>
      <c r="DQY74" s="201"/>
      <c r="DRD74" s="204" t="s">
        <v>1997</v>
      </c>
      <c r="DRE74" s="204" t="e">
        <f t="shared" ref="DRE74" si="3272">SQRT(SUM(DRE73:DRE73))</f>
        <v>#N/A</v>
      </c>
      <c r="DRM74" s="201"/>
      <c r="DRN74" s="284"/>
      <c r="DRO74" s="201"/>
      <c r="DRT74" s="204" t="s">
        <v>1997</v>
      </c>
      <c r="DRU74" s="204" t="e">
        <f t="shared" ref="DRU74" si="3273">SQRT(SUM(DRU73:DRU73))</f>
        <v>#N/A</v>
      </c>
      <c r="DSC74" s="201"/>
      <c r="DSD74" s="284"/>
      <c r="DSE74" s="201"/>
      <c r="DSJ74" s="204" t="s">
        <v>1997</v>
      </c>
      <c r="DSK74" s="204" t="e">
        <f t="shared" ref="DSK74" si="3274">SQRT(SUM(DSK73:DSK73))</f>
        <v>#N/A</v>
      </c>
      <c r="DSS74" s="201"/>
      <c r="DST74" s="284"/>
      <c r="DSU74" s="201"/>
      <c r="DSZ74" s="204" t="s">
        <v>1997</v>
      </c>
      <c r="DTA74" s="204" t="e">
        <f t="shared" ref="DTA74" si="3275">SQRT(SUM(DTA73:DTA73))</f>
        <v>#N/A</v>
      </c>
      <c r="DTI74" s="201"/>
      <c r="DTJ74" s="284"/>
      <c r="DTK74" s="201"/>
      <c r="DTP74" s="204" t="s">
        <v>1997</v>
      </c>
      <c r="DTQ74" s="204" t="e">
        <f t="shared" ref="DTQ74" si="3276">SQRT(SUM(DTQ73:DTQ73))</f>
        <v>#N/A</v>
      </c>
      <c r="DTY74" s="201"/>
      <c r="DTZ74" s="284"/>
      <c r="DUA74" s="201"/>
      <c r="DUF74" s="204" t="s">
        <v>1997</v>
      </c>
      <c r="DUG74" s="204" t="e">
        <f t="shared" ref="DUG74" si="3277">SQRT(SUM(DUG73:DUG73))</f>
        <v>#N/A</v>
      </c>
      <c r="DUO74" s="201"/>
      <c r="DUP74" s="284"/>
      <c r="DUQ74" s="201"/>
      <c r="DUV74" s="204" t="s">
        <v>1997</v>
      </c>
      <c r="DUW74" s="204" t="e">
        <f t="shared" ref="DUW74" si="3278">SQRT(SUM(DUW73:DUW73))</f>
        <v>#N/A</v>
      </c>
      <c r="DVE74" s="201"/>
      <c r="DVF74" s="284"/>
      <c r="DVG74" s="201"/>
      <c r="DVL74" s="204" t="s">
        <v>1997</v>
      </c>
      <c r="DVM74" s="204" t="e">
        <f t="shared" ref="DVM74" si="3279">SQRT(SUM(DVM73:DVM73))</f>
        <v>#N/A</v>
      </c>
      <c r="DVU74" s="201"/>
      <c r="DVV74" s="284"/>
      <c r="DVW74" s="201"/>
      <c r="DWB74" s="204" t="s">
        <v>1997</v>
      </c>
      <c r="DWC74" s="204" t="e">
        <f t="shared" ref="DWC74" si="3280">SQRT(SUM(DWC73:DWC73))</f>
        <v>#N/A</v>
      </c>
      <c r="DWK74" s="201"/>
      <c r="DWL74" s="284"/>
      <c r="DWM74" s="201"/>
      <c r="DWR74" s="204" t="s">
        <v>1997</v>
      </c>
      <c r="DWS74" s="204" t="e">
        <f t="shared" ref="DWS74" si="3281">SQRT(SUM(DWS73:DWS73))</f>
        <v>#N/A</v>
      </c>
      <c r="DXA74" s="201"/>
      <c r="DXB74" s="284"/>
      <c r="DXC74" s="201"/>
      <c r="DXH74" s="204" t="s">
        <v>1997</v>
      </c>
      <c r="DXI74" s="204" t="e">
        <f t="shared" ref="DXI74" si="3282">SQRT(SUM(DXI73:DXI73))</f>
        <v>#N/A</v>
      </c>
      <c r="DXQ74" s="201"/>
      <c r="DXR74" s="284"/>
      <c r="DXS74" s="201"/>
      <c r="DXX74" s="204" t="s">
        <v>1997</v>
      </c>
      <c r="DXY74" s="204" t="e">
        <f t="shared" ref="DXY74" si="3283">SQRT(SUM(DXY73:DXY73))</f>
        <v>#N/A</v>
      </c>
      <c r="DYG74" s="201"/>
      <c r="DYH74" s="284"/>
      <c r="DYI74" s="201"/>
      <c r="DYN74" s="204" t="s">
        <v>1997</v>
      </c>
      <c r="DYO74" s="204" t="e">
        <f t="shared" ref="DYO74" si="3284">SQRT(SUM(DYO73:DYO73))</f>
        <v>#N/A</v>
      </c>
      <c r="DYW74" s="201"/>
      <c r="DYX74" s="284"/>
      <c r="DYY74" s="201"/>
      <c r="DZD74" s="204" t="s">
        <v>1997</v>
      </c>
      <c r="DZE74" s="204" t="e">
        <f t="shared" ref="DZE74" si="3285">SQRT(SUM(DZE73:DZE73))</f>
        <v>#N/A</v>
      </c>
      <c r="DZM74" s="201"/>
      <c r="DZN74" s="284"/>
      <c r="DZO74" s="201"/>
      <c r="DZT74" s="204" t="s">
        <v>1997</v>
      </c>
      <c r="DZU74" s="204" t="e">
        <f t="shared" ref="DZU74" si="3286">SQRT(SUM(DZU73:DZU73))</f>
        <v>#N/A</v>
      </c>
      <c r="EAC74" s="201"/>
      <c r="EAD74" s="284"/>
      <c r="EAE74" s="201"/>
      <c r="EAJ74" s="204" t="s">
        <v>1997</v>
      </c>
      <c r="EAK74" s="204" t="e">
        <f t="shared" ref="EAK74" si="3287">SQRT(SUM(EAK73:EAK73))</f>
        <v>#N/A</v>
      </c>
      <c r="EAS74" s="201"/>
      <c r="EAT74" s="284"/>
      <c r="EAU74" s="201"/>
      <c r="EAZ74" s="204" t="s">
        <v>1997</v>
      </c>
      <c r="EBA74" s="204" t="e">
        <f t="shared" ref="EBA74" si="3288">SQRT(SUM(EBA73:EBA73))</f>
        <v>#N/A</v>
      </c>
      <c r="EBI74" s="201"/>
      <c r="EBJ74" s="284"/>
      <c r="EBK74" s="201"/>
      <c r="EBP74" s="204" t="s">
        <v>1997</v>
      </c>
      <c r="EBQ74" s="204" t="e">
        <f t="shared" ref="EBQ74" si="3289">SQRT(SUM(EBQ73:EBQ73))</f>
        <v>#N/A</v>
      </c>
      <c r="EBY74" s="201"/>
      <c r="EBZ74" s="284"/>
      <c r="ECA74" s="201"/>
      <c r="ECF74" s="204" t="s">
        <v>1997</v>
      </c>
      <c r="ECG74" s="204" t="e">
        <f t="shared" ref="ECG74" si="3290">SQRT(SUM(ECG73:ECG73))</f>
        <v>#N/A</v>
      </c>
      <c r="ECO74" s="201"/>
      <c r="ECP74" s="284"/>
      <c r="ECQ74" s="201"/>
      <c r="ECV74" s="204" t="s">
        <v>1997</v>
      </c>
      <c r="ECW74" s="204" t="e">
        <f t="shared" ref="ECW74" si="3291">SQRT(SUM(ECW73:ECW73))</f>
        <v>#N/A</v>
      </c>
      <c r="EDE74" s="201"/>
      <c r="EDF74" s="284"/>
      <c r="EDG74" s="201"/>
      <c r="EDL74" s="204" t="s">
        <v>1997</v>
      </c>
      <c r="EDM74" s="204" t="e">
        <f t="shared" ref="EDM74" si="3292">SQRT(SUM(EDM73:EDM73))</f>
        <v>#N/A</v>
      </c>
      <c r="EDU74" s="201"/>
      <c r="EDV74" s="284"/>
      <c r="EDW74" s="201"/>
      <c r="EEB74" s="204" t="s">
        <v>1997</v>
      </c>
      <c r="EEC74" s="204" t="e">
        <f t="shared" ref="EEC74" si="3293">SQRT(SUM(EEC73:EEC73))</f>
        <v>#N/A</v>
      </c>
      <c r="EEK74" s="201"/>
      <c r="EEL74" s="284"/>
      <c r="EEM74" s="201"/>
      <c r="EER74" s="204" t="s">
        <v>1997</v>
      </c>
      <c r="EES74" s="204" t="e">
        <f t="shared" ref="EES74" si="3294">SQRT(SUM(EES73:EES73))</f>
        <v>#N/A</v>
      </c>
      <c r="EFA74" s="201"/>
      <c r="EFB74" s="284"/>
      <c r="EFC74" s="201"/>
      <c r="EFH74" s="204" t="s">
        <v>1997</v>
      </c>
      <c r="EFI74" s="204" t="e">
        <f t="shared" ref="EFI74" si="3295">SQRT(SUM(EFI73:EFI73))</f>
        <v>#N/A</v>
      </c>
      <c r="EFQ74" s="201"/>
      <c r="EFR74" s="284"/>
      <c r="EFS74" s="201"/>
      <c r="EFX74" s="204" t="s">
        <v>1997</v>
      </c>
      <c r="EFY74" s="204" t="e">
        <f t="shared" ref="EFY74" si="3296">SQRT(SUM(EFY73:EFY73))</f>
        <v>#N/A</v>
      </c>
      <c r="EGG74" s="201"/>
      <c r="EGH74" s="284"/>
      <c r="EGI74" s="201"/>
      <c r="EGN74" s="204" t="s">
        <v>1997</v>
      </c>
      <c r="EGO74" s="204" t="e">
        <f t="shared" ref="EGO74" si="3297">SQRT(SUM(EGO73:EGO73))</f>
        <v>#N/A</v>
      </c>
      <c r="EGW74" s="201"/>
      <c r="EGX74" s="284"/>
      <c r="EGY74" s="201"/>
      <c r="EHD74" s="204" t="s">
        <v>1997</v>
      </c>
      <c r="EHE74" s="204" t="e">
        <f t="shared" ref="EHE74" si="3298">SQRT(SUM(EHE73:EHE73))</f>
        <v>#N/A</v>
      </c>
      <c r="EHM74" s="201"/>
      <c r="EHN74" s="284"/>
      <c r="EHO74" s="201"/>
      <c r="EHT74" s="204" t="s">
        <v>1997</v>
      </c>
      <c r="EHU74" s="204" t="e">
        <f t="shared" ref="EHU74" si="3299">SQRT(SUM(EHU73:EHU73))</f>
        <v>#N/A</v>
      </c>
      <c r="EIC74" s="201"/>
      <c r="EID74" s="284"/>
      <c r="EIE74" s="201"/>
      <c r="EIJ74" s="204" t="s">
        <v>1997</v>
      </c>
      <c r="EIK74" s="204" t="e">
        <f t="shared" ref="EIK74" si="3300">SQRT(SUM(EIK73:EIK73))</f>
        <v>#N/A</v>
      </c>
      <c r="EIS74" s="201"/>
      <c r="EIT74" s="284"/>
      <c r="EIU74" s="201"/>
      <c r="EIZ74" s="204" t="s">
        <v>1997</v>
      </c>
      <c r="EJA74" s="204" t="e">
        <f t="shared" ref="EJA74" si="3301">SQRT(SUM(EJA73:EJA73))</f>
        <v>#N/A</v>
      </c>
      <c r="EJI74" s="201"/>
      <c r="EJJ74" s="284"/>
      <c r="EJK74" s="201"/>
      <c r="EJP74" s="204" t="s">
        <v>1997</v>
      </c>
      <c r="EJQ74" s="204" t="e">
        <f t="shared" ref="EJQ74" si="3302">SQRT(SUM(EJQ73:EJQ73))</f>
        <v>#N/A</v>
      </c>
      <c r="EJY74" s="201"/>
      <c r="EJZ74" s="284"/>
      <c r="EKA74" s="201"/>
      <c r="EKF74" s="204" t="s">
        <v>1997</v>
      </c>
      <c r="EKG74" s="204" t="e">
        <f t="shared" ref="EKG74" si="3303">SQRT(SUM(EKG73:EKG73))</f>
        <v>#N/A</v>
      </c>
      <c r="EKO74" s="201"/>
      <c r="EKP74" s="284"/>
      <c r="EKQ74" s="201"/>
      <c r="EKV74" s="204" t="s">
        <v>1997</v>
      </c>
      <c r="EKW74" s="204" t="e">
        <f t="shared" ref="EKW74" si="3304">SQRT(SUM(EKW73:EKW73))</f>
        <v>#N/A</v>
      </c>
      <c r="ELE74" s="201"/>
      <c r="ELF74" s="284"/>
      <c r="ELG74" s="201"/>
      <c r="ELL74" s="204" t="s">
        <v>1997</v>
      </c>
      <c r="ELM74" s="204" t="e">
        <f t="shared" ref="ELM74" si="3305">SQRT(SUM(ELM73:ELM73))</f>
        <v>#N/A</v>
      </c>
      <c r="ELU74" s="201"/>
      <c r="ELV74" s="284"/>
      <c r="ELW74" s="201"/>
      <c r="EMB74" s="204" t="s">
        <v>1997</v>
      </c>
      <c r="EMC74" s="204" t="e">
        <f t="shared" ref="EMC74" si="3306">SQRT(SUM(EMC73:EMC73))</f>
        <v>#N/A</v>
      </c>
      <c r="EMK74" s="201"/>
      <c r="EML74" s="284"/>
      <c r="EMM74" s="201"/>
      <c r="EMR74" s="204" t="s">
        <v>1997</v>
      </c>
      <c r="EMS74" s="204" t="e">
        <f t="shared" ref="EMS74" si="3307">SQRT(SUM(EMS73:EMS73))</f>
        <v>#N/A</v>
      </c>
      <c r="ENA74" s="201"/>
      <c r="ENB74" s="284"/>
      <c r="ENC74" s="201"/>
      <c r="ENH74" s="204" t="s">
        <v>1997</v>
      </c>
      <c r="ENI74" s="204" t="e">
        <f t="shared" ref="ENI74" si="3308">SQRT(SUM(ENI73:ENI73))</f>
        <v>#N/A</v>
      </c>
      <c r="ENQ74" s="201"/>
      <c r="ENR74" s="284"/>
      <c r="ENS74" s="201"/>
      <c r="ENX74" s="204" t="s">
        <v>1997</v>
      </c>
      <c r="ENY74" s="204" t="e">
        <f t="shared" ref="ENY74" si="3309">SQRT(SUM(ENY73:ENY73))</f>
        <v>#N/A</v>
      </c>
      <c r="EOG74" s="201"/>
      <c r="EOH74" s="284"/>
      <c r="EOI74" s="201"/>
      <c r="EON74" s="204" t="s">
        <v>1997</v>
      </c>
      <c r="EOO74" s="204" t="e">
        <f t="shared" ref="EOO74" si="3310">SQRT(SUM(EOO73:EOO73))</f>
        <v>#N/A</v>
      </c>
      <c r="EOW74" s="201"/>
      <c r="EOX74" s="284"/>
      <c r="EOY74" s="201"/>
      <c r="EPD74" s="204" t="s">
        <v>1997</v>
      </c>
      <c r="EPE74" s="204" t="e">
        <f t="shared" ref="EPE74" si="3311">SQRT(SUM(EPE73:EPE73))</f>
        <v>#N/A</v>
      </c>
      <c r="EPM74" s="201"/>
      <c r="EPN74" s="284"/>
      <c r="EPO74" s="201"/>
      <c r="EPT74" s="204" t="s">
        <v>1997</v>
      </c>
      <c r="EPU74" s="204" t="e">
        <f t="shared" ref="EPU74" si="3312">SQRT(SUM(EPU73:EPU73))</f>
        <v>#N/A</v>
      </c>
      <c r="EQC74" s="201"/>
      <c r="EQD74" s="284"/>
      <c r="EQE74" s="201"/>
      <c r="EQJ74" s="204" t="s">
        <v>1997</v>
      </c>
      <c r="EQK74" s="204" t="e">
        <f t="shared" ref="EQK74" si="3313">SQRT(SUM(EQK73:EQK73))</f>
        <v>#N/A</v>
      </c>
      <c r="EQS74" s="201"/>
      <c r="EQT74" s="284"/>
      <c r="EQU74" s="201"/>
      <c r="EQZ74" s="204" t="s">
        <v>1997</v>
      </c>
      <c r="ERA74" s="204" t="e">
        <f t="shared" ref="ERA74" si="3314">SQRT(SUM(ERA73:ERA73))</f>
        <v>#N/A</v>
      </c>
      <c r="ERI74" s="201"/>
      <c r="ERJ74" s="284"/>
      <c r="ERK74" s="201"/>
      <c r="ERP74" s="204" t="s">
        <v>1997</v>
      </c>
      <c r="ERQ74" s="204" t="e">
        <f t="shared" ref="ERQ74" si="3315">SQRT(SUM(ERQ73:ERQ73))</f>
        <v>#N/A</v>
      </c>
      <c r="ERY74" s="201"/>
      <c r="ERZ74" s="284"/>
      <c r="ESA74" s="201"/>
      <c r="ESF74" s="204" t="s">
        <v>1997</v>
      </c>
      <c r="ESG74" s="204" t="e">
        <f t="shared" ref="ESG74" si="3316">SQRT(SUM(ESG73:ESG73))</f>
        <v>#N/A</v>
      </c>
      <c r="ESO74" s="201"/>
      <c r="ESP74" s="284"/>
      <c r="ESQ74" s="201"/>
      <c r="ESV74" s="204" t="s">
        <v>1997</v>
      </c>
      <c r="ESW74" s="204" t="e">
        <f t="shared" ref="ESW74" si="3317">SQRT(SUM(ESW73:ESW73))</f>
        <v>#N/A</v>
      </c>
      <c r="ETE74" s="201"/>
      <c r="ETF74" s="284"/>
      <c r="ETG74" s="201"/>
      <c r="ETL74" s="204" t="s">
        <v>1997</v>
      </c>
      <c r="ETM74" s="204" t="e">
        <f t="shared" ref="ETM74" si="3318">SQRT(SUM(ETM73:ETM73))</f>
        <v>#N/A</v>
      </c>
      <c r="ETU74" s="201"/>
      <c r="ETV74" s="284"/>
      <c r="ETW74" s="201"/>
      <c r="EUB74" s="204" t="s">
        <v>1997</v>
      </c>
      <c r="EUC74" s="204" t="e">
        <f t="shared" ref="EUC74" si="3319">SQRT(SUM(EUC73:EUC73))</f>
        <v>#N/A</v>
      </c>
      <c r="EUK74" s="201"/>
      <c r="EUL74" s="284"/>
      <c r="EUM74" s="201"/>
      <c r="EUR74" s="204" t="s">
        <v>1997</v>
      </c>
      <c r="EUS74" s="204" t="e">
        <f t="shared" ref="EUS74" si="3320">SQRT(SUM(EUS73:EUS73))</f>
        <v>#N/A</v>
      </c>
      <c r="EVA74" s="201"/>
      <c r="EVB74" s="284"/>
      <c r="EVC74" s="201"/>
      <c r="EVH74" s="204" t="s">
        <v>1997</v>
      </c>
      <c r="EVI74" s="204" t="e">
        <f t="shared" ref="EVI74" si="3321">SQRT(SUM(EVI73:EVI73))</f>
        <v>#N/A</v>
      </c>
      <c r="EVQ74" s="201"/>
      <c r="EVR74" s="284"/>
      <c r="EVS74" s="201"/>
      <c r="EVX74" s="204" t="s">
        <v>1997</v>
      </c>
      <c r="EVY74" s="204" t="e">
        <f t="shared" ref="EVY74" si="3322">SQRT(SUM(EVY73:EVY73))</f>
        <v>#N/A</v>
      </c>
      <c r="EWG74" s="201"/>
      <c r="EWH74" s="284"/>
      <c r="EWI74" s="201"/>
      <c r="EWN74" s="204" t="s">
        <v>1997</v>
      </c>
      <c r="EWO74" s="204" t="e">
        <f t="shared" ref="EWO74" si="3323">SQRT(SUM(EWO73:EWO73))</f>
        <v>#N/A</v>
      </c>
      <c r="EWW74" s="201"/>
      <c r="EWX74" s="284"/>
      <c r="EWY74" s="201"/>
      <c r="EXD74" s="204" t="s">
        <v>1997</v>
      </c>
      <c r="EXE74" s="204" t="e">
        <f t="shared" ref="EXE74" si="3324">SQRT(SUM(EXE73:EXE73))</f>
        <v>#N/A</v>
      </c>
      <c r="EXM74" s="201"/>
      <c r="EXN74" s="284"/>
      <c r="EXO74" s="201"/>
      <c r="EXT74" s="204" t="s">
        <v>1997</v>
      </c>
      <c r="EXU74" s="204" t="e">
        <f t="shared" ref="EXU74" si="3325">SQRT(SUM(EXU73:EXU73))</f>
        <v>#N/A</v>
      </c>
      <c r="EYC74" s="201"/>
      <c r="EYD74" s="284"/>
      <c r="EYE74" s="201"/>
      <c r="EYJ74" s="204" t="s">
        <v>1997</v>
      </c>
      <c r="EYK74" s="204" t="e">
        <f t="shared" ref="EYK74" si="3326">SQRT(SUM(EYK73:EYK73))</f>
        <v>#N/A</v>
      </c>
      <c r="EYS74" s="201"/>
      <c r="EYT74" s="284"/>
      <c r="EYU74" s="201"/>
      <c r="EYZ74" s="204" t="s">
        <v>1997</v>
      </c>
      <c r="EZA74" s="204" t="e">
        <f t="shared" ref="EZA74" si="3327">SQRT(SUM(EZA73:EZA73))</f>
        <v>#N/A</v>
      </c>
      <c r="EZI74" s="201"/>
      <c r="EZJ74" s="284"/>
      <c r="EZK74" s="201"/>
      <c r="EZP74" s="204" t="s">
        <v>1997</v>
      </c>
      <c r="EZQ74" s="204" t="e">
        <f t="shared" ref="EZQ74" si="3328">SQRT(SUM(EZQ73:EZQ73))</f>
        <v>#N/A</v>
      </c>
      <c r="EZY74" s="201"/>
      <c r="EZZ74" s="284"/>
      <c r="FAA74" s="201"/>
      <c r="FAF74" s="204" t="s">
        <v>1997</v>
      </c>
      <c r="FAG74" s="204" t="e">
        <f t="shared" ref="FAG74" si="3329">SQRT(SUM(FAG73:FAG73))</f>
        <v>#N/A</v>
      </c>
      <c r="FAO74" s="201"/>
      <c r="FAP74" s="284"/>
      <c r="FAQ74" s="201"/>
      <c r="FAV74" s="204" t="s">
        <v>1997</v>
      </c>
      <c r="FAW74" s="204" t="e">
        <f t="shared" ref="FAW74" si="3330">SQRT(SUM(FAW73:FAW73))</f>
        <v>#N/A</v>
      </c>
      <c r="FBE74" s="201"/>
      <c r="FBF74" s="284"/>
      <c r="FBG74" s="201"/>
      <c r="FBL74" s="204" t="s">
        <v>1997</v>
      </c>
      <c r="FBM74" s="204" t="e">
        <f t="shared" ref="FBM74" si="3331">SQRT(SUM(FBM73:FBM73))</f>
        <v>#N/A</v>
      </c>
      <c r="FBU74" s="201"/>
      <c r="FBV74" s="284"/>
      <c r="FBW74" s="201"/>
      <c r="FCB74" s="204" t="s">
        <v>1997</v>
      </c>
      <c r="FCC74" s="204" t="e">
        <f t="shared" ref="FCC74" si="3332">SQRT(SUM(FCC73:FCC73))</f>
        <v>#N/A</v>
      </c>
      <c r="FCK74" s="201"/>
      <c r="FCL74" s="284"/>
      <c r="FCM74" s="201"/>
      <c r="FCR74" s="204" t="s">
        <v>1997</v>
      </c>
      <c r="FCS74" s="204" t="e">
        <f t="shared" ref="FCS74" si="3333">SQRT(SUM(FCS73:FCS73))</f>
        <v>#N/A</v>
      </c>
      <c r="FDA74" s="201"/>
      <c r="FDB74" s="284"/>
      <c r="FDC74" s="201"/>
      <c r="FDH74" s="204" t="s">
        <v>1997</v>
      </c>
      <c r="FDI74" s="204" t="e">
        <f t="shared" ref="FDI74" si="3334">SQRT(SUM(FDI73:FDI73))</f>
        <v>#N/A</v>
      </c>
      <c r="FDQ74" s="201"/>
      <c r="FDR74" s="284"/>
      <c r="FDS74" s="201"/>
      <c r="FDX74" s="204" t="s">
        <v>1997</v>
      </c>
      <c r="FDY74" s="204" t="e">
        <f t="shared" ref="FDY74" si="3335">SQRT(SUM(FDY73:FDY73))</f>
        <v>#N/A</v>
      </c>
      <c r="FEG74" s="201"/>
      <c r="FEH74" s="284"/>
      <c r="FEI74" s="201"/>
      <c r="FEN74" s="204" t="s">
        <v>1997</v>
      </c>
      <c r="FEO74" s="204" t="e">
        <f t="shared" ref="FEO74" si="3336">SQRT(SUM(FEO73:FEO73))</f>
        <v>#N/A</v>
      </c>
      <c r="FEW74" s="201"/>
      <c r="FEX74" s="284"/>
      <c r="FEY74" s="201"/>
      <c r="FFD74" s="204" t="s">
        <v>1997</v>
      </c>
      <c r="FFE74" s="204" t="e">
        <f t="shared" ref="FFE74" si="3337">SQRT(SUM(FFE73:FFE73))</f>
        <v>#N/A</v>
      </c>
      <c r="FFM74" s="201"/>
      <c r="FFN74" s="284"/>
      <c r="FFO74" s="201"/>
      <c r="FFT74" s="204" t="s">
        <v>1997</v>
      </c>
      <c r="FFU74" s="204" t="e">
        <f t="shared" ref="FFU74" si="3338">SQRT(SUM(FFU73:FFU73))</f>
        <v>#N/A</v>
      </c>
      <c r="FGC74" s="201"/>
      <c r="FGD74" s="284"/>
      <c r="FGE74" s="201"/>
      <c r="FGJ74" s="204" t="s">
        <v>1997</v>
      </c>
      <c r="FGK74" s="204" t="e">
        <f t="shared" ref="FGK74" si="3339">SQRT(SUM(FGK73:FGK73))</f>
        <v>#N/A</v>
      </c>
      <c r="FGS74" s="201"/>
      <c r="FGT74" s="284"/>
      <c r="FGU74" s="201"/>
      <c r="FGZ74" s="204" t="s">
        <v>1997</v>
      </c>
      <c r="FHA74" s="204" t="e">
        <f t="shared" ref="FHA74" si="3340">SQRT(SUM(FHA73:FHA73))</f>
        <v>#N/A</v>
      </c>
      <c r="FHI74" s="201"/>
      <c r="FHJ74" s="284"/>
      <c r="FHK74" s="201"/>
      <c r="FHP74" s="204" t="s">
        <v>1997</v>
      </c>
      <c r="FHQ74" s="204" t="e">
        <f t="shared" ref="FHQ74" si="3341">SQRT(SUM(FHQ73:FHQ73))</f>
        <v>#N/A</v>
      </c>
      <c r="FHY74" s="201"/>
      <c r="FHZ74" s="284"/>
      <c r="FIA74" s="201"/>
      <c r="FIF74" s="204" t="s">
        <v>1997</v>
      </c>
      <c r="FIG74" s="204" t="e">
        <f t="shared" ref="FIG74" si="3342">SQRT(SUM(FIG73:FIG73))</f>
        <v>#N/A</v>
      </c>
      <c r="FIO74" s="201"/>
      <c r="FIP74" s="284"/>
      <c r="FIQ74" s="201"/>
      <c r="FIV74" s="204" t="s">
        <v>1997</v>
      </c>
      <c r="FIW74" s="204" t="e">
        <f t="shared" ref="FIW74" si="3343">SQRT(SUM(FIW73:FIW73))</f>
        <v>#N/A</v>
      </c>
      <c r="FJE74" s="201"/>
      <c r="FJF74" s="284"/>
      <c r="FJG74" s="201"/>
      <c r="FJL74" s="204" t="s">
        <v>1997</v>
      </c>
      <c r="FJM74" s="204" t="e">
        <f t="shared" ref="FJM74" si="3344">SQRT(SUM(FJM73:FJM73))</f>
        <v>#N/A</v>
      </c>
      <c r="FJU74" s="201"/>
      <c r="FJV74" s="284"/>
      <c r="FJW74" s="201"/>
      <c r="FKB74" s="204" t="s">
        <v>1997</v>
      </c>
      <c r="FKC74" s="204" t="e">
        <f t="shared" ref="FKC74" si="3345">SQRT(SUM(FKC73:FKC73))</f>
        <v>#N/A</v>
      </c>
      <c r="FKK74" s="201"/>
      <c r="FKL74" s="284"/>
      <c r="FKM74" s="201"/>
      <c r="FKR74" s="204" t="s">
        <v>1997</v>
      </c>
      <c r="FKS74" s="204" t="e">
        <f t="shared" ref="FKS74" si="3346">SQRT(SUM(FKS73:FKS73))</f>
        <v>#N/A</v>
      </c>
      <c r="FLA74" s="201"/>
      <c r="FLB74" s="284"/>
      <c r="FLC74" s="201"/>
      <c r="FLH74" s="204" t="s">
        <v>1997</v>
      </c>
      <c r="FLI74" s="204" t="e">
        <f t="shared" ref="FLI74" si="3347">SQRT(SUM(FLI73:FLI73))</f>
        <v>#N/A</v>
      </c>
      <c r="FLQ74" s="201"/>
      <c r="FLR74" s="284"/>
      <c r="FLS74" s="201"/>
      <c r="FLX74" s="204" t="s">
        <v>1997</v>
      </c>
      <c r="FLY74" s="204" t="e">
        <f t="shared" ref="FLY74" si="3348">SQRT(SUM(FLY73:FLY73))</f>
        <v>#N/A</v>
      </c>
      <c r="FMG74" s="201"/>
      <c r="FMH74" s="284"/>
      <c r="FMI74" s="201"/>
      <c r="FMN74" s="204" t="s">
        <v>1997</v>
      </c>
      <c r="FMO74" s="204" t="e">
        <f t="shared" ref="FMO74" si="3349">SQRT(SUM(FMO73:FMO73))</f>
        <v>#N/A</v>
      </c>
      <c r="FMW74" s="201"/>
      <c r="FMX74" s="284"/>
      <c r="FMY74" s="201"/>
      <c r="FND74" s="204" t="s">
        <v>1997</v>
      </c>
      <c r="FNE74" s="204" t="e">
        <f t="shared" ref="FNE74" si="3350">SQRT(SUM(FNE73:FNE73))</f>
        <v>#N/A</v>
      </c>
      <c r="FNM74" s="201"/>
      <c r="FNN74" s="284"/>
      <c r="FNO74" s="201"/>
      <c r="FNT74" s="204" t="s">
        <v>1997</v>
      </c>
      <c r="FNU74" s="204" t="e">
        <f t="shared" ref="FNU74" si="3351">SQRT(SUM(FNU73:FNU73))</f>
        <v>#N/A</v>
      </c>
      <c r="FOC74" s="201"/>
      <c r="FOD74" s="284"/>
      <c r="FOE74" s="201"/>
      <c r="FOJ74" s="204" t="s">
        <v>1997</v>
      </c>
      <c r="FOK74" s="204" t="e">
        <f t="shared" ref="FOK74" si="3352">SQRT(SUM(FOK73:FOK73))</f>
        <v>#N/A</v>
      </c>
      <c r="FOS74" s="201"/>
      <c r="FOT74" s="284"/>
      <c r="FOU74" s="201"/>
      <c r="FOZ74" s="204" t="s">
        <v>1997</v>
      </c>
      <c r="FPA74" s="204" t="e">
        <f t="shared" ref="FPA74" si="3353">SQRT(SUM(FPA73:FPA73))</f>
        <v>#N/A</v>
      </c>
      <c r="FPI74" s="201"/>
      <c r="FPJ74" s="284"/>
      <c r="FPK74" s="201"/>
      <c r="FPP74" s="204" t="s">
        <v>1997</v>
      </c>
      <c r="FPQ74" s="204" t="e">
        <f t="shared" ref="FPQ74" si="3354">SQRT(SUM(FPQ73:FPQ73))</f>
        <v>#N/A</v>
      </c>
      <c r="FPY74" s="201"/>
      <c r="FPZ74" s="284"/>
      <c r="FQA74" s="201"/>
      <c r="FQF74" s="204" t="s">
        <v>1997</v>
      </c>
      <c r="FQG74" s="204" t="e">
        <f t="shared" ref="FQG74" si="3355">SQRT(SUM(FQG73:FQG73))</f>
        <v>#N/A</v>
      </c>
      <c r="FQO74" s="201"/>
      <c r="FQP74" s="284"/>
      <c r="FQQ74" s="201"/>
      <c r="FQV74" s="204" t="s">
        <v>1997</v>
      </c>
      <c r="FQW74" s="204" t="e">
        <f t="shared" ref="FQW74" si="3356">SQRT(SUM(FQW73:FQW73))</f>
        <v>#N/A</v>
      </c>
      <c r="FRE74" s="201"/>
      <c r="FRF74" s="284"/>
      <c r="FRG74" s="201"/>
      <c r="FRL74" s="204" t="s">
        <v>1997</v>
      </c>
      <c r="FRM74" s="204" t="e">
        <f t="shared" ref="FRM74" si="3357">SQRT(SUM(FRM73:FRM73))</f>
        <v>#N/A</v>
      </c>
      <c r="FRU74" s="201"/>
      <c r="FRV74" s="284"/>
      <c r="FRW74" s="201"/>
      <c r="FSB74" s="204" t="s">
        <v>1997</v>
      </c>
      <c r="FSC74" s="204" t="e">
        <f t="shared" ref="FSC74" si="3358">SQRT(SUM(FSC73:FSC73))</f>
        <v>#N/A</v>
      </c>
      <c r="FSK74" s="201"/>
      <c r="FSL74" s="284"/>
      <c r="FSM74" s="201"/>
      <c r="FSR74" s="204" t="s">
        <v>1997</v>
      </c>
      <c r="FSS74" s="204" t="e">
        <f t="shared" ref="FSS74" si="3359">SQRT(SUM(FSS73:FSS73))</f>
        <v>#N/A</v>
      </c>
      <c r="FTA74" s="201"/>
      <c r="FTB74" s="284"/>
      <c r="FTC74" s="201"/>
      <c r="FTH74" s="204" t="s">
        <v>1997</v>
      </c>
      <c r="FTI74" s="204" t="e">
        <f t="shared" ref="FTI74" si="3360">SQRT(SUM(FTI73:FTI73))</f>
        <v>#N/A</v>
      </c>
      <c r="FTQ74" s="201"/>
      <c r="FTR74" s="284"/>
      <c r="FTS74" s="201"/>
      <c r="FTX74" s="204" t="s">
        <v>1997</v>
      </c>
      <c r="FTY74" s="204" t="e">
        <f t="shared" ref="FTY74" si="3361">SQRT(SUM(FTY73:FTY73))</f>
        <v>#N/A</v>
      </c>
      <c r="FUG74" s="201"/>
      <c r="FUH74" s="284"/>
      <c r="FUI74" s="201"/>
      <c r="FUN74" s="204" t="s">
        <v>1997</v>
      </c>
      <c r="FUO74" s="204" t="e">
        <f t="shared" ref="FUO74" si="3362">SQRT(SUM(FUO73:FUO73))</f>
        <v>#N/A</v>
      </c>
      <c r="FUW74" s="201"/>
      <c r="FUX74" s="284"/>
      <c r="FUY74" s="201"/>
      <c r="FVD74" s="204" t="s">
        <v>1997</v>
      </c>
      <c r="FVE74" s="204" t="e">
        <f t="shared" ref="FVE74" si="3363">SQRT(SUM(FVE73:FVE73))</f>
        <v>#N/A</v>
      </c>
      <c r="FVM74" s="201"/>
      <c r="FVN74" s="284"/>
      <c r="FVO74" s="201"/>
      <c r="FVT74" s="204" t="s">
        <v>1997</v>
      </c>
      <c r="FVU74" s="204" t="e">
        <f t="shared" ref="FVU74" si="3364">SQRT(SUM(FVU73:FVU73))</f>
        <v>#N/A</v>
      </c>
      <c r="FWC74" s="201"/>
      <c r="FWD74" s="284"/>
      <c r="FWE74" s="201"/>
      <c r="FWJ74" s="204" t="s">
        <v>1997</v>
      </c>
      <c r="FWK74" s="204" t="e">
        <f t="shared" ref="FWK74" si="3365">SQRT(SUM(FWK73:FWK73))</f>
        <v>#N/A</v>
      </c>
      <c r="FWS74" s="201"/>
      <c r="FWT74" s="284"/>
      <c r="FWU74" s="201"/>
      <c r="FWZ74" s="204" t="s">
        <v>1997</v>
      </c>
      <c r="FXA74" s="204" t="e">
        <f t="shared" ref="FXA74" si="3366">SQRT(SUM(FXA73:FXA73))</f>
        <v>#N/A</v>
      </c>
      <c r="FXI74" s="201"/>
      <c r="FXJ74" s="284"/>
      <c r="FXK74" s="201"/>
      <c r="FXP74" s="204" t="s">
        <v>1997</v>
      </c>
      <c r="FXQ74" s="204" t="e">
        <f t="shared" ref="FXQ74" si="3367">SQRT(SUM(FXQ73:FXQ73))</f>
        <v>#N/A</v>
      </c>
      <c r="FXY74" s="201"/>
      <c r="FXZ74" s="284"/>
      <c r="FYA74" s="201"/>
      <c r="FYF74" s="204" t="s">
        <v>1997</v>
      </c>
      <c r="FYG74" s="204" t="e">
        <f t="shared" ref="FYG74" si="3368">SQRT(SUM(FYG73:FYG73))</f>
        <v>#N/A</v>
      </c>
      <c r="FYO74" s="201"/>
      <c r="FYP74" s="284"/>
      <c r="FYQ74" s="201"/>
      <c r="FYV74" s="204" t="s">
        <v>1997</v>
      </c>
      <c r="FYW74" s="204" t="e">
        <f t="shared" ref="FYW74" si="3369">SQRT(SUM(FYW73:FYW73))</f>
        <v>#N/A</v>
      </c>
      <c r="FZE74" s="201"/>
      <c r="FZF74" s="284"/>
      <c r="FZG74" s="201"/>
      <c r="FZL74" s="204" t="s">
        <v>1997</v>
      </c>
      <c r="FZM74" s="204" t="e">
        <f t="shared" ref="FZM74" si="3370">SQRT(SUM(FZM73:FZM73))</f>
        <v>#N/A</v>
      </c>
      <c r="FZU74" s="201"/>
      <c r="FZV74" s="284"/>
      <c r="FZW74" s="201"/>
      <c r="GAB74" s="204" t="s">
        <v>1997</v>
      </c>
      <c r="GAC74" s="204" t="e">
        <f t="shared" ref="GAC74" si="3371">SQRT(SUM(GAC73:GAC73))</f>
        <v>#N/A</v>
      </c>
      <c r="GAK74" s="201"/>
      <c r="GAL74" s="284"/>
      <c r="GAM74" s="201"/>
      <c r="GAR74" s="204" t="s">
        <v>1997</v>
      </c>
      <c r="GAS74" s="204" t="e">
        <f t="shared" ref="GAS74" si="3372">SQRT(SUM(GAS73:GAS73))</f>
        <v>#N/A</v>
      </c>
      <c r="GBA74" s="201"/>
      <c r="GBB74" s="284"/>
      <c r="GBC74" s="201"/>
      <c r="GBH74" s="204" t="s">
        <v>1997</v>
      </c>
      <c r="GBI74" s="204" t="e">
        <f t="shared" ref="GBI74" si="3373">SQRT(SUM(GBI73:GBI73))</f>
        <v>#N/A</v>
      </c>
      <c r="GBQ74" s="201"/>
      <c r="GBR74" s="284"/>
      <c r="GBS74" s="201"/>
      <c r="GBX74" s="204" t="s">
        <v>1997</v>
      </c>
      <c r="GBY74" s="204" t="e">
        <f t="shared" ref="GBY74" si="3374">SQRT(SUM(GBY73:GBY73))</f>
        <v>#N/A</v>
      </c>
      <c r="GCG74" s="201"/>
      <c r="GCH74" s="284"/>
      <c r="GCI74" s="201"/>
      <c r="GCN74" s="204" t="s">
        <v>1997</v>
      </c>
      <c r="GCO74" s="204" t="e">
        <f t="shared" ref="GCO74" si="3375">SQRT(SUM(GCO73:GCO73))</f>
        <v>#N/A</v>
      </c>
      <c r="GCW74" s="201"/>
      <c r="GCX74" s="284"/>
      <c r="GCY74" s="201"/>
      <c r="GDD74" s="204" t="s">
        <v>1997</v>
      </c>
      <c r="GDE74" s="204" t="e">
        <f t="shared" ref="GDE74" si="3376">SQRT(SUM(GDE73:GDE73))</f>
        <v>#N/A</v>
      </c>
      <c r="GDM74" s="201"/>
      <c r="GDN74" s="284"/>
      <c r="GDO74" s="201"/>
      <c r="GDT74" s="204" t="s">
        <v>1997</v>
      </c>
      <c r="GDU74" s="204" t="e">
        <f t="shared" ref="GDU74" si="3377">SQRT(SUM(GDU73:GDU73))</f>
        <v>#N/A</v>
      </c>
      <c r="GEC74" s="201"/>
      <c r="GED74" s="284"/>
      <c r="GEE74" s="201"/>
      <c r="GEJ74" s="204" t="s">
        <v>1997</v>
      </c>
      <c r="GEK74" s="204" t="e">
        <f t="shared" ref="GEK74" si="3378">SQRT(SUM(GEK73:GEK73))</f>
        <v>#N/A</v>
      </c>
      <c r="GES74" s="201"/>
      <c r="GET74" s="284"/>
      <c r="GEU74" s="201"/>
      <c r="GEZ74" s="204" t="s">
        <v>1997</v>
      </c>
      <c r="GFA74" s="204" t="e">
        <f t="shared" ref="GFA74" si="3379">SQRT(SUM(GFA73:GFA73))</f>
        <v>#N/A</v>
      </c>
      <c r="GFI74" s="201"/>
      <c r="GFJ74" s="284"/>
      <c r="GFK74" s="201"/>
      <c r="GFP74" s="204" t="s">
        <v>1997</v>
      </c>
      <c r="GFQ74" s="204" t="e">
        <f t="shared" ref="GFQ74" si="3380">SQRT(SUM(GFQ73:GFQ73))</f>
        <v>#N/A</v>
      </c>
      <c r="GFY74" s="201"/>
      <c r="GFZ74" s="284"/>
      <c r="GGA74" s="201"/>
      <c r="GGF74" s="204" t="s">
        <v>1997</v>
      </c>
      <c r="GGG74" s="204" t="e">
        <f t="shared" ref="GGG74" si="3381">SQRT(SUM(GGG73:GGG73))</f>
        <v>#N/A</v>
      </c>
      <c r="GGO74" s="201"/>
      <c r="GGP74" s="284"/>
      <c r="GGQ74" s="201"/>
      <c r="GGV74" s="204" t="s">
        <v>1997</v>
      </c>
      <c r="GGW74" s="204" t="e">
        <f t="shared" ref="GGW74" si="3382">SQRT(SUM(GGW73:GGW73))</f>
        <v>#N/A</v>
      </c>
      <c r="GHE74" s="201"/>
      <c r="GHF74" s="284"/>
      <c r="GHG74" s="201"/>
      <c r="GHL74" s="204" t="s">
        <v>1997</v>
      </c>
      <c r="GHM74" s="204" t="e">
        <f t="shared" ref="GHM74" si="3383">SQRT(SUM(GHM73:GHM73))</f>
        <v>#N/A</v>
      </c>
      <c r="GHU74" s="201"/>
      <c r="GHV74" s="284"/>
      <c r="GHW74" s="201"/>
      <c r="GIB74" s="204" t="s">
        <v>1997</v>
      </c>
      <c r="GIC74" s="204" t="e">
        <f t="shared" ref="GIC74" si="3384">SQRT(SUM(GIC73:GIC73))</f>
        <v>#N/A</v>
      </c>
      <c r="GIK74" s="201"/>
      <c r="GIL74" s="284"/>
      <c r="GIM74" s="201"/>
      <c r="GIR74" s="204" t="s">
        <v>1997</v>
      </c>
      <c r="GIS74" s="204" t="e">
        <f t="shared" ref="GIS74" si="3385">SQRT(SUM(GIS73:GIS73))</f>
        <v>#N/A</v>
      </c>
      <c r="GJA74" s="201"/>
      <c r="GJB74" s="284"/>
      <c r="GJC74" s="201"/>
      <c r="GJH74" s="204" t="s">
        <v>1997</v>
      </c>
      <c r="GJI74" s="204" t="e">
        <f t="shared" ref="GJI74" si="3386">SQRT(SUM(GJI73:GJI73))</f>
        <v>#N/A</v>
      </c>
      <c r="GJQ74" s="201"/>
      <c r="GJR74" s="284"/>
      <c r="GJS74" s="201"/>
      <c r="GJX74" s="204" t="s">
        <v>1997</v>
      </c>
      <c r="GJY74" s="204" t="e">
        <f t="shared" ref="GJY74" si="3387">SQRT(SUM(GJY73:GJY73))</f>
        <v>#N/A</v>
      </c>
      <c r="GKG74" s="201"/>
      <c r="GKH74" s="284"/>
      <c r="GKI74" s="201"/>
      <c r="GKN74" s="204" t="s">
        <v>1997</v>
      </c>
      <c r="GKO74" s="204" t="e">
        <f t="shared" ref="GKO74" si="3388">SQRT(SUM(GKO73:GKO73))</f>
        <v>#N/A</v>
      </c>
      <c r="GKW74" s="201"/>
      <c r="GKX74" s="284"/>
      <c r="GKY74" s="201"/>
      <c r="GLD74" s="204" t="s">
        <v>1997</v>
      </c>
      <c r="GLE74" s="204" t="e">
        <f t="shared" ref="GLE74" si="3389">SQRT(SUM(GLE73:GLE73))</f>
        <v>#N/A</v>
      </c>
      <c r="GLM74" s="201"/>
      <c r="GLN74" s="284"/>
      <c r="GLO74" s="201"/>
      <c r="GLT74" s="204" t="s">
        <v>1997</v>
      </c>
      <c r="GLU74" s="204" t="e">
        <f t="shared" ref="GLU74" si="3390">SQRT(SUM(GLU73:GLU73))</f>
        <v>#N/A</v>
      </c>
      <c r="GMC74" s="201"/>
      <c r="GMD74" s="284"/>
      <c r="GME74" s="201"/>
      <c r="GMJ74" s="204" t="s">
        <v>1997</v>
      </c>
      <c r="GMK74" s="204" t="e">
        <f t="shared" ref="GMK74" si="3391">SQRT(SUM(GMK73:GMK73))</f>
        <v>#N/A</v>
      </c>
      <c r="GMS74" s="201"/>
      <c r="GMT74" s="284"/>
      <c r="GMU74" s="201"/>
      <c r="GMZ74" s="204" t="s">
        <v>1997</v>
      </c>
      <c r="GNA74" s="204" t="e">
        <f t="shared" ref="GNA74" si="3392">SQRT(SUM(GNA73:GNA73))</f>
        <v>#N/A</v>
      </c>
      <c r="GNI74" s="201"/>
      <c r="GNJ74" s="284"/>
      <c r="GNK74" s="201"/>
      <c r="GNP74" s="204" t="s">
        <v>1997</v>
      </c>
      <c r="GNQ74" s="204" t="e">
        <f t="shared" ref="GNQ74" si="3393">SQRT(SUM(GNQ73:GNQ73))</f>
        <v>#N/A</v>
      </c>
      <c r="GNY74" s="201"/>
      <c r="GNZ74" s="284"/>
      <c r="GOA74" s="201"/>
      <c r="GOF74" s="204" t="s">
        <v>1997</v>
      </c>
      <c r="GOG74" s="204" t="e">
        <f t="shared" ref="GOG74" si="3394">SQRT(SUM(GOG73:GOG73))</f>
        <v>#N/A</v>
      </c>
      <c r="GOO74" s="201"/>
      <c r="GOP74" s="284"/>
      <c r="GOQ74" s="201"/>
      <c r="GOV74" s="204" t="s">
        <v>1997</v>
      </c>
      <c r="GOW74" s="204" t="e">
        <f t="shared" ref="GOW74" si="3395">SQRT(SUM(GOW73:GOW73))</f>
        <v>#N/A</v>
      </c>
      <c r="GPE74" s="201"/>
      <c r="GPF74" s="284"/>
      <c r="GPG74" s="201"/>
      <c r="GPL74" s="204" t="s">
        <v>1997</v>
      </c>
      <c r="GPM74" s="204" t="e">
        <f t="shared" ref="GPM74" si="3396">SQRT(SUM(GPM73:GPM73))</f>
        <v>#N/A</v>
      </c>
      <c r="GPU74" s="201"/>
      <c r="GPV74" s="284"/>
      <c r="GPW74" s="201"/>
      <c r="GQB74" s="204" t="s">
        <v>1997</v>
      </c>
      <c r="GQC74" s="204" t="e">
        <f t="shared" ref="GQC74" si="3397">SQRT(SUM(GQC73:GQC73))</f>
        <v>#N/A</v>
      </c>
      <c r="GQK74" s="201"/>
      <c r="GQL74" s="284"/>
      <c r="GQM74" s="201"/>
      <c r="GQR74" s="204" t="s">
        <v>1997</v>
      </c>
      <c r="GQS74" s="204" t="e">
        <f t="shared" ref="GQS74" si="3398">SQRT(SUM(GQS73:GQS73))</f>
        <v>#N/A</v>
      </c>
      <c r="GRA74" s="201"/>
      <c r="GRB74" s="284"/>
      <c r="GRC74" s="201"/>
      <c r="GRH74" s="204" t="s">
        <v>1997</v>
      </c>
      <c r="GRI74" s="204" t="e">
        <f t="shared" ref="GRI74" si="3399">SQRT(SUM(GRI73:GRI73))</f>
        <v>#N/A</v>
      </c>
      <c r="GRQ74" s="201"/>
      <c r="GRR74" s="284"/>
      <c r="GRS74" s="201"/>
      <c r="GRX74" s="204" t="s">
        <v>1997</v>
      </c>
      <c r="GRY74" s="204" t="e">
        <f t="shared" ref="GRY74" si="3400">SQRT(SUM(GRY73:GRY73))</f>
        <v>#N/A</v>
      </c>
      <c r="GSG74" s="201"/>
      <c r="GSH74" s="284"/>
      <c r="GSI74" s="201"/>
      <c r="GSN74" s="204" t="s">
        <v>1997</v>
      </c>
      <c r="GSO74" s="204" t="e">
        <f t="shared" ref="GSO74" si="3401">SQRT(SUM(GSO73:GSO73))</f>
        <v>#N/A</v>
      </c>
      <c r="GSW74" s="201"/>
      <c r="GSX74" s="284"/>
      <c r="GSY74" s="201"/>
      <c r="GTD74" s="204" t="s">
        <v>1997</v>
      </c>
      <c r="GTE74" s="204" t="e">
        <f t="shared" ref="GTE74" si="3402">SQRT(SUM(GTE73:GTE73))</f>
        <v>#N/A</v>
      </c>
      <c r="GTM74" s="201"/>
      <c r="GTN74" s="284"/>
      <c r="GTO74" s="201"/>
      <c r="GTT74" s="204" t="s">
        <v>1997</v>
      </c>
      <c r="GTU74" s="204" t="e">
        <f t="shared" ref="GTU74" si="3403">SQRT(SUM(GTU73:GTU73))</f>
        <v>#N/A</v>
      </c>
      <c r="GUC74" s="201"/>
      <c r="GUD74" s="284"/>
      <c r="GUE74" s="201"/>
      <c r="GUJ74" s="204" t="s">
        <v>1997</v>
      </c>
      <c r="GUK74" s="204" t="e">
        <f t="shared" ref="GUK74" si="3404">SQRT(SUM(GUK73:GUK73))</f>
        <v>#N/A</v>
      </c>
      <c r="GUS74" s="201"/>
      <c r="GUT74" s="284"/>
      <c r="GUU74" s="201"/>
      <c r="GUZ74" s="204" t="s">
        <v>1997</v>
      </c>
      <c r="GVA74" s="204" t="e">
        <f t="shared" ref="GVA74" si="3405">SQRT(SUM(GVA73:GVA73))</f>
        <v>#N/A</v>
      </c>
      <c r="GVI74" s="201"/>
      <c r="GVJ74" s="284"/>
      <c r="GVK74" s="201"/>
      <c r="GVP74" s="204" t="s">
        <v>1997</v>
      </c>
      <c r="GVQ74" s="204" t="e">
        <f t="shared" ref="GVQ74" si="3406">SQRT(SUM(GVQ73:GVQ73))</f>
        <v>#N/A</v>
      </c>
      <c r="GVY74" s="201"/>
      <c r="GVZ74" s="284"/>
      <c r="GWA74" s="201"/>
      <c r="GWF74" s="204" t="s">
        <v>1997</v>
      </c>
      <c r="GWG74" s="204" t="e">
        <f t="shared" ref="GWG74" si="3407">SQRT(SUM(GWG73:GWG73))</f>
        <v>#N/A</v>
      </c>
      <c r="GWO74" s="201"/>
      <c r="GWP74" s="284"/>
      <c r="GWQ74" s="201"/>
      <c r="GWV74" s="204" t="s">
        <v>1997</v>
      </c>
      <c r="GWW74" s="204" t="e">
        <f t="shared" ref="GWW74" si="3408">SQRT(SUM(GWW73:GWW73))</f>
        <v>#N/A</v>
      </c>
      <c r="GXE74" s="201"/>
      <c r="GXF74" s="284"/>
      <c r="GXG74" s="201"/>
      <c r="GXL74" s="204" t="s">
        <v>1997</v>
      </c>
      <c r="GXM74" s="204" t="e">
        <f t="shared" ref="GXM74" si="3409">SQRT(SUM(GXM73:GXM73))</f>
        <v>#N/A</v>
      </c>
      <c r="GXU74" s="201"/>
      <c r="GXV74" s="284"/>
      <c r="GXW74" s="201"/>
      <c r="GYB74" s="204" t="s">
        <v>1997</v>
      </c>
      <c r="GYC74" s="204" t="e">
        <f t="shared" ref="GYC74" si="3410">SQRT(SUM(GYC73:GYC73))</f>
        <v>#N/A</v>
      </c>
      <c r="GYK74" s="201"/>
      <c r="GYL74" s="284"/>
      <c r="GYM74" s="201"/>
      <c r="GYR74" s="204" t="s">
        <v>1997</v>
      </c>
      <c r="GYS74" s="204" t="e">
        <f t="shared" ref="GYS74" si="3411">SQRT(SUM(GYS73:GYS73))</f>
        <v>#N/A</v>
      </c>
      <c r="GZA74" s="201"/>
      <c r="GZB74" s="284"/>
      <c r="GZC74" s="201"/>
      <c r="GZH74" s="204" t="s">
        <v>1997</v>
      </c>
      <c r="GZI74" s="204" t="e">
        <f t="shared" ref="GZI74" si="3412">SQRT(SUM(GZI73:GZI73))</f>
        <v>#N/A</v>
      </c>
      <c r="GZQ74" s="201"/>
      <c r="GZR74" s="284"/>
      <c r="GZS74" s="201"/>
      <c r="GZX74" s="204" t="s">
        <v>1997</v>
      </c>
      <c r="GZY74" s="204" t="e">
        <f t="shared" ref="GZY74" si="3413">SQRT(SUM(GZY73:GZY73))</f>
        <v>#N/A</v>
      </c>
      <c r="HAG74" s="201"/>
      <c r="HAH74" s="284"/>
      <c r="HAI74" s="201"/>
      <c r="HAN74" s="204" t="s">
        <v>1997</v>
      </c>
      <c r="HAO74" s="204" t="e">
        <f t="shared" ref="HAO74" si="3414">SQRT(SUM(HAO73:HAO73))</f>
        <v>#N/A</v>
      </c>
      <c r="HAW74" s="201"/>
      <c r="HAX74" s="284"/>
      <c r="HAY74" s="201"/>
      <c r="HBD74" s="204" t="s">
        <v>1997</v>
      </c>
      <c r="HBE74" s="204" t="e">
        <f t="shared" ref="HBE74" si="3415">SQRT(SUM(HBE73:HBE73))</f>
        <v>#N/A</v>
      </c>
      <c r="HBM74" s="201"/>
      <c r="HBN74" s="284"/>
      <c r="HBO74" s="201"/>
      <c r="HBT74" s="204" t="s">
        <v>1997</v>
      </c>
      <c r="HBU74" s="204" t="e">
        <f t="shared" ref="HBU74" si="3416">SQRT(SUM(HBU73:HBU73))</f>
        <v>#N/A</v>
      </c>
      <c r="HCC74" s="201"/>
      <c r="HCD74" s="284"/>
      <c r="HCE74" s="201"/>
      <c r="HCJ74" s="204" t="s">
        <v>1997</v>
      </c>
      <c r="HCK74" s="204" t="e">
        <f t="shared" ref="HCK74" si="3417">SQRT(SUM(HCK73:HCK73))</f>
        <v>#N/A</v>
      </c>
      <c r="HCS74" s="201"/>
      <c r="HCT74" s="284"/>
      <c r="HCU74" s="201"/>
      <c r="HCZ74" s="204" t="s">
        <v>1997</v>
      </c>
      <c r="HDA74" s="204" t="e">
        <f t="shared" ref="HDA74" si="3418">SQRT(SUM(HDA73:HDA73))</f>
        <v>#N/A</v>
      </c>
      <c r="HDI74" s="201"/>
      <c r="HDJ74" s="284"/>
      <c r="HDK74" s="201"/>
      <c r="HDP74" s="204" t="s">
        <v>1997</v>
      </c>
      <c r="HDQ74" s="204" t="e">
        <f t="shared" ref="HDQ74" si="3419">SQRT(SUM(HDQ73:HDQ73))</f>
        <v>#N/A</v>
      </c>
      <c r="HDY74" s="201"/>
      <c r="HDZ74" s="284"/>
      <c r="HEA74" s="201"/>
      <c r="HEF74" s="204" t="s">
        <v>1997</v>
      </c>
      <c r="HEG74" s="204" t="e">
        <f t="shared" ref="HEG74" si="3420">SQRT(SUM(HEG73:HEG73))</f>
        <v>#N/A</v>
      </c>
      <c r="HEO74" s="201"/>
      <c r="HEP74" s="284"/>
      <c r="HEQ74" s="201"/>
      <c r="HEV74" s="204" t="s">
        <v>1997</v>
      </c>
      <c r="HEW74" s="204" t="e">
        <f t="shared" ref="HEW74" si="3421">SQRT(SUM(HEW73:HEW73))</f>
        <v>#N/A</v>
      </c>
      <c r="HFE74" s="201"/>
      <c r="HFF74" s="284"/>
      <c r="HFG74" s="201"/>
      <c r="HFL74" s="204" t="s">
        <v>1997</v>
      </c>
      <c r="HFM74" s="204" t="e">
        <f t="shared" ref="HFM74" si="3422">SQRT(SUM(HFM73:HFM73))</f>
        <v>#N/A</v>
      </c>
      <c r="HFU74" s="201"/>
      <c r="HFV74" s="284"/>
      <c r="HFW74" s="201"/>
      <c r="HGB74" s="204" t="s">
        <v>1997</v>
      </c>
      <c r="HGC74" s="204" t="e">
        <f t="shared" ref="HGC74" si="3423">SQRT(SUM(HGC73:HGC73))</f>
        <v>#N/A</v>
      </c>
      <c r="HGK74" s="201"/>
      <c r="HGL74" s="284"/>
      <c r="HGM74" s="201"/>
      <c r="HGR74" s="204" t="s">
        <v>1997</v>
      </c>
      <c r="HGS74" s="204" t="e">
        <f t="shared" ref="HGS74" si="3424">SQRT(SUM(HGS73:HGS73))</f>
        <v>#N/A</v>
      </c>
      <c r="HHA74" s="201"/>
      <c r="HHB74" s="284"/>
      <c r="HHC74" s="201"/>
      <c r="HHH74" s="204" t="s">
        <v>1997</v>
      </c>
      <c r="HHI74" s="204" t="e">
        <f t="shared" ref="HHI74" si="3425">SQRT(SUM(HHI73:HHI73))</f>
        <v>#N/A</v>
      </c>
      <c r="HHQ74" s="201"/>
      <c r="HHR74" s="284"/>
      <c r="HHS74" s="201"/>
      <c r="HHX74" s="204" t="s">
        <v>1997</v>
      </c>
      <c r="HHY74" s="204" t="e">
        <f t="shared" ref="HHY74" si="3426">SQRT(SUM(HHY73:HHY73))</f>
        <v>#N/A</v>
      </c>
      <c r="HIG74" s="201"/>
      <c r="HIH74" s="284"/>
      <c r="HII74" s="201"/>
      <c r="HIN74" s="204" t="s">
        <v>1997</v>
      </c>
      <c r="HIO74" s="204" t="e">
        <f t="shared" ref="HIO74" si="3427">SQRT(SUM(HIO73:HIO73))</f>
        <v>#N/A</v>
      </c>
      <c r="HIW74" s="201"/>
      <c r="HIX74" s="284"/>
      <c r="HIY74" s="201"/>
      <c r="HJD74" s="204" t="s">
        <v>1997</v>
      </c>
      <c r="HJE74" s="204" t="e">
        <f t="shared" ref="HJE74" si="3428">SQRT(SUM(HJE73:HJE73))</f>
        <v>#N/A</v>
      </c>
      <c r="HJM74" s="201"/>
      <c r="HJN74" s="284"/>
      <c r="HJO74" s="201"/>
      <c r="HJT74" s="204" t="s">
        <v>1997</v>
      </c>
      <c r="HJU74" s="204" t="e">
        <f t="shared" ref="HJU74" si="3429">SQRT(SUM(HJU73:HJU73))</f>
        <v>#N/A</v>
      </c>
      <c r="HKC74" s="201"/>
      <c r="HKD74" s="284"/>
      <c r="HKE74" s="201"/>
      <c r="HKJ74" s="204" t="s">
        <v>1997</v>
      </c>
      <c r="HKK74" s="204" t="e">
        <f t="shared" ref="HKK74" si="3430">SQRT(SUM(HKK73:HKK73))</f>
        <v>#N/A</v>
      </c>
      <c r="HKS74" s="201"/>
      <c r="HKT74" s="284"/>
      <c r="HKU74" s="201"/>
      <c r="HKZ74" s="204" t="s">
        <v>1997</v>
      </c>
      <c r="HLA74" s="204" t="e">
        <f t="shared" ref="HLA74" si="3431">SQRT(SUM(HLA73:HLA73))</f>
        <v>#N/A</v>
      </c>
      <c r="HLI74" s="201"/>
      <c r="HLJ74" s="284"/>
      <c r="HLK74" s="201"/>
      <c r="HLP74" s="204" t="s">
        <v>1997</v>
      </c>
      <c r="HLQ74" s="204" t="e">
        <f t="shared" ref="HLQ74" si="3432">SQRT(SUM(HLQ73:HLQ73))</f>
        <v>#N/A</v>
      </c>
      <c r="HLY74" s="201"/>
      <c r="HLZ74" s="284"/>
      <c r="HMA74" s="201"/>
      <c r="HMF74" s="204" t="s">
        <v>1997</v>
      </c>
      <c r="HMG74" s="204" t="e">
        <f t="shared" ref="HMG74" si="3433">SQRT(SUM(HMG73:HMG73))</f>
        <v>#N/A</v>
      </c>
      <c r="HMO74" s="201"/>
      <c r="HMP74" s="284"/>
      <c r="HMQ74" s="201"/>
      <c r="HMV74" s="204" t="s">
        <v>1997</v>
      </c>
      <c r="HMW74" s="204" t="e">
        <f t="shared" ref="HMW74" si="3434">SQRT(SUM(HMW73:HMW73))</f>
        <v>#N/A</v>
      </c>
      <c r="HNE74" s="201"/>
      <c r="HNF74" s="284"/>
      <c r="HNG74" s="201"/>
      <c r="HNL74" s="204" t="s">
        <v>1997</v>
      </c>
      <c r="HNM74" s="204" t="e">
        <f t="shared" ref="HNM74" si="3435">SQRT(SUM(HNM73:HNM73))</f>
        <v>#N/A</v>
      </c>
      <c r="HNU74" s="201"/>
      <c r="HNV74" s="284"/>
      <c r="HNW74" s="201"/>
      <c r="HOB74" s="204" t="s">
        <v>1997</v>
      </c>
      <c r="HOC74" s="204" t="e">
        <f t="shared" ref="HOC74" si="3436">SQRT(SUM(HOC73:HOC73))</f>
        <v>#N/A</v>
      </c>
      <c r="HOK74" s="201"/>
      <c r="HOL74" s="284"/>
      <c r="HOM74" s="201"/>
      <c r="HOR74" s="204" t="s">
        <v>1997</v>
      </c>
      <c r="HOS74" s="204" t="e">
        <f t="shared" ref="HOS74" si="3437">SQRT(SUM(HOS73:HOS73))</f>
        <v>#N/A</v>
      </c>
      <c r="HPA74" s="201"/>
      <c r="HPB74" s="284"/>
      <c r="HPC74" s="201"/>
      <c r="HPH74" s="204" t="s">
        <v>1997</v>
      </c>
      <c r="HPI74" s="204" t="e">
        <f t="shared" ref="HPI74" si="3438">SQRT(SUM(HPI73:HPI73))</f>
        <v>#N/A</v>
      </c>
      <c r="HPQ74" s="201"/>
      <c r="HPR74" s="284"/>
      <c r="HPS74" s="201"/>
      <c r="HPX74" s="204" t="s">
        <v>1997</v>
      </c>
      <c r="HPY74" s="204" t="e">
        <f t="shared" ref="HPY74" si="3439">SQRT(SUM(HPY73:HPY73))</f>
        <v>#N/A</v>
      </c>
      <c r="HQG74" s="201"/>
      <c r="HQH74" s="284"/>
      <c r="HQI74" s="201"/>
      <c r="HQN74" s="204" t="s">
        <v>1997</v>
      </c>
      <c r="HQO74" s="204" t="e">
        <f t="shared" ref="HQO74" si="3440">SQRT(SUM(HQO73:HQO73))</f>
        <v>#N/A</v>
      </c>
      <c r="HQW74" s="201"/>
      <c r="HQX74" s="284"/>
      <c r="HQY74" s="201"/>
      <c r="HRD74" s="204" t="s">
        <v>1997</v>
      </c>
      <c r="HRE74" s="204" t="e">
        <f t="shared" ref="HRE74" si="3441">SQRT(SUM(HRE73:HRE73))</f>
        <v>#N/A</v>
      </c>
      <c r="HRM74" s="201"/>
      <c r="HRN74" s="284"/>
      <c r="HRO74" s="201"/>
      <c r="HRT74" s="204" t="s">
        <v>1997</v>
      </c>
      <c r="HRU74" s="204" t="e">
        <f t="shared" ref="HRU74" si="3442">SQRT(SUM(HRU73:HRU73))</f>
        <v>#N/A</v>
      </c>
      <c r="HSC74" s="201"/>
      <c r="HSD74" s="284"/>
      <c r="HSE74" s="201"/>
      <c r="HSJ74" s="204" t="s">
        <v>1997</v>
      </c>
      <c r="HSK74" s="204" t="e">
        <f t="shared" ref="HSK74" si="3443">SQRT(SUM(HSK73:HSK73))</f>
        <v>#N/A</v>
      </c>
      <c r="HSS74" s="201"/>
      <c r="HST74" s="284"/>
      <c r="HSU74" s="201"/>
      <c r="HSZ74" s="204" t="s">
        <v>1997</v>
      </c>
      <c r="HTA74" s="204" t="e">
        <f t="shared" ref="HTA74" si="3444">SQRT(SUM(HTA73:HTA73))</f>
        <v>#N/A</v>
      </c>
      <c r="HTI74" s="201"/>
      <c r="HTJ74" s="284"/>
      <c r="HTK74" s="201"/>
      <c r="HTP74" s="204" t="s">
        <v>1997</v>
      </c>
      <c r="HTQ74" s="204" t="e">
        <f t="shared" ref="HTQ74" si="3445">SQRT(SUM(HTQ73:HTQ73))</f>
        <v>#N/A</v>
      </c>
      <c r="HTY74" s="201"/>
      <c r="HTZ74" s="284"/>
      <c r="HUA74" s="201"/>
      <c r="HUF74" s="204" t="s">
        <v>1997</v>
      </c>
      <c r="HUG74" s="204" t="e">
        <f t="shared" ref="HUG74" si="3446">SQRT(SUM(HUG73:HUG73))</f>
        <v>#N/A</v>
      </c>
      <c r="HUO74" s="201"/>
      <c r="HUP74" s="284"/>
      <c r="HUQ74" s="201"/>
      <c r="HUV74" s="204" t="s">
        <v>1997</v>
      </c>
      <c r="HUW74" s="204" t="e">
        <f t="shared" ref="HUW74" si="3447">SQRT(SUM(HUW73:HUW73))</f>
        <v>#N/A</v>
      </c>
      <c r="HVE74" s="201"/>
      <c r="HVF74" s="284"/>
      <c r="HVG74" s="201"/>
      <c r="HVL74" s="204" t="s">
        <v>1997</v>
      </c>
      <c r="HVM74" s="204" t="e">
        <f t="shared" ref="HVM74" si="3448">SQRT(SUM(HVM73:HVM73))</f>
        <v>#N/A</v>
      </c>
      <c r="HVU74" s="201"/>
      <c r="HVV74" s="284"/>
      <c r="HVW74" s="201"/>
      <c r="HWB74" s="204" t="s">
        <v>1997</v>
      </c>
      <c r="HWC74" s="204" t="e">
        <f t="shared" ref="HWC74" si="3449">SQRT(SUM(HWC73:HWC73))</f>
        <v>#N/A</v>
      </c>
      <c r="HWK74" s="201"/>
      <c r="HWL74" s="284"/>
      <c r="HWM74" s="201"/>
      <c r="HWR74" s="204" t="s">
        <v>1997</v>
      </c>
      <c r="HWS74" s="204" t="e">
        <f t="shared" ref="HWS74" si="3450">SQRT(SUM(HWS73:HWS73))</f>
        <v>#N/A</v>
      </c>
      <c r="HXA74" s="201"/>
      <c r="HXB74" s="284"/>
      <c r="HXC74" s="201"/>
      <c r="HXH74" s="204" t="s">
        <v>1997</v>
      </c>
      <c r="HXI74" s="204" t="e">
        <f t="shared" ref="HXI74" si="3451">SQRT(SUM(HXI73:HXI73))</f>
        <v>#N/A</v>
      </c>
      <c r="HXQ74" s="201"/>
      <c r="HXR74" s="284"/>
      <c r="HXS74" s="201"/>
      <c r="HXX74" s="204" t="s">
        <v>1997</v>
      </c>
      <c r="HXY74" s="204" t="e">
        <f t="shared" ref="HXY74" si="3452">SQRT(SUM(HXY73:HXY73))</f>
        <v>#N/A</v>
      </c>
      <c r="HYG74" s="201"/>
      <c r="HYH74" s="284"/>
      <c r="HYI74" s="201"/>
      <c r="HYN74" s="204" t="s">
        <v>1997</v>
      </c>
      <c r="HYO74" s="204" t="e">
        <f t="shared" ref="HYO74" si="3453">SQRT(SUM(HYO73:HYO73))</f>
        <v>#N/A</v>
      </c>
      <c r="HYW74" s="201"/>
      <c r="HYX74" s="284"/>
      <c r="HYY74" s="201"/>
      <c r="HZD74" s="204" t="s">
        <v>1997</v>
      </c>
      <c r="HZE74" s="204" t="e">
        <f t="shared" ref="HZE74" si="3454">SQRT(SUM(HZE73:HZE73))</f>
        <v>#N/A</v>
      </c>
      <c r="HZM74" s="201"/>
      <c r="HZN74" s="284"/>
      <c r="HZO74" s="201"/>
      <c r="HZT74" s="204" t="s">
        <v>1997</v>
      </c>
      <c r="HZU74" s="204" t="e">
        <f t="shared" ref="HZU74" si="3455">SQRT(SUM(HZU73:HZU73))</f>
        <v>#N/A</v>
      </c>
      <c r="IAC74" s="201"/>
      <c r="IAD74" s="284"/>
      <c r="IAE74" s="201"/>
      <c r="IAJ74" s="204" t="s">
        <v>1997</v>
      </c>
      <c r="IAK74" s="204" t="e">
        <f t="shared" ref="IAK74" si="3456">SQRT(SUM(IAK73:IAK73))</f>
        <v>#N/A</v>
      </c>
      <c r="IAS74" s="201"/>
      <c r="IAT74" s="284"/>
      <c r="IAU74" s="201"/>
      <c r="IAZ74" s="204" t="s">
        <v>1997</v>
      </c>
      <c r="IBA74" s="204" t="e">
        <f t="shared" ref="IBA74" si="3457">SQRT(SUM(IBA73:IBA73))</f>
        <v>#N/A</v>
      </c>
      <c r="IBI74" s="201"/>
      <c r="IBJ74" s="284"/>
      <c r="IBK74" s="201"/>
      <c r="IBP74" s="204" t="s">
        <v>1997</v>
      </c>
      <c r="IBQ74" s="204" t="e">
        <f t="shared" ref="IBQ74" si="3458">SQRT(SUM(IBQ73:IBQ73))</f>
        <v>#N/A</v>
      </c>
      <c r="IBY74" s="201"/>
      <c r="IBZ74" s="284"/>
      <c r="ICA74" s="201"/>
      <c r="ICF74" s="204" t="s">
        <v>1997</v>
      </c>
      <c r="ICG74" s="204" t="e">
        <f t="shared" ref="ICG74" si="3459">SQRT(SUM(ICG73:ICG73))</f>
        <v>#N/A</v>
      </c>
      <c r="ICO74" s="201"/>
      <c r="ICP74" s="284"/>
      <c r="ICQ74" s="201"/>
      <c r="ICV74" s="204" t="s">
        <v>1997</v>
      </c>
      <c r="ICW74" s="204" t="e">
        <f t="shared" ref="ICW74" si="3460">SQRT(SUM(ICW73:ICW73))</f>
        <v>#N/A</v>
      </c>
      <c r="IDE74" s="201"/>
      <c r="IDF74" s="284"/>
      <c r="IDG74" s="201"/>
      <c r="IDL74" s="204" t="s">
        <v>1997</v>
      </c>
      <c r="IDM74" s="204" t="e">
        <f t="shared" ref="IDM74" si="3461">SQRT(SUM(IDM73:IDM73))</f>
        <v>#N/A</v>
      </c>
      <c r="IDU74" s="201"/>
      <c r="IDV74" s="284"/>
      <c r="IDW74" s="201"/>
      <c r="IEB74" s="204" t="s">
        <v>1997</v>
      </c>
      <c r="IEC74" s="204" t="e">
        <f t="shared" ref="IEC74" si="3462">SQRT(SUM(IEC73:IEC73))</f>
        <v>#N/A</v>
      </c>
      <c r="IEK74" s="201"/>
      <c r="IEL74" s="284"/>
      <c r="IEM74" s="201"/>
      <c r="IER74" s="204" t="s">
        <v>1997</v>
      </c>
      <c r="IES74" s="204" t="e">
        <f t="shared" ref="IES74" si="3463">SQRT(SUM(IES73:IES73))</f>
        <v>#N/A</v>
      </c>
      <c r="IFA74" s="201"/>
      <c r="IFB74" s="284"/>
      <c r="IFC74" s="201"/>
      <c r="IFH74" s="204" t="s">
        <v>1997</v>
      </c>
      <c r="IFI74" s="204" t="e">
        <f t="shared" ref="IFI74" si="3464">SQRT(SUM(IFI73:IFI73))</f>
        <v>#N/A</v>
      </c>
      <c r="IFQ74" s="201"/>
      <c r="IFR74" s="284"/>
      <c r="IFS74" s="201"/>
      <c r="IFX74" s="204" t="s">
        <v>1997</v>
      </c>
      <c r="IFY74" s="204" t="e">
        <f t="shared" ref="IFY74" si="3465">SQRT(SUM(IFY73:IFY73))</f>
        <v>#N/A</v>
      </c>
      <c r="IGG74" s="201"/>
      <c r="IGH74" s="284"/>
      <c r="IGI74" s="201"/>
      <c r="IGN74" s="204" t="s">
        <v>1997</v>
      </c>
      <c r="IGO74" s="204" t="e">
        <f t="shared" ref="IGO74" si="3466">SQRT(SUM(IGO73:IGO73))</f>
        <v>#N/A</v>
      </c>
      <c r="IGW74" s="201"/>
      <c r="IGX74" s="284"/>
      <c r="IGY74" s="201"/>
      <c r="IHD74" s="204" t="s">
        <v>1997</v>
      </c>
      <c r="IHE74" s="204" t="e">
        <f t="shared" ref="IHE74" si="3467">SQRT(SUM(IHE73:IHE73))</f>
        <v>#N/A</v>
      </c>
      <c r="IHM74" s="201"/>
      <c r="IHN74" s="284"/>
      <c r="IHO74" s="201"/>
      <c r="IHT74" s="204" t="s">
        <v>1997</v>
      </c>
      <c r="IHU74" s="204" t="e">
        <f t="shared" ref="IHU74" si="3468">SQRT(SUM(IHU73:IHU73))</f>
        <v>#N/A</v>
      </c>
      <c r="IIC74" s="201"/>
      <c r="IID74" s="284"/>
      <c r="IIE74" s="201"/>
      <c r="IIJ74" s="204" t="s">
        <v>1997</v>
      </c>
      <c r="IIK74" s="204" t="e">
        <f t="shared" ref="IIK74" si="3469">SQRT(SUM(IIK73:IIK73))</f>
        <v>#N/A</v>
      </c>
      <c r="IIS74" s="201"/>
      <c r="IIT74" s="284"/>
      <c r="IIU74" s="201"/>
      <c r="IIZ74" s="204" t="s">
        <v>1997</v>
      </c>
      <c r="IJA74" s="204" t="e">
        <f t="shared" ref="IJA74" si="3470">SQRT(SUM(IJA73:IJA73))</f>
        <v>#N/A</v>
      </c>
      <c r="IJI74" s="201"/>
      <c r="IJJ74" s="284"/>
      <c r="IJK74" s="201"/>
      <c r="IJP74" s="204" t="s">
        <v>1997</v>
      </c>
      <c r="IJQ74" s="204" t="e">
        <f t="shared" ref="IJQ74" si="3471">SQRT(SUM(IJQ73:IJQ73))</f>
        <v>#N/A</v>
      </c>
      <c r="IJY74" s="201"/>
      <c r="IJZ74" s="284"/>
      <c r="IKA74" s="201"/>
      <c r="IKF74" s="204" t="s">
        <v>1997</v>
      </c>
      <c r="IKG74" s="204" t="e">
        <f t="shared" ref="IKG74" si="3472">SQRT(SUM(IKG73:IKG73))</f>
        <v>#N/A</v>
      </c>
      <c r="IKO74" s="201"/>
      <c r="IKP74" s="284"/>
      <c r="IKQ74" s="201"/>
      <c r="IKV74" s="204" t="s">
        <v>1997</v>
      </c>
      <c r="IKW74" s="204" t="e">
        <f t="shared" ref="IKW74" si="3473">SQRT(SUM(IKW73:IKW73))</f>
        <v>#N/A</v>
      </c>
      <c r="ILE74" s="201"/>
      <c r="ILF74" s="284"/>
      <c r="ILG74" s="201"/>
      <c r="ILL74" s="204" t="s">
        <v>1997</v>
      </c>
      <c r="ILM74" s="204" t="e">
        <f t="shared" ref="ILM74" si="3474">SQRT(SUM(ILM73:ILM73))</f>
        <v>#N/A</v>
      </c>
      <c r="ILU74" s="201"/>
      <c r="ILV74" s="284"/>
      <c r="ILW74" s="201"/>
      <c r="IMB74" s="204" t="s">
        <v>1997</v>
      </c>
      <c r="IMC74" s="204" t="e">
        <f t="shared" ref="IMC74" si="3475">SQRT(SUM(IMC73:IMC73))</f>
        <v>#N/A</v>
      </c>
      <c r="IMK74" s="201"/>
      <c r="IML74" s="284"/>
      <c r="IMM74" s="201"/>
      <c r="IMR74" s="204" t="s">
        <v>1997</v>
      </c>
      <c r="IMS74" s="204" t="e">
        <f t="shared" ref="IMS74" si="3476">SQRT(SUM(IMS73:IMS73))</f>
        <v>#N/A</v>
      </c>
      <c r="INA74" s="201"/>
      <c r="INB74" s="284"/>
      <c r="INC74" s="201"/>
      <c r="INH74" s="204" t="s">
        <v>1997</v>
      </c>
      <c r="INI74" s="204" t="e">
        <f t="shared" ref="INI74" si="3477">SQRT(SUM(INI73:INI73))</f>
        <v>#N/A</v>
      </c>
      <c r="INQ74" s="201"/>
      <c r="INR74" s="284"/>
      <c r="INS74" s="201"/>
      <c r="INX74" s="204" t="s">
        <v>1997</v>
      </c>
      <c r="INY74" s="204" t="e">
        <f t="shared" ref="INY74" si="3478">SQRT(SUM(INY73:INY73))</f>
        <v>#N/A</v>
      </c>
      <c r="IOG74" s="201"/>
      <c r="IOH74" s="284"/>
      <c r="IOI74" s="201"/>
      <c r="ION74" s="204" t="s">
        <v>1997</v>
      </c>
      <c r="IOO74" s="204" t="e">
        <f t="shared" ref="IOO74" si="3479">SQRT(SUM(IOO73:IOO73))</f>
        <v>#N/A</v>
      </c>
      <c r="IOW74" s="201"/>
      <c r="IOX74" s="284"/>
      <c r="IOY74" s="201"/>
      <c r="IPD74" s="204" t="s">
        <v>1997</v>
      </c>
      <c r="IPE74" s="204" t="e">
        <f t="shared" ref="IPE74" si="3480">SQRT(SUM(IPE73:IPE73))</f>
        <v>#N/A</v>
      </c>
      <c r="IPM74" s="201"/>
      <c r="IPN74" s="284"/>
      <c r="IPO74" s="201"/>
      <c r="IPT74" s="204" t="s">
        <v>1997</v>
      </c>
      <c r="IPU74" s="204" t="e">
        <f t="shared" ref="IPU74" si="3481">SQRT(SUM(IPU73:IPU73))</f>
        <v>#N/A</v>
      </c>
      <c r="IQC74" s="201"/>
      <c r="IQD74" s="284"/>
      <c r="IQE74" s="201"/>
      <c r="IQJ74" s="204" t="s">
        <v>1997</v>
      </c>
      <c r="IQK74" s="204" t="e">
        <f t="shared" ref="IQK74" si="3482">SQRT(SUM(IQK73:IQK73))</f>
        <v>#N/A</v>
      </c>
      <c r="IQS74" s="201"/>
      <c r="IQT74" s="284"/>
      <c r="IQU74" s="201"/>
      <c r="IQZ74" s="204" t="s">
        <v>1997</v>
      </c>
      <c r="IRA74" s="204" t="e">
        <f t="shared" ref="IRA74" si="3483">SQRT(SUM(IRA73:IRA73))</f>
        <v>#N/A</v>
      </c>
      <c r="IRI74" s="201"/>
      <c r="IRJ74" s="284"/>
      <c r="IRK74" s="201"/>
      <c r="IRP74" s="204" t="s">
        <v>1997</v>
      </c>
      <c r="IRQ74" s="204" t="e">
        <f t="shared" ref="IRQ74" si="3484">SQRT(SUM(IRQ73:IRQ73))</f>
        <v>#N/A</v>
      </c>
      <c r="IRY74" s="201"/>
      <c r="IRZ74" s="284"/>
      <c r="ISA74" s="201"/>
      <c r="ISF74" s="204" t="s">
        <v>1997</v>
      </c>
      <c r="ISG74" s="204" t="e">
        <f t="shared" ref="ISG74" si="3485">SQRT(SUM(ISG73:ISG73))</f>
        <v>#N/A</v>
      </c>
      <c r="ISO74" s="201"/>
      <c r="ISP74" s="284"/>
      <c r="ISQ74" s="201"/>
      <c r="ISV74" s="204" t="s">
        <v>1997</v>
      </c>
      <c r="ISW74" s="204" t="e">
        <f t="shared" ref="ISW74" si="3486">SQRT(SUM(ISW73:ISW73))</f>
        <v>#N/A</v>
      </c>
      <c r="ITE74" s="201"/>
      <c r="ITF74" s="284"/>
      <c r="ITG74" s="201"/>
      <c r="ITL74" s="204" t="s">
        <v>1997</v>
      </c>
      <c r="ITM74" s="204" t="e">
        <f t="shared" ref="ITM74" si="3487">SQRT(SUM(ITM73:ITM73))</f>
        <v>#N/A</v>
      </c>
      <c r="ITU74" s="201"/>
      <c r="ITV74" s="284"/>
      <c r="ITW74" s="201"/>
      <c r="IUB74" s="204" t="s">
        <v>1997</v>
      </c>
      <c r="IUC74" s="204" t="e">
        <f t="shared" ref="IUC74" si="3488">SQRT(SUM(IUC73:IUC73))</f>
        <v>#N/A</v>
      </c>
      <c r="IUK74" s="201"/>
      <c r="IUL74" s="284"/>
      <c r="IUM74" s="201"/>
      <c r="IUR74" s="204" t="s">
        <v>1997</v>
      </c>
      <c r="IUS74" s="204" t="e">
        <f t="shared" ref="IUS74" si="3489">SQRT(SUM(IUS73:IUS73))</f>
        <v>#N/A</v>
      </c>
      <c r="IVA74" s="201"/>
      <c r="IVB74" s="284"/>
      <c r="IVC74" s="201"/>
      <c r="IVH74" s="204" t="s">
        <v>1997</v>
      </c>
      <c r="IVI74" s="204" t="e">
        <f t="shared" ref="IVI74" si="3490">SQRT(SUM(IVI73:IVI73))</f>
        <v>#N/A</v>
      </c>
      <c r="IVQ74" s="201"/>
      <c r="IVR74" s="284"/>
      <c r="IVS74" s="201"/>
      <c r="IVX74" s="204" t="s">
        <v>1997</v>
      </c>
      <c r="IVY74" s="204" t="e">
        <f t="shared" ref="IVY74" si="3491">SQRT(SUM(IVY73:IVY73))</f>
        <v>#N/A</v>
      </c>
      <c r="IWG74" s="201"/>
      <c r="IWH74" s="284"/>
      <c r="IWI74" s="201"/>
      <c r="IWN74" s="204" t="s">
        <v>1997</v>
      </c>
      <c r="IWO74" s="204" t="e">
        <f t="shared" ref="IWO74" si="3492">SQRT(SUM(IWO73:IWO73))</f>
        <v>#N/A</v>
      </c>
      <c r="IWW74" s="201"/>
      <c r="IWX74" s="284"/>
      <c r="IWY74" s="201"/>
      <c r="IXD74" s="204" t="s">
        <v>1997</v>
      </c>
      <c r="IXE74" s="204" t="e">
        <f t="shared" ref="IXE74" si="3493">SQRT(SUM(IXE73:IXE73))</f>
        <v>#N/A</v>
      </c>
      <c r="IXM74" s="201"/>
      <c r="IXN74" s="284"/>
      <c r="IXO74" s="201"/>
      <c r="IXT74" s="204" t="s">
        <v>1997</v>
      </c>
      <c r="IXU74" s="204" t="e">
        <f t="shared" ref="IXU74" si="3494">SQRT(SUM(IXU73:IXU73))</f>
        <v>#N/A</v>
      </c>
      <c r="IYC74" s="201"/>
      <c r="IYD74" s="284"/>
      <c r="IYE74" s="201"/>
      <c r="IYJ74" s="204" t="s">
        <v>1997</v>
      </c>
      <c r="IYK74" s="204" t="e">
        <f t="shared" ref="IYK74" si="3495">SQRT(SUM(IYK73:IYK73))</f>
        <v>#N/A</v>
      </c>
      <c r="IYS74" s="201"/>
      <c r="IYT74" s="284"/>
      <c r="IYU74" s="201"/>
      <c r="IYZ74" s="204" t="s">
        <v>1997</v>
      </c>
      <c r="IZA74" s="204" t="e">
        <f t="shared" ref="IZA74" si="3496">SQRT(SUM(IZA73:IZA73))</f>
        <v>#N/A</v>
      </c>
      <c r="IZI74" s="201"/>
      <c r="IZJ74" s="284"/>
      <c r="IZK74" s="201"/>
      <c r="IZP74" s="204" t="s">
        <v>1997</v>
      </c>
      <c r="IZQ74" s="204" t="e">
        <f t="shared" ref="IZQ74" si="3497">SQRT(SUM(IZQ73:IZQ73))</f>
        <v>#N/A</v>
      </c>
      <c r="IZY74" s="201"/>
      <c r="IZZ74" s="284"/>
      <c r="JAA74" s="201"/>
      <c r="JAF74" s="204" t="s">
        <v>1997</v>
      </c>
      <c r="JAG74" s="204" t="e">
        <f t="shared" ref="JAG74" si="3498">SQRT(SUM(JAG73:JAG73))</f>
        <v>#N/A</v>
      </c>
      <c r="JAO74" s="201"/>
      <c r="JAP74" s="284"/>
      <c r="JAQ74" s="201"/>
      <c r="JAV74" s="204" t="s">
        <v>1997</v>
      </c>
      <c r="JAW74" s="204" t="e">
        <f t="shared" ref="JAW74" si="3499">SQRT(SUM(JAW73:JAW73))</f>
        <v>#N/A</v>
      </c>
      <c r="JBE74" s="201"/>
      <c r="JBF74" s="284"/>
      <c r="JBG74" s="201"/>
      <c r="JBL74" s="204" t="s">
        <v>1997</v>
      </c>
      <c r="JBM74" s="204" t="e">
        <f t="shared" ref="JBM74" si="3500">SQRT(SUM(JBM73:JBM73))</f>
        <v>#N/A</v>
      </c>
      <c r="JBU74" s="201"/>
      <c r="JBV74" s="284"/>
      <c r="JBW74" s="201"/>
      <c r="JCB74" s="204" t="s">
        <v>1997</v>
      </c>
      <c r="JCC74" s="204" t="e">
        <f t="shared" ref="JCC74" si="3501">SQRT(SUM(JCC73:JCC73))</f>
        <v>#N/A</v>
      </c>
      <c r="JCK74" s="201"/>
      <c r="JCL74" s="284"/>
      <c r="JCM74" s="201"/>
      <c r="JCR74" s="204" t="s">
        <v>1997</v>
      </c>
      <c r="JCS74" s="204" t="e">
        <f t="shared" ref="JCS74" si="3502">SQRT(SUM(JCS73:JCS73))</f>
        <v>#N/A</v>
      </c>
      <c r="JDA74" s="201"/>
      <c r="JDB74" s="284"/>
      <c r="JDC74" s="201"/>
      <c r="JDH74" s="204" t="s">
        <v>1997</v>
      </c>
      <c r="JDI74" s="204" t="e">
        <f t="shared" ref="JDI74" si="3503">SQRT(SUM(JDI73:JDI73))</f>
        <v>#N/A</v>
      </c>
      <c r="JDQ74" s="201"/>
      <c r="JDR74" s="284"/>
      <c r="JDS74" s="201"/>
      <c r="JDX74" s="204" t="s">
        <v>1997</v>
      </c>
      <c r="JDY74" s="204" t="e">
        <f t="shared" ref="JDY74" si="3504">SQRT(SUM(JDY73:JDY73))</f>
        <v>#N/A</v>
      </c>
      <c r="JEG74" s="201"/>
      <c r="JEH74" s="284"/>
      <c r="JEI74" s="201"/>
      <c r="JEN74" s="204" t="s">
        <v>1997</v>
      </c>
      <c r="JEO74" s="204" t="e">
        <f t="shared" ref="JEO74" si="3505">SQRT(SUM(JEO73:JEO73))</f>
        <v>#N/A</v>
      </c>
      <c r="JEW74" s="201"/>
      <c r="JEX74" s="284"/>
      <c r="JEY74" s="201"/>
      <c r="JFD74" s="204" t="s">
        <v>1997</v>
      </c>
      <c r="JFE74" s="204" t="e">
        <f t="shared" ref="JFE74" si="3506">SQRT(SUM(JFE73:JFE73))</f>
        <v>#N/A</v>
      </c>
      <c r="JFM74" s="201"/>
      <c r="JFN74" s="284"/>
      <c r="JFO74" s="201"/>
      <c r="JFT74" s="204" t="s">
        <v>1997</v>
      </c>
      <c r="JFU74" s="204" t="e">
        <f t="shared" ref="JFU74" si="3507">SQRT(SUM(JFU73:JFU73))</f>
        <v>#N/A</v>
      </c>
      <c r="JGC74" s="201"/>
      <c r="JGD74" s="284"/>
      <c r="JGE74" s="201"/>
      <c r="JGJ74" s="204" t="s">
        <v>1997</v>
      </c>
      <c r="JGK74" s="204" t="e">
        <f t="shared" ref="JGK74" si="3508">SQRT(SUM(JGK73:JGK73))</f>
        <v>#N/A</v>
      </c>
      <c r="JGS74" s="201"/>
      <c r="JGT74" s="284"/>
      <c r="JGU74" s="201"/>
      <c r="JGZ74" s="204" t="s">
        <v>1997</v>
      </c>
      <c r="JHA74" s="204" t="e">
        <f t="shared" ref="JHA74" si="3509">SQRT(SUM(JHA73:JHA73))</f>
        <v>#N/A</v>
      </c>
      <c r="JHI74" s="201"/>
      <c r="JHJ74" s="284"/>
      <c r="JHK74" s="201"/>
      <c r="JHP74" s="204" t="s">
        <v>1997</v>
      </c>
      <c r="JHQ74" s="204" t="e">
        <f t="shared" ref="JHQ74" si="3510">SQRT(SUM(JHQ73:JHQ73))</f>
        <v>#N/A</v>
      </c>
      <c r="JHY74" s="201"/>
      <c r="JHZ74" s="284"/>
      <c r="JIA74" s="201"/>
      <c r="JIF74" s="204" t="s">
        <v>1997</v>
      </c>
      <c r="JIG74" s="204" t="e">
        <f t="shared" ref="JIG74" si="3511">SQRT(SUM(JIG73:JIG73))</f>
        <v>#N/A</v>
      </c>
      <c r="JIO74" s="201"/>
      <c r="JIP74" s="284"/>
      <c r="JIQ74" s="201"/>
      <c r="JIV74" s="204" t="s">
        <v>1997</v>
      </c>
      <c r="JIW74" s="204" t="e">
        <f t="shared" ref="JIW74" si="3512">SQRT(SUM(JIW73:JIW73))</f>
        <v>#N/A</v>
      </c>
      <c r="JJE74" s="201"/>
      <c r="JJF74" s="284"/>
      <c r="JJG74" s="201"/>
      <c r="JJL74" s="204" t="s">
        <v>1997</v>
      </c>
      <c r="JJM74" s="204" t="e">
        <f t="shared" ref="JJM74" si="3513">SQRT(SUM(JJM73:JJM73))</f>
        <v>#N/A</v>
      </c>
      <c r="JJU74" s="201"/>
      <c r="JJV74" s="284"/>
      <c r="JJW74" s="201"/>
      <c r="JKB74" s="204" t="s">
        <v>1997</v>
      </c>
      <c r="JKC74" s="204" t="e">
        <f t="shared" ref="JKC74" si="3514">SQRT(SUM(JKC73:JKC73))</f>
        <v>#N/A</v>
      </c>
      <c r="JKK74" s="201"/>
      <c r="JKL74" s="284"/>
      <c r="JKM74" s="201"/>
      <c r="JKR74" s="204" t="s">
        <v>1997</v>
      </c>
      <c r="JKS74" s="204" t="e">
        <f t="shared" ref="JKS74" si="3515">SQRT(SUM(JKS73:JKS73))</f>
        <v>#N/A</v>
      </c>
      <c r="JLA74" s="201"/>
      <c r="JLB74" s="284"/>
      <c r="JLC74" s="201"/>
      <c r="JLH74" s="204" t="s">
        <v>1997</v>
      </c>
      <c r="JLI74" s="204" t="e">
        <f t="shared" ref="JLI74" si="3516">SQRT(SUM(JLI73:JLI73))</f>
        <v>#N/A</v>
      </c>
      <c r="JLQ74" s="201"/>
      <c r="JLR74" s="284"/>
      <c r="JLS74" s="201"/>
      <c r="JLX74" s="204" t="s">
        <v>1997</v>
      </c>
      <c r="JLY74" s="204" t="e">
        <f t="shared" ref="JLY74" si="3517">SQRT(SUM(JLY73:JLY73))</f>
        <v>#N/A</v>
      </c>
      <c r="JMG74" s="201"/>
      <c r="JMH74" s="284"/>
      <c r="JMI74" s="201"/>
      <c r="JMN74" s="204" t="s">
        <v>1997</v>
      </c>
      <c r="JMO74" s="204" t="e">
        <f t="shared" ref="JMO74" si="3518">SQRT(SUM(JMO73:JMO73))</f>
        <v>#N/A</v>
      </c>
      <c r="JMW74" s="201"/>
      <c r="JMX74" s="284"/>
      <c r="JMY74" s="201"/>
      <c r="JND74" s="204" t="s">
        <v>1997</v>
      </c>
      <c r="JNE74" s="204" t="e">
        <f t="shared" ref="JNE74" si="3519">SQRT(SUM(JNE73:JNE73))</f>
        <v>#N/A</v>
      </c>
      <c r="JNM74" s="201"/>
      <c r="JNN74" s="284"/>
      <c r="JNO74" s="201"/>
      <c r="JNT74" s="204" t="s">
        <v>1997</v>
      </c>
      <c r="JNU74" s="204" t="e">
        <f t="shared" ref="JNU74" si="3520">SQRT(SUM(JNU73:JNU73))</f>
        <v>#N/A</v>
      </c>
      <c r="JOC74" s="201"/>
      <c r="JOD74" s="284"/>
      <c r="JOE74" s="201"/>
      <c r="JOJ74" s="204" t="s">
        <v>1997</v>
      </c>
      <c r="JOK74" s="204" t="e">
        <f t="shared" ref="JOK74" si="3521">SQRT(SUM(JOK73:JOK73))</f>
        <v>#N/A</v>
      </c>
      <c r="JOS74" s="201"/>
      <c r="JOT74" s="284"/>
      <c r="JOU74" s="201"/>
      <c r="JOZ74" s="204" t="s">
        <v>1997</v>
      </c>
      <c r="JPA74" s="204" t="e">
        <f t="shared" ref="JPA74" si="3522">SQRT(SUM(JPA73:JPA73))</f>
        <v>#N/A</v>
      </c>
      <c r="JPI74" s="201"/>
      <c r="JPJ74" s="284"/>
      <c r="JPK74" s="201"/>
      <c r="JPP74" s="204" t="s">
        <v>1997</v>
      </c>
      <c r="JPQ74" s="204" t="e">
        <f t="shared" ref="JPQ74" si="3523">SQRT(SUM(JPQ73:JPQ73))</f>
        <v>#N/A</v>
      </c>
      <c r="JPY74" s="201"/>
      <c r="JPZ74" s="284"/>
      <c r="JQA74" s="201"/>
      <c r="JQF74" s="204" t="s">
        <v>1997</v>
      </c>
      <c r="JQG74" s="204" t="e">
        <f t="shared" ref="JQG74" si="3524">SQRT(SUM(JQG73:JQG73))</f>
        <v>#N/A</v>
      </c>
      <c r="JQO74" s="201"/>
      <c r="JQP74" s="284"/>
      <c r="JQQ74" s="201"/>
      <c r="JQV74" s="204" t="s">
        <v>1997</v>
      </c>
      <c r="JQW74" s="204" t="e">
        <f t="shared" ref="JQW74" si="3525">SQRT(SUM(JQW73:JQW73))</f>
        <v>#N/A</v>
      </c>
      <c r="JRE74" s="201"/>
      <c r="JRF74" s="284"/>
      <c r="JRG74" s="201"/>
      <c r="JRL74" s="204" t="s">
        <v>1997</v>
      </c>
      <c r="JRM74" s="204" t="e">
        <f t="shared" ref="JRM74" si="3526">SQRT(SUM(JRM73:JRM73))</f>
        <v>#N/A</v>
      </c>
      <c r="JRU74" s="201"/>
      <c r="JRV74" s="284"/>
      <c r="JRW74" s="201"/>
      <c r="JSB74" s="204" t="s">
        <v>1997</v>
      </c>
      <c r="JSC74" s="204" t="e">
        <f t="shared" ref="JSC74" si="3527">SQRT(SUM(JSC73:JSC73))</f>
        <v>#N/A</v>
      </c>
      <c r="JSK74" s="201"/>
      <c r="JSL74" s="284"/>
      <c r="JSM74" s="201"/>
      <c r="JSR74" s="204" t="s">
        <v>1997</v>
      </c>
      <c r="JSS74" s="204" t="e">
        <f t="shared" ref="JSS74" si="3528">SQRT(SUM(JSS73:JSS73))</f>
        <v>#N/A</v>
      </c>
      <c r="JTA74" s="201"/>
      <c r="JTB74" s="284"/>
      <c r="JTC74" s="201"/>
      <c r="JTH74" s="204" t="s">
        <v>1997</v>
      </c>
      <c r="JTI74" s="204" t="e">
        <f t="shared" ref="JTI74" si="3529">SQRT(SUM(JTI73:JTI73))</f>
        <v>#N/A</v>
      </c>
      <c r="JTQ74" s="201"/>
      <c r="JTR74" s="284"/>
      <c r="JTS74" s="201"/>
      <c r="JTX74" s="204" t="s">
        <v>1997</v>
      </c>
      <c r="JTY74" s="204" t="e">
        <f t="shared" ref="JTY74" si="3530">SQRT(SUM(JTY73:JTY73))</f>
        <v>#N/A</v>
      </c>
      <c r="JUG74" s="201"/>
      <c r="JUH74" s="284"/>
      <c r="JUI74" s="201"/>
      <c r="JUN74" s="204" t="s">
        <v>1997</v>
      </c>
      <c r="JUO74" s="204" t="e">
        <f t="shared" ref="JUO74" si="3531">SQRT(SUM(JUO73:JUO73))</f>
        <v>#N/A</v>
      </c>
      <c r="JUW74" s="201"/>
      <c r="JUX74" s="284"/>
      <c r="JUY74" s="201"/>
      <c r="JVD74" s="204" t="s">
        <v>1997</v>
      </c>
      <c r="JVE74" s="204" t="e">
        <f t="shared" ref="JVE74" si="3532">SQRT(SUM(JVE73:JVE73))</f>
        <v>#N/A</v>
      </c>
      <c r="JVM74" s="201"/>
      <c r="JVN74" s="284"/>
      <c r="JVO74" s="201"/>
      <c r="JVT74" s="204" t="s">
        <v>1997</v>
      </c>
      <c r="JVU74" s="204" t="e">
        <f t="shared" ref="JVU74" si="3533">SQRT(SUM(JVU73:JVU73))</f>
        <v>#N/A</v>
      </c>
      <c r="JWC74" s="201"/>
      <c r="JWD74" s="284"/>
      <c r="JWE74" s="201"/>
      <c r="JWJ74" s="204" t="s">
        <v>1997</v>
      </c>
      <c r="JWK74" s="204" t="e">
        <f t="shared" ref="JWK74" si="3534">SQRT(SUM(JWK73:JWK73))</f>
        <v>#N/A</v>
      </c>
      <c r="JWS74" s="201"/>
      <c r="JWT74" s="284"/>
      <c r="JWU74" s="201"/>
      <c r="JWZ74" s="204" t="s">
        <v>1997</v>
      </c>
      <c r="JXA74" s="204" t="e">
        <f t="shared" ref="JXA74" si="3535">SQRT(SUM(JXA73:JXA73))</f>
        <v>#N/A</v>
      </c>
      <c r="JXI74" s="201"/>
      <c r="JXJ74" s="284"/>
      <c r="JXK74" s="201"/>
      <c r="JXP74" s="204" t="s">
        <v>1997</v>
      </c>
      <c r="JXQ74" s="204" t="e">
        <f t="shared" ref="JXQ74" si="3536">SQRT(SUM(JXQ73:JXQ73))</f>
        <v>#N/A</v>
      </c>
      <c r="JXY74" s="201"/>
      <c r="JXZ74" s="284"/>
      <c r="JYA74" s="201"/>
      <c r="JYF74" s="204" t="s">
        <v>1997</v>
      </c>
      <c r="JYG74" s="204" t="e">
        <f t="shared" ref="JYG74" si="3537">SQRT(SUM(JYG73:JYG73))</f>
        <v>#N/A</v>
      </c>
      <c r="JYO74" s="201"/>
      <c r="JYP74" s="284"/>
      <c r="JYQ74" s="201"/>
      <c r="JYV74" s="204" t="s">
        <v>1997</v>
      </c>
      <c r="JYW74" s="204" t="e">
        <f t="shared" ref="JYW74" si="3538">SQRT(SUM(JYW73:JYW73))</f>
        <v>#N/A</v>
      </c>
      <c r="JZE74" s="201"/>
      <c r="JZF74" s="284"/>
      <c r="JZG74" s="201"/>
      <c r="JZL74" s="204" t="s">
        <v>1997</v>
      </c>
      <c r="JZM74" s="204" t="e">
        <f t="shared" ref="JZM74" si="3539">SQRT(SUM(JZM73:JZM73))</f>
        <v>#N/A</v>
      </c>
      <c r="JZU74" s="201"/>
      <c r="JZV74" s="284"/>
      <c r="JZW74" s="201"/>
      <c r="KAB74" s="204" t="s">
        <v>1997</v>
      </c>
      <c r="KAC74" s="204" t="e">
        <f t="shared" ref="KAC74" si="3540">SQRT(SUM(KAC73:KAC73))</f>
        <v>#N/A</v>
      </c>
      <c r="KAK74" s="201"/>
      <c r="KAL74" s="284"/>
      <c r="KAM74" s="201"/>
      <c r="KAR74" s="204" t="s">
        <v>1997</v>
      </c>
      <c r="KAS74" s="204" t="e">
        <f t="shared" ref="KAS74" si="3541">SQRT(SUM(KAS73:KAS73))</f>
        <v>#N/A</v>
      </c>
      <c r="KBA74" s="201"/>
      <c r="KBB74" s="284"/>
      <c r="KBC74" s="201"/>
      <c r="KBH74" s="204" t="s">
        <v>1997</v>
      </c>
      <c r="KBI74" s="204" t="e">
        <f t="shared" ref="KBI74" si="3542">SQRT(SUM(KBI73:KBI73))</f>
        <v>#N/A</v>
      </c>
      <c r="KBQ74" s="201"/>
      <c r="KBR74" s="284"/>
      <c r="KBS74" s="201"/>
      <c r="KBX74" s="204" t="s">
        <v>1997</v>
      </c>
      <c r="KBY74" s="204" t="e">
        <f t="shared" ref="KBY74" si="3543">SQRT(SUM(KBY73:KBY73))</f>
        <v>#N/A</v>
      </c>
      <c r="KCG74" s="201"/>
      <c r="KCH74" s="284"/>
      <c r="KCI74" s="201"/>
      <c r="KCN74" s="204" t="s">
        <v>1997</v>
      </c>
      <c r="KCO74" s="204" t="e">
        <f t="shared" ref="KCO74" si="3544">SQRT(SUM(KCO73:KCO73))</f>
        <v>#N/A</v>
      </c>
      <c r="KCW74" s="201"/>
      <c r="KCX74" s="284"/>
      <c r="KCY74" s="201"/>
      <c r="KDD74" s="204" t="s">
        <v>1997</v>
      </c>
      <c r="KDE74" s="204" t="e">
        <f t="shared" ref="KDE74" si="3545">SQRT(SUM(KDE73:KDE73))</f>
        <v>#N/A</v>
      </c>
      <c r="KDM74" s="201"/>
      <c r="KDN74" s="284"/>
      <c r="KDO74" s="201"/>
      <c r="KDT74" s="204" t="s">
        <v>1997</v>
      </c>
      <c r="KDU74" s="204" t="e">
        <f t="shared" ref="KDU74" si="3546">SQRT(SUM(KDU73:KDU73))</f>
        <v>#N/A</v>
      </c>
      <c r="KEC74" s="201"/>
      <c r="KED74" s="284"/>
      <c r="KEE74" s="201"/>
      <c r="KEJ74" s="204" t="s">
        <v>1997</v>
      </c>
      <c r="KEK74" s="204" t="e">
        <f t="shared" ref="KEK74" si="3547">SQRT(SUM(KEK73:KEK73))</f>
        <v>#N/A</v>
      </c>
      <c r="KES74" s="201"/>
      <c r="KET74" s="284"/>
      <c r="KEU74" s="201"/>
      <c r="KEZ74" s="204" t="s">
        <v>1997</v>
      </c>
      <c r="KFA74" s="204" t="e">
        <f t="shared" ref="KFA74" si="3548">SQRT(SUM(KFA73:KFA73))</f>
        <v>#N/A</v>
      </c>
      <c r="KFI74" s="201"/>
      <c r="KFJ74" s="284"/>
      <c r="KFK74" s="201"/>
      <c r="KFP74" s="204" t="s">
        <v>1997</v>
      </c>
      <c r="KFQ74" s="204" t="e">
        <f t="shared" ref="KFQ74" si="3549">SQRT(SUM(KFQ73:KFQ73))</f>
        <v>#N/A</v>
      </c>
      <c r="KFY74" s="201"/>
      <c r="KFZ74" s="284"/>
      <c r="KGA74" s="201"/>
      <c r="KGF74" s="204" t="s">
        <v>1997</v>
      </c>
      <c r="KGG74" s="204" t="e">
        <f t="shared" ref="KGG74" si="3550">SQRT(SUM(KGG73:KGG73))</f>
        <v>#N/A</v>
      </c>
      <c r="KGO74" s="201"/>
      <c r="KGP74" s="284"/>
      <c r="KGQ74" s="201"/>
      <c r="KGV74" s="204" t="s">
        <v>1997</v>
      </c>
      <c r="KGW74" s="204" t="e">
        <f t="shared" ref="KGW74" si="3551">SQRT(SUM(KGW73:KGW73))</f>
        <v>#N/A</v>
      </c>
      <c r="KHE74" s="201"/>
      <c r="KHF74" s="284"/>
      <c r="KHG74" s="201"/>
      <c r="KHL74" s="204" t="s">
        <v>1997</v>
      </c>
      <c r="KHM74" s="204" t="e">
        <f t="shared" ref="KHM74" si="3552">SQRT(SUM(KHM73:KHM73))</f>
        <v>#N/A</v>
      </c>
      <c r="KHU74" s="201"/>
      <c r="KHV74" s="284"/>
      <c r="KHW74" s="201"/>
      <c r="KIB74" s="204" t="s">
        <v>1997</v>
      </c>
      <c r="KIC74" s="204" t="e">
        <f t="shared" ref="KIC74" si="3553">SQRT(SUM(KIC73:KIC73))</f>
        <v>#N/A</v>
      </c>
      <c r="KIK74" s="201"/>
      <c r="KIL74" s="284"/>
      <c r="KIM74" s="201"/>
      <c r="KIR74" s="204" t="s">
        <v>1997</v>
      </c>
      <c r="KIS74" s="204" t="e">
        <f t="shared" ref="KIS74" si="3554">SQRT(SUM(KIS73:KIS73))</f>
        <v>#N/A</v>
      </c>
      <c r="KJA74" s="201"/>
      <c r="KJB74" s="284"/>
      <c r="KJC74" s="201"/>
      <c r="KJH74" s="204" t="s">
        <v>1997</v>
      </c>
      <c r="KJI74" s="204" t="e">
        <f t="shared" ref="KJI74" si="3555">SQRT(SUM(KJI73:KJI73))</f>
        <v>#N/A</v>
      </c>
      <c r="KJQ74" s="201"/>
      <c r="KJR74" s="284"/>
      <c r="KJS74" s="201"/>
      <c r="KJX74" s="204" t="s">
        <v>1997</v>
      </c>
      <c r="KJY74" s="204" t="e">
        <f t="shared" ref="KJY74" si="3556">SQRT(SUM(KJY73:KJY73))</f>
        <v>#N/A</v>
      </c>
      <c r="KKG74" s="201"/>
      <c r="KKH74" s="284"/>
      <c r="KKI74" s="201"/>
      <c r="KKN74" s="204" t="s">
        <v>1997</v>
      </c>
      <c r="KKO74" s="204" t="e">
        <f t="shared" ref="KKO74" si="3557">SQRT(SUM(KKO73:KKO73))</f>
        <v>#N/A</v>
      </c>
      <c r="KKW74" s="201"/>
      <c r="KKX74" s="284"/>
      <c r="KKY74" s="201"/>
      <c r="KLD74" s="204" t="s">
        <v>1997</v>
      </c>
      <c r="KLE74" s="204" t="e">
        <f t="shared" ref="KLE74" si="3558">SQRT(SUM(KLE73:KLE73))</f>
        <v>#N/A</v>
      </c>
      <c r="KLM74" s="201"/>
      <c r="KLN74" s="284"/>
      <c r="KLO74" s="201"/>
      <c r="KLT74" s="204" t="s">
        <v>1997</v>
      </c>
      <c r="KLU74" s="204" t="e">
        <f t="shared" ref="KLU74" si="3559">SQRT(SUM(KLU73:KLU73))</f>
        <v>#N/A</v>
      </c>
      <c r="KMC74" s="201"/>
      <c r="KMD74" s="284"/>
      <c r="KME74" s="201"/>
      <c r="KMJ74" s="204" t="s">
        <v>1997</v>
      </c>
      <c r="KMK74" s="204" t="e">
        <f t="shared" ref="KMK74" si="3560">SQRT(SUM(KMK73:KMK73))</f>
        <v>#N/A</v>
      </c>
      <c r="KMS74" s="201"/>
      <c r="KMT74" s="284"/>
      <c r="KMU74" s="201"/>
      <c r="KMZ74" s="204" t="s">
        <v>1997</v>
      </c>
      <c r="KNA74" s="204" t="e">
        <f t="shared" ref="KNA74" si="3561">SQRT(SUM(KNA73:KNA73))</f>
        <v>#N/A</v>
      </c>
      <c r="KNI74" s="201"/>
      <c r="KNJ74" s="284"/>
      <c r="KNK74" s="201"/>
      <c r="KNP74" s="204" t="s">
        <v>1997</v>
      </c>
      <c r="KNQ74" s="204" t="e">
        <f t="shared" ref="KNQ74" si="3562">SQRT(SUM(KNQ73:KNQ73))</f>
        <v>#N/A</v>
      </c>
      <c r="KNY74" s="201"/>
      <c r="KNZ74" s="284"/>
      <c r="KOA74" s="201"/>
      <c r="KOF74" s="204" t="s">
        <v>1997</v>
      </c>
      <c r="KOG74" s="204" t="e">
        <f t="shared" ref="KOG74" si="3563">SQRT(SUM(KOG73:KOG73))</f>
        <v>#N/A</v>
      </c>
      <c r="KOO74" s="201"/>
      <c r="KOP74" s="284"/>
      <c r="KOQ74" s="201"/>
      <c r="KOV74" s="204" t="s">
        <v>1997</v>
      </c>
      <c r="KOW74" s="204" t="e">
        <f t="shared" ref="KOW74" si="3564">SQRT(SUM(KOW73:KOW73))</f>
        <v>#N/A</v>
      </c>
      <c r="KPE74" s="201"/>
      <c r="KPF74" s="284"/>
      <c r="KPG74" s="201"/>
      <c r="KPL74" s="204" t="s">
        <v>1997</v>
      </c>
      <c r="KPM74" s="204" t="e">
        <f t="shared" ref="KPM74" si="3565">SQRT(SUM(KPM73:KPM73))</f>
        <v>#N/A</v>
      </c>
      <c r="KPU74" s="201"/>
      <c r="KPV74" s="284"/>
      <c r="KPW74" s="201"/>
      <c r="KQB74" s="204" t="s">
        <v>1997</v>
      </c>
      <c r="KQC74" s="204" t="e">
        <f t="shared" ref="KQC74" si="3566">SQRT(SUM(KQC73:KQC73))</f>
        <v>#N/A</v>
      </c>
      <c r="KQK74" s="201"/>
      <c r="KQL74" s="284"/>
      <c r="KQM74" s="201"/>
      <c r="KQR74" s="204" t="s">
        <v>1997</v>
      </c>
      <c r="KQS74" s="204" t="e">
        <f t="shared" ref="KQS74" si="3567">SQRT(SUM(KQS73:KQS73))</f>
        <v>#N/A</v>
      </c>
      <c r="KRA74" s="201"/>
      <c r="KRB74" s="284"/>
      <c r="KRC74" s="201"/>
      <c r="KRH74" s="204" t="s">
        <v>1997</v>
      </c>
      <c r="KRI74" s="204" t="e">
        <f t="shared" ref="KRI74" si="3568">SQRT(SUM(KRI73:KRI73))</f>
        <v>#N/A</v>
      </c>
      <c r="KRQ74" s="201"/>
      <c r="KRR74" s="284"/>
      <c r="KRS74" s="201"/>
      <c r="KRX74" s="204" t="s">
        <v>1997</v>
      </c>
      <c r="KRY74" s="204" t="e">
        <f t="shared" ref="KRY74" si="3569">SQRT(SUM(KRY73:KRY73))</f>
        <v>#N/A</v>
      </c>
      <c r="KSG74" s="201"/>
      <c r="KSH74" s="284"/>
      <c r="KSI74" s="201"/>
      <c r="KSN74" s="204" t="s">
        <v>1997</v>
      </c>
      <c r="KSO74" s="204" t="e">
        <f t="shared" ref="KSO74" si="3570">SQRT(SUM(KSO73:KSO73))</f>
        <v>#N/A</v>
      </c>
      <c r="KSW74" s="201"/>
      <c r="KSX74" s="284"/>
      <c r="KSY74" s="201"/>
      <c r="KTD74" s="204" t="s">
        <v>1997</v>
      </c>
      <c r="KTE74" s="204" t="e">
        <f t="shared" ref="KTE74" si="3571">SQRT(SUM(KTE73:KTE73))</f>
        <v>#N/A</v>
      </c>
      <c r="KTM74" s="201"/>
      <c r="KTN74" s="284"/>
      <c r="KTO74" s="201"/>
      <c r="KTT74" s="204" t="s">
        <v>1997</v>
      </c>
      <c r="KTU74" s="204" t="e">
        <f t="shared" ref="KTU74" si="3572">SQRT(SUM(KTU73:KTU73))</f>
        <v>#N/A</v>
      </c>
      <c r="KUC74" s="201"/>
      <c r="KUD74" s="284"/>
      <c r="KUE74" s="201"/>
      <c r="KUJ74" s="204" t="s">
        <v>1997</v>
      </c>
      <c r="KUK74" s="204" t="e">
        <f t="shared" ref="KUK74" si="3573">SQRT(SUM(KUK73:KUK73))</f>
        <v>#N/A</v>
      </c>
      <c r="KUS74" s="201"/>
      <c r="KUT74" s="284"/>
      <c r="KUU74" s="201"/>
      <c r="KUZ74" s="204" t="s">
        <v>1997</v>
      </c>
      <c r="KVA74" s="204" t="e">
        <f t="shared" ref="KVA74" si="3574">SQRT(SUM(KVA73:KVA73))</f>
        <v>#N/A</v>
      </c>
      <c r="KVI74" s="201"/>
      <c r="KVJ74" s="284"/>
      <c r="KVK74" s="201"/>
      <c r="KVP74" s="204" t="s">
        <v>1997</v>
      </c>
      <c r="KVQ74" s="204" t="e">
        <f t="shared" ref="KVQ74" si="3575">SQRT(SUM(KVQ73:KVQ73))</f>
        <v>#N/A</v>
      </c>
      <c r="KVY74" s="201"/>
      <c r="KVZ74" s="284"/>
      <c r="KWA74" s="201"/>
      <c r="KWF74" s="204" t="s">
        <v>1997</v>
      </c>
      <c r="KWG74" s="204" t="e">
        <f t="shared" ref="KWG74" si="3576">SQRT(SUM(KWG73:KWG73))</f>
        <v>#N/A</v>
      </c>
      <c r="KWO74" s="201"/>
      <c r="KWP74" s="284"/>
      <c r="KWQ74" s="201"/>
      <c r="KWV74" s="204" t="s">
        <v>1997</v>
      </c>
      <c r="KWW74" s="204" t="e">
        <f t="shared" ref="KWW74" si="3577">SQRT(SUM(KWW73:KWW73))</f>
        <v>#N/A</v>
      </c>
      <c r="KXE74" s="201"/>
      <c r="KXF74" s="284"/>
      <c r="KXG74" s="201"/>
      <c r="KXL74" s="204" t="s">
        <v>1997</v>
      </c>
      <c r="KXM74" s="204" t="e">
        <f t="shared" ref="KXM74" si="3578">SQRT(SUM(KXM73:KXM73))</f>
        <v>#N/A</v>
      </c>
      <c r="KXU74" s="201"/>
      <c r="KXV74" s="284"/>
      <c r="KXW74" s="201"/>
      <c r="KYB74" s="204" t="s">
        <v>1997</v>
      </c>
      <c r="KYC74" s="204" t="e">
        <f t="shared" ref="KYC74" si="3579">SQRT(SUM(KYC73:KYC73))</f>
        <v>#N/A</v>
      </c>
      <c r="KYK74" s="201"/>
      <c r="KYL74" s="284"/>
      <c r="KYM74" s="201"/>
      <c r="KYR74" s="204" t="s">
        <v>1997</v>
      </c>
      <c r="KYS74" s="204" t="e">
        <f t="shared" ref="KYS74" si="3580">SQRT(SUM(KYS73:KYS73))</f>
        <v>#N/A</v>
      </c>
      <c r="KZA74" s="201"/>
      <c r="KZB74" s="284"/>
      <c r="KZC74" s="201"/>
      <c r="KZH74" s="204" t="s">
        <v>1997</v>
      </c>
      <c r="KZI74" s="204" t="e">
        <f t="shared" ref="KZI74" si="3581">SQRT(SUM(KZI73:KZI73))</f>
        <v>#N/A</v>
      </c>
      <c r="KZQ74" s="201"/>
      <c r="KZR74" s="284"/>
      <c r="KZS74" s="201"/>
      <c r="KZX74" s="204" t="s">
        <v>1997</v>
      </c>
      <c r="KZY74" s="204" t="e">
        <f t="shared" ref="KZY74" si="3582">SQRT(SUM(KZY73:KZY73))</f>
        <v>#N/A</v>
      </c>
      <c r="LAG74" s="201"/>
      <c r="LAH74" s="284"/>
      <c r="LAI74" s="201"/>
      <c r="LAN74" s="204" t="s">
        <v>1997</v>
      </c>
      <c r="LAO74" s="204" t="e">
        <f t="shared" ref="LAO74" si="3583">SQRT(SUM(LAO73:LAO73))</f>
        <v>#N/A</v>
      </c>
      <c r="LAW74" s="201"/>
      <c r="LAX74" s="284"/>
      <c r="LAY74" s="201"/>
      <c r="LBD74" s="204" t="s">
        <v>1997</v>
      </c>
      <c r="LBE74" s="204" t="e">
        <f t="shared" ref="LBE74" si="3584">SQRT(SUM(LBE73:LBE73))</f>
        <v>#N/A</v>
      </c>
      <c r="LBM74" s="201"/>
      <c r="LBN74" s="284"/>
      <c r="LBO74" s="201"/>
      <c r="LBT74" s="204" t="s">
        <v>1997</v>
      </c>
      <c r="LBU74" s="204" t="e">
        <f t="shared" ref="LBU74" si="3585">SQRT(SUM(LBU73:LBU73))</f>
        <v>#N/A</v>
      </c>
      <c r="LCC74" s="201"/>
      <c r="LCD74" s="284"/>
      <c r="LCE74" s="201"/>
      <c r="LCJ74" s="204" t="s">
        <v>1997</v>
      </c>
      <c r="LCK74" s="204" t="e">
        <f t="shared" ref="LCK74" si="3586">SQRT(SUM(LCK73:LCK73))</f>
        <v>#N/A</v>
      </c>
      <c r="LCS74" s="201"/>
      <c r="LCT74" s="284"/>
      <c r="LCU74" s="201"/>
      <c r="LCZ74" s="204" t="s">
        <v>1997</v>
      </c>
      <c r="LDA74" s="204" t="e">
        <f t="shared" ref="LDA74" si="3587">SQRT(SUM(LDA73:LDA73))</f>
        <v>#N/A</v>
      </c>
      <c r="LDI74" s="201"/>
      <c r="LDJ74" s="284"/>
      <c r="LDK74" s="201"/>
      <c r="LDP74" s="204" t="s">
        <v>1997</v>
      </c>
      <c r="LDQ74" s="204" t="e">
        <f t="shared" ref="LDQ74" si="3588">SQRT(SUM(LDQ73:LDQ73))</f>
        <v>#N/A</v>
      </c>
      <c r="LDY74" s="201"/>
      <c r="LDZ74" s="284"/>
      <c r="LEA74" s="201"/>
      <c r="LEF74" s="204" t="s">
        <v>1997</v>
      </c>
      <c r="LEG74" s="204" t="e">
        <f t="shared" ref="LEG74" si="3589">SQRT(SUM(LEG73:LEG73))</f>
        <v>#N/A</v>
      </c>
      <c r="LEO74" s="201"/>
      <c r="LEP74" s="284"/>
      <c r="LEQ74" s="201"/>
      <c r="LEV74" s="204" t="s">
        <v>1997</v>
      </c>
      <c r="LEW74" s="204" t="e">
        <f t="shared" ref="LEW74" si="3590">SQRT(SUM(LEW73:LEW73))</f>
        <v>#N/A</v>
      </c>
      <c r="LFE74" s="201"/>
      <c r="LFF74" s="284"/>
      <c r="LFG74" s="201"/>
      <c r="LFL74" s="204" t="s">
        <v>1997</v>
      </c>
      <c r="LFM74" s="204" t="e">
        <f t="shared" ref="LFM74" si="3591">SQRT(SUM(LFM73:LFM73))</f>
        <v>#N/A</v>
      </c>
      <c r="LFU74" s="201"/>
      <c r="LFV74" s="284"/>
      <c r="LFW74" s="201"/>
      <c r="LGB74" s="204" t="s">
        <v>1997</v>
      </c>
      <c r="LGC74" s="204" t="e">
        <f t="shared" ref="LGC74" si="3592">SQRT(SUM(LGC73:LGC73))</f>
        <v>#N/A</v>
      </c>
      <c r="LGK74" s="201"/>
      <c r="LGL74" s="284"/>
      <c r="LGM74" s="201"/>
      <c r="LGR74" s="204" t="s">
        <v>1997</v>
      </c>
      <c r="LGS74" s="204" t="e">
        <f t="shared" ref="LGS74" si="3593">SQRT(SUM(LGS73:LGS73))</f>
        <v>#N/A</v>
      </c>
      <c r="LHA74" s="201"/>
      <c r="LHB74" s="284"/>
      <c r="LHC74" s="201"/>
      <c r="LHH74" s="204" t="s">
        <v>1997</v>
      </c>
      <c r="LHI74" s="204" t="e">
        <f t="shared" ref="LHI74" si="3594">SQRT(SUM(LHI73:LHI73))</f>
        <v>#N/A</v>
      </c>
      <c r="LHQ74" s="201"/>
      <c r="LHR74" s="284"/>
      <c r="LHS74" s="201"/>
      <c r="LHX74" s="204" t="s">
        <v>1997</v>
      </c>
      <c r="LHY74" s="204" t="e">
        <f t="shared" ref="LHY74" si="3595">SQRT(SUM(LHY73:LHY73))</f>
        <v>#N/A</v>
      </c>
      <c r="LIG74" s="201"/>
      <c r="LIH74" s="284"/>
      <c r="LII74" s="201"/>
      <c r="LIN74" s="204" t="s">
        <v>1997</v>
      </c>
      <c r="LIO74" s="204" t="e">
        <f t="shared" ref="LIO74" si="3596">SQRT(SUM(LIO73:LIO73))</f>
        <v>#N/A</v>
      </c>
      <c r="LIW74" s="201"/>
      <c r="LIX74" s="284"/>
      <c r="LIY74" s="201"/>
      <c r="LJD74" s="204" t="s">
        <v>1997</v>
      </c>
      <c r="LJE74" s="204" t="e">
        <f t="shared" ref="LJE74" si="3597">SQRT(SUM(LJE73:LJE73))</f>
        <v>#N/A</v>
      </c>
      <c r="LJM74" s="201"/>
      <c r="LJN74" s="284"/>
      <c r="LJO74" s="201"/>
      <c r="LJT74" s="204" t="s">
        <v>1997</v>
      </c>
      <c r="LJU74" s="204" t="e">
        <f t="shared" ref="LJU74" si="3598">SQRT(SUM(LJU73:LJU73))</f>
        <v>#N/A</v>
      </c>
      <c r="LKC74" s="201"/>
      <c r="LKD74" s="284"/>
      <c r="LKE74" s="201"/>
      <c r="LKJ74" s="204" t="s">
        <v>1997</v>
      </c>
      <c r="LKK74" s="204" t="e">
        <f t="shared" ref="LKK74" si="3599">SQRT(SUM(LKK73:LKK73))</f>
        <v>#N/A</v>
      </c>
      <c r="LKS74" s="201"/>
      <c r="LKT74" s="284"/>
      <c r="LKU74" s="201"/>
      <c r="LKZ74" s="204" t="s">
        <v>1997</v>
      </c>
      <c r="LLA74" s="204" t="e">
        <f t="shared" ref="LLA74" si="3600">SQRT(SUM(LLA73:LLA73))</f>
        <v>#N/A</v>
      </c>
      <c r="LLI74" s="201"/>
      <c r="LLJ74" s="284"/>
      <c r="LLK74" s="201"/>
      <c r="LLP74" s="204" t="s">
        <v>1997</v>
      </c>
      <c r="LLQ74" s="204" t="e">
        <f t="shared" ref="LLQ74" si="3601">SQRT(SUM(LLQ73:LLQ73))</f>
        <v>#N/A</v>
      </c>
      <c r="LLY74" s="201"/>
      <c r="LLZ74" s="284"/>
      <c r="LMA74" s="201"/>
      <c r="LMF74" s="204" t="s">
        <v>1997</v>
      </c>
      <c r="LMG74" s="204" t="e">
        <f t="shared" ref="LMG74" si="3602">SQRT(SUM(LMG73:LMG73))</f>
        <v>#N/A</v>
      </c>
      <c r="LMO74" s="201"/>
      <c r="LMP74" s="284"/>
      <c r="LMQ74" s="201"/>
      <c r="LMV74" s="204" t="s">
        <v>1997</v>
      </c>
      <c r="LMW74" s="204" t="e">
        <f t="shared" ref="LMW74" si="3603">SQRT(SUM(LMW73:LMW73))</f>
        <v>#N/A</v>
      </c>
      <c r="LNE74" s="201"/>
      <c r="LNF74" s="284"/>
      <c r="LNG74" s="201"/>
      <c r="LNL74" s="204" t="s">
        <v>1997</v>
      </c>
      <c r="LNM74" s="204" t="e">
        <f t="shared" ref="LNM74" si="3604">SQRT(SUM(LNM73:LNM73))</f>
        <v>#N/A</v>
      </c>
      <c r="LNU74" s="201"/>
      <c r="LNV74" s="284"/>
      <c r="LNW74" s="201"/>
      <c r="LOB74" s="204" t="s">
        <v>1997</v>
      </c>
      <c r="LOC74" s="204" t="e">
        <f t="shared" ref="LOC74" si="3605">SQRT(SUM(LOC73:LOC73))</f>
        <v>#N/A</v>
      </c>
      <c r="LOK74" s="201"/>
      <c r="LOL74" s="284"/>
      <c r="LOM74" s="201"/>
      <c r="LOR74" s="204" t="s">
        <v>1997</v>
      </c>
      <c r="LOS74" s="204" t="e">
        <f t="shared" ref="LOS74" si="3606">SQRT(SUM(LOS73:LOS73))</f>
        <v>#N/A</v>
      </c>
      <c r="LPA74" s="201"/>
      <c r="LPB74" s="284"/>
      <c r="LPC74" s="201"/>
      <c r="LPH74" s="204" t="s">
        <v>1997</v>
      </c>
      <c r="LPI74" s="204" t="e">
        <f t="shared" ref="LPI74" si="3607">SQRT(SUM(LPI73:LPI73))</f>
        <v>#N/A</v>
      </c>
      <c r="LPQ74" s="201"/>
      <c r="LPR74" s="284"/>
      <c r="LPS74" s="201"/>
      <c r="LPX74" s="204" t="s">
        <v>1997</v>
      </c>
      <c r="LPY74" s="204" t="e">
        <f t="shared" ref="LPY74" si="3608">SQRT(SUM(LPY73:LPY73))</f>
        <v>#N/A</v>
      </c>
      <c r="LQG74" s="201"/>
      <c r="LQH74" s="284"/>
      <c r="LQI74" s="201"/>
      <c r="LQN74" s="204" t="s">
        <v>1997</v>
      </c>
      <c r="LQO74" s="204" t="e">
        <f t="shared" ref="LQO74" si="3609">SQRT(SUM(LQO73:LQO73))</f>
        <v>#N/A</v>
      </c>
      <c r="LQW74" s="201"/>
      <c r="LQX74" s="284"/>
      <c r="LQY74" s="201"/>
      <c r="LRD74" s="204" t="s">
        <v>1997</v>
      </c>
      <c r="LRE74" s="204" t="e">
        <f t="shared" ref="LRE74" si="3610">SQRT(SUM(LRE73:LRE73))</f>
        <v>#N/A</v>
      </c>
      <c r="LRM74" s="201"/>
      <c r="LRN74" s="284"/>
      <c r="LRO74" s="201"/>
      <c r="LRT74" s="204" t="s">
        <v>1997</v>
      </c>
      <c r="LRU74" s="204" t="e">
        <f t="shared" ref="LRU74" si="3611">SQRT(SUM(LRU73:LRU73))</f>
        <v>#N/A</v>
      </c>
      <c r="LSC74" s="201"/>
      <c r="LSD74" s="284"/>
      <c r="LSE74" s="201"/>
      <c r="LSJ74" s="204" t="s">
        <v>1997</v>
      </c>
      <c r="LSK74" s="204" t="e">
        <f t="shared" ref="LSK74" si="3612">SQRT(SUM(LSK73:LSK73))</f>
        <v>#N/A</v>
      </c>
      <c r="LSS74" s="201"/>
      <c r="LST74" s="284"/>
      <c r="LSU74" s="201"/>
      <c r="LSZ74" s="204" t="s">
        <v>1997</v>
      </c>
      <c r="LTA74" s="204" t="e">
        <f t="shared" ref="LTA74" si="3613">SQRT(SUM(LTA73:LTA73))</f>
        <v>#N/A</v>
      </c>
      <c r="LTI74" s="201"/>
      <c r="LTJ74" s="284"/>
      <c r="LTK74" s="201"/>
      <c r="LTP74" s="204" t="s">
        <v>1997</v>
      </c>
      <c r="LTQ74" s="204" t="e">
        <f t="shared" ref="LTQ74" si="3614">SQRT(SUM(LTQ73:LTQ73))</f>
        <v>#N/A</v>
      </c>
      <c r="LTY74" s="201"/>
      <c r="LTZ74" s="284"/>
      <c r="LUA74" s="201"/>
      <c r="LUF74" s="204" t="s">
        <v>1997</v>
      </c>
      <c r="LUG74" s="204" t="e">
        <f t="shared" ref="LUG74" si="3615">SQRT(SUM(LUG73:LUG73))</f>
        <v>#N/A</v>
      </c>
      <c r="LUO74" s="201"/>
      <c r="LUP74" s="284"/>
      <c r="LUQ74" s="201"/>
      <c r="LUV74" s="204" t="s">
        <v>1997</v>
      </c>
      <c r="LUW74" s="204" t="e">
        <f t="shared" ref="LUW74" si="3616">SQRT(SUM(LUW73:LUW73))</f>
        <v>#N/A</v>
      </c>
      <c r="LVE74" s="201"/>
      <c r="LVF74" s="284"/>
      <c r="LVG74" s="201"/>
      <c r="LVL74" s="204" t="s">
        <v>1997</v>
      </c>
      <c r="LVM74" s="204" t="e">
        <f t="shared" ref="LVM74" si="3617">SQRT(SUM(LVM73:LVM73))</f>
        <v>#N/A</v>
      </c>
      <c r="LVU74" s="201"/>
      <c r="LVV74" s="284"/>
      <c r="LVW74" s="201"/>
      <c r="LWB74" s="204" t="s">
        <v>1997</v>
      </c>
      <c r="LWC74" s="204" t="e">
        <f t="shared" ref="LWC74" si="3618">SQRT(SUM(LWC73:LWC73))</f>
        <v>#N/A</v>
      </c>
      <c r="LWK74" s="201"/>
      <c r="LWL74" s="284"/>
      <c r="LWM74" s="201"/>
      <c r="LWR74" s="204" t="s">
        <v>1997</v>
      </c>
      <c r="LWS74" s="204" t="e">
        <f t="shared" ref="LWS74" si="3619">SQRT(SUM(LWS73:LWS73))</f>
        <v>#N/A</v>
      </c>
      <c r="LXA74" s="201"/>
      <c r="LXB74" s="284"/>
      <c r="LXC74" s="201"/>
      <c r="LXH74" s="204" t="s">
        <v>1997</v>
      </c>
      <c r="LXI74" s="204" t="e">
        <f t="shared" ref="LXI74" si="3620">SQRT(SUM(LXI73:LXI73))</f>
        <v>#N/A</v>
      </c>
      <c r="LXQ74" s="201"/>
      <c r="LXR74" s="284"/>
      <c r="LXS74" s="201"/>
      <c r="LXX74" s="204" t="s">
        <v>1997</v>
      </c>
      <c r="LXY74" s="204" t="e">
        <f t="shared" ref="LXY74" si="3621">SQRT(SUM(LXY73:LXY73))</f>
        <v>#N/A</v>
      </c>
      <c r="LYG74" s="201"/>
      <c r="LYH74" s="284"/>
      <c r="LYI74" s="201"/>
      <c r="LYN74" s="204" t="s">
        <v>1997</v>
      </c>
      <c r="LYO74" s="204" t="e">
        <f t="shared" ref="LYO74" si="3622">SQRT(SUM(LYO73:LYO73))</f>
        <v>#N/A</v>
      </c>
      <c r="LYW74" s="201"/>
      <c r="LYX74" s="284"/>
      <c r="LYY74" s="201"/>
      <c r="LZD74" s="204" t="s">
        <v>1997</v>
      </c>
      <c r="LZE74" s="204" t="e">
        <f t="shared" ref="LZE74" si="3623">SQRT(SUM(LZE73:LZE73))</f>
        <v>#N/A</v>
      </c>
      <c r="LZM74" s="201"/>
      <c r="LZN74" s="284"/>
      <c r="LZO74" s="201"/>
      <c r="LZT74" s="204" t="s">
        <v>1997</v>
      </c>
      <c r="LZU74" s="204" t="e">
        <f t="shared" ref="LZU74" si="3624">SQRT(SUM(LZU73:LZU73))</f>
        <v>#N/A</v>
      </c>
      <c r="MAC74" s="201"/>
      <c r="MAD74" s="284"/>
      <c r="MAE74" s="201"/>
      <c r="MAJ74" s="204" t="s">
        <v>1997</v>
      </c>
      <c r="MAK74" s="204" t="e">
        <f t="shared" ref="MAK74" si="3625">SQRT(SUM(MAK73:MAK73))</f>
        <v>#N/A</v>
      </c>
      <c r="MAS74" s="201"/>
      <c r="MAT74" s="284"/>
      <c r="MAU74" s="201"/>
      <c r="MAZ74" s="204" t="s">
        <v>1997</v>
      </c>
      <c r="MBA74" s="204" t="e">
        <f t="shared" ref="MBA74" si="3626">SQRT(SUM(MBA73:MBA73))</f>
        <v>#N/A</v>
      </c>
      <c r="MBI74" s="201"/>
      <c r="MBJ74" s="284"/>
      <c r="MBK74" s="201"/>
      <c r="MBP74" s="204" t="s">
        <v>1997</v>
      </c>
      <c r="MBQ74" s="204" t="e">
        <f t="shared" ref="MBQ74" si="3627">SQRT(SUM(MBQ73:MBQ73))</f>
        <v>#N/A</v>
      </c>
      <c r="MBY74" s="201"/>
      <c r="MBZ74" s="284"/>
      <c r="MCA74" s="201"/>
      <c r="MCF74" s="204" t="s">
        <v>1997</v>
      </c>
      <c r="MCG74" s="204" t="e">
        <f t="shared" ref="MCG74" si="3628">SQRT(SUM(MCG73:MCG73))</f>
        <v>#N/A</v>
      </c>
      <c r="MCO74" s="201"/>
      <c r="MCP74" s="284"/>
      <c r="MCQ74" s="201"/>
      <c r="MCV74" s="204" t="s">
        <v>1997</v>
      </c>
      <c r="MCW74" s="204" t="e">
        <f t="shared" ref="MCW74" si="3629">SQRT(SUM(MCW73:MCW73))</f>
        <v>#N/A</v>
      </c>
      <c r="MDE74" s="201"/>
      <c r="MDF74" s="284"/>
      <c r="MDG74" s="201"/>
      <c r="MDL74" s="204" t="s">
        <v>1997</v>
      </c>
      <c r="MDM74" s="204" t="e">
        <f t="shared" ref="MDM74" si="3630">SQRT(SUM(MDM73:MDM73))</f>
        <v>#N/A</v>
      </c>
      <c r="MDU74" s="201"/>
      <c r="MDV74" s="284"/>
      <c r="MDW74" s="201"/>
      <c r="MEB74" s="204" t="s">
        <v>1997</v>
      </c>
      <c r="MEC74" s="204" t="e">
        <f t="shared" ref="MEC74" si="3631">SQRT(SUM(MEC73:MEC73))</f>
        <v>#N/A</v>
      </c>
      <c r="MEK74" s="201"/>
      <c r="MEL74" s="284"/>
      <c r="MEM74" s="201"/>
      <c r="MER74" s="204" t="s">
        <v>1997</v>
      </c>
      <c r="MES74" s="204" t="e">
        <f t="shared" ref="MES74" si="3632">SQRT(SUM(MES73:MES73))</f>
        <v>#N/A</v>
      </c>
      <c r="MFA74" s="201"/>
      <c r="MFB74" s="284"/>
      <c r="MFC74" s="201"/>
      <c r="MFH74" s="204" t="s">
        <v>1997</v>
      </c>
      <c r="MFI74" s="204" t="e">
        <f t="shared" ref="MFI74" si="3633">SQRT(SUM(MFI73:MFI73))</f>
        <v>#N/A</v>
      </c>
      <c r="MFQ74" s="201"/>
      <c r="MFR74" s="284"/>
      <c r="MFS74" s="201"/>
      <c r="MFX74" s="204" t="s">
        <v>1997</v>
      </c>
      <c r="MFY74" s="204" t="e">
        <f t="shared" ref="MFY74" si="3634">SQRT(SUM(MFY73:MFY73))</f>
        <v>#N/A</v>
      </c>
      <c r="MGG74" s="201"/>
      <c r="MGH74" s="284"/>
      <c r="MGI74" s="201"/>
      <c r="MGN74" s="204" t="s">
        <v>1997</v>
      </c>
      <c r="MGO74" s="204" t="e">
        <f t="shared" ref="MGO74" si="3635">SQRT(SUM(MGO73:MGO73))</f>
        <v>#N/A</v>
      </c>
      <c r="MGW74" s="201"/>
      <c r="MGX74" s="284"/>
      <c r="MGY74" s="201"/>
      <c r="MHD74" s="204" t="s">
        <v>1997</v>
      </c>
      <c r="MHE74" s="204" t="e">
        <f t="shared" ref="MHE74" si="3636">SQRT(SUM(MHE73:MHE73))</f>
        <v>#N/A</v>
      </c>
      <c r="MHM74" s="201"/>
      <c r="MHN74" s="284"/>
      <c r="MHO74" s="201"/>
      <c r="MHT74" s="204" t="s">
        <v>1997</v>
      </c>
      <c r="MHU74" s="204" t="e">
        <f t="shared" ref="MHU74" si="3637">SQRT(SUM(MHU73:MHU73))</f>
        <v>#N/A</v>
      </c>
      <c r="MIC74" s="201"/>
      <c r="MID74" s="284"/>
      <c r="MIE74" s="201"/>
      <c r="MIJ74" s="204" t="s">
        <v>1997</v>
      </c>
      <c r="MIK74" s="204" t="e">
        <f t="shared" ref="MIK74" si="3638">SQRT(SUM(MIK73:MIK73))</f>
        <v>#N/A</v>
      </c>
      <c r="MIS74" s="201"/>
      <c r="MIT74" s="284"/>
      <c r="MIU74" s="201"/>
      <c r="MIZ74" s="204" t="s">
        <v>1997</v>
      </c>
      <c r="MJA74" s="204" t="e">
        <f t="shared" ref="MJA74" si="3639">SQRT(SUM(MJA73:MJA73))</f>
        <v>#N/A</v>
      </c>
      <c r="MJI74" s="201"/>
      <c r="MJJ74" s="284"/>
      <c r="MJK74" s="201"/>
      <c r="MJP74" s="204" t="s">
        <v>1997</v>
      </c>
      <c r="MJQ74" s="204" t="e">
        <f t="shared" ref="MJQ74" si="3640">SQRT(SUM(MJQ73:MJQ73))</f>
        <v>#N/A</v>
      </c>
      <c r="MJY74" s="201"/>
      <c r="MJZ74" s="284"/>
      <c r="MKA74" s="201"/>
      <c r="MKF74" s="204" t="s">
        <v>1997</v>
      </c>
      <c r="MKG74" s="204" t="e">
        <f t="shared" ref="MKG74" si="3641">SQRT(SUM(MKG73:MKG73))</f>
        <v>#N/A</v>
      </c>
      <c r="MKO74" s="201"/>
      <c r="MKP74" s="284"/>
      <c r="MKQ74" s="201"/>
      <c r="MKV74" s="204" t="s">
        <v>1997</v>
      </c>
      <c r="MKW74" s="204" t="e">
        <f t="shared" ref="MKW74" si="3642">SQRT(SUM(MKW73:MKW73))</f>
        <v>#N/A</v>
      </c>
      <c r="MLE74" s="201"/>
      <c r="MLF74" s="284"/>
      <c r="MLG74" s="201"/>
      <c r="MLL74" s="204" t="s">
        <v>1997</v>
      </c>
      <c r="MLM74" s="204" t="e">
        <f t="shared" ref="MLM74" si="3643">SQRT(SUM(MLM73:MLM73))</f>
        <v>#N/A</v>
      </c>
      <c r="MLU74" s="201"/>
      <c r="MLV74" s="284"/>
      <c r="MLW74" s="201"/>
      <c r="MMB74" s="204" t="s">
        <v>1997</v>
      </c>
      <c r="MMC74" s="204" t="e">
        <f t="shared" ref="MMC74" si="3644">SQRT(SUM(MMC73:MMC73))</f>
        <v>#N/A</v>
      </c>
      <c r="MMK74" s="201"/>
      <c r="MML74" s="284"/>
      <c r="MMM74" s="201"/>
      <c r="MMR74" s="204" t="s">
        <v>1997</v>
      </c>
      <c r="MMS74" s="204" t="e">
        <f t="shared" ref="MMS74" si="3645">SQRT(SUM(MMS73:MMS73))</f>
        <v>#N/A</v>
      </c>
      <c r="MNA74" s="201"/>
      <c r="MNB74" s="284"/>
      <c r="MNC74" s="201"/>
      <c r="MNH74" s="204" t="s">
        <v>1997</v>
      </c>
      <c r="MNI74" s="204" t="e">
        <f t="shared" ref="MNI74" si="3646">SQRT(SUM(MNI73:MNI73))</f>
        <v>#N/A</v>
      </c>
      <c r="MNQ74" s="201"/>
      <c r="MNR74" s="284"/>
      <c r="MNS74" s="201"/>
      <c r="MNX74" s="204" t="s">
        <v>1997</v>
      </c>
      <c r="MNY74" s="204" t="e">
        <f t="shared" ref="MNY74" si="3647">SQRT(SUM(MNY73:MNY73))</f>
        <v>#N/A</v>
      </c>
      <c r="MOG74" s="201"/>
      <c r="MOH74" s="284"/>
      <c r="MOI74" s="201"/>
      <c r="MON74" s="204" t="s">
        <v>1997</v>
      </c>
      <c r="MOO74" s="204" t="e">
        <f t="shared" ref="MOO74" si="3648">SQRT(SUM(MOO73:MOO73))</f>
        <v>#N/A</v>
      </c>
      <c r="MOW74" s="201"/>
      <c r="MOX74" s="284"/>
      <c r="MOY74" s="201"/>
      <c r="MPD74" s="204" t="s">
        <v>1997</v>
      </c>
      <c r="MPE74" s="204" t="e">
        <f t="shared" ref="MPE74" si="3649">SQRT(SUM(MPE73:MPE73))</f>
        <v>#N/A</v>
      </c>
      <c r="MPM74" s="201"/>
      <c r="MPN74" s="284"/>
      <c r="MPO74" s="201"/>
      <c r="MPT74" s="204" t="s">
        <v>1997</v>
      </c>
      <c r="MPU74" s="204" t="e">
        <f t="shared" ref="MPU74" si="3650">SQRT(SUM(MPU73:MPU73))</f>
        <v>#N/A</v>
      </c>
      <c r="MQC74" s="201"/>
      <c r="MQD74" s="284"/>
      <c r="MQE74" s="201"/>
      <c r="MQJ74" s="204" t="s">
        <v>1997</v>
      </c>
      <c r="MQK74" s="204" t="e">
        <f t="shared" ref="MQK74" si="3651">SQRT(SUM(MQK73:MQK73))</f>
        <v>#N/A</v>
      </c>
      <c r="MQS74" s="201"/>
      <c r="MQT74" s="284"/>
      <c r="MQU74" s="201"/>
      <c r="MQZ74" s="204" t="s">
        <v>1997</v>
      </c>
      <c r="MRA74" s="204" t="e">
        <f t="shared" ref="MRA74" si="3652">SQRT(SUM(MRA73:MRA73))</f>
        <v>#N/A</v>
      </c>
      <c r="MRI74" s="201"/>
      <c r="MRJ74" s="284"/>
      <c r="MRK74" s="201"/>
      <c r="MRP74" s="204" t="s">
        <v>1997</v>
      </c>
      <c r="MRQ74" s="204" t="e">
        <f t="shared" ref="MRQ74" si="3653">SQRT(SUM(MRQ73:MRQ73))</f>
        <v>#N/A</v>
      </c>
      <c r="MRY74" s="201"/>
      <c r="MRZ74" s="284"/>
      <c r="MSA74" s="201"/>
      <c r="MSF74" s="204" t="s">
        <v>1997</v>
      </c>
      <c r="MSG74" s="204" t="e">
        <f t="shared" ref="MSG74" si="3654">SQRT(SUM(MSG73:MSG73))</f>
        <v>#N/A</v>
      </c>
      <c r="MSO74" s="201"/>
      <c r="MSP74" s="284"/>
      <c r="MSQ74" s="201"/>
      <c r="MSV74" s="204" t="s">
        <v>1997</v>
      </c>
      <c r="MSW74" s="204" t="e">
        <f t="shared" ref="MSW74" si="3655">SQRT(SUM(MSW73:MSW73))</f>
        <v>#N/A</v>
      </c>
      <c r="MTE74" s="201"/>
      <c r="MTF74" s="284"/>
      <c r="MTG74" s="201"/>
      <c r="MTL74" s="204" t="s">
        <v>1997</v>
      </c>
      <c r="MTM74" s="204" t="e">
        <f t="shared" ref="MTM74" si="3656">SQRT(SUM(MTM73:MTM73))</f>
        <v>#N/A</v>
      </c>
      <c r="MTU74" s="201"/>
      <c r="MTV74" s="284"/>
      <c r="MTW74" s="201"/>
      <c r="MUB74" s="204" t="s">
        <v>1997</v>
      </c>
      <c r="MUC74" s="204" t="e">
        <f t="shared" ref="MUC74" si="3657">SQRT(SUM(MUC73:MUC73))</f>
        <v>#N/A</v>
      </c>
      <c r="MUK74" s="201"/>
      <c r="MUL74" s="284"/>
      <c r="MUM74" s="201"/>
      <c r="MUR74" s="204" t="s">
        <v>1997</v>
      </c>
      <c r="MUS74" s="204" t="e">
        <f t="shared" ref="MUS74" si="3658">SQRT(SUM(MUS73:MUS73))</f>
        <v>#N/A</v>
      </c>
      <c r="MVA74" s="201"/>
      <c r="MVB74" s="284"/>
      <c r="MVC74" s="201"/>
      <c r="MVH74" s="204" t="s">
        <v>1997</v>
      </c>
      <c r="MVI74" s="204" t="e">
        <f t="shared" ref="MVI74" si="3659">SQRT(SUM(MVI73:MVI73))</f>
        <v>#N/A</v>
      </c>
      <c r="MVQ74" s="201"/>
      <c r="MVR74" s="284"/>
      <c r="MVS74" s="201"/>
      <c r="MVX74" s="204" t="s">
        <v>1997</v>
      </c>
      <c r="MVY74" s="204" t="e">
        <f t="shared" ref="MVY74" si="3660">SQRT(SUM(MVY73:MVY73))</f>
        <v>#N/A</v>
      </c>
      <c r="MWG74" s="201"/>
      <c r="MWH74" s="284"/>
      <c r="MWI74" s="201"/>
      <c r="MWN74" s="204" t="s">
        <v>1997</v>
      </c>
      <c r="MWO74" s="204" t="e">
        <f t="shared" ref="MWO74" si="3661">SQRT(SUM(MWO73:MWO73))</f>
        <v>#N/A</v>
      </c>
      <c r="MWW74" s="201"/>
      <c r="MWX74" s="284"/>
      <c r="MWY74" s="201"/>
      <c r="MXD74" s="204" t="s">
        <v>1997</v>
      </c>
      <c r="MXE74" s="204" t="e">
        <f t="shared" ref="MXE74" si="3662">SQRT(SUM(MXE73:MXE73))</f>
        <v>#N/A</v>
      </c>
      <c r="MXM74" s="201"/>
      <c r="MXN74" s="284"/>
      <c r="MXO74" s="201"/>
      <c r="MXT74" s="204" t="s">
        <v>1997</v>
      </c>
      <c r="MXU74" s="204" t="e">
        <f t="shared" ref="MXU74" si="3663">SQRT(SUM(MXU73:MXU73))</f>
        <v>#N/A</v>
      </c>
      <c r="MYC74" s="201"/>
      <c r="MYD74" s="284"/>
      <c r="MYE74" s="201"/>
      <c r="MYJ74" s="204" t="s">
        <v>1997</v>
      </c>
      <c r="MYK74" s="204" t="e">
        <f t="shared" ref="MYK74" si="3664">SQRT(SUM(MYK73:MYK73))</f>
        <v>#N/A</v>
      </c>
      <c r="MYS74" s="201"/>
      <c r="MYT74" s="284"/>
      <c r="MYU74" s="201"/>
      <c r="MYZ74" s="204" t="s">
        <v>1997</v>
      </c>
      <c r="MZA74" s="204" t="e">
        <f t="shared" ref="MZA74" si="3665">SQRT(SUM(MZA73:MZA73))</f>
        <v>#N/A</v>
      </c>
      <c r="MZI74" s="201"/>
      <c r="MZJ74" s="284"/>
      <c r="MZK74" s="201"/>
      <c r="MZP74" s="204" t="s">
        <v>1997</v>
      </c>
      <c r="MZQ74" s="204" t="e">
        <f t="shared" ref="MZQ74" si="3666">SQRT(SUM(MZQ73:MZQ73))</f>
        <v>#N/A</v>
      </c>
      <c r="MZY74" s="201"/>
      <c r="MZZ74" s="284"/>
      <c r="NAA74" s="201"/>
      <c r="NAF74" s="204" t="s">
        <v>1997</v>
      </c>
      <c r="NAG74" s="204" t="e">
        <f t="shared" ref="NAG74" si="3667">SQRT(SUM(NAG73:NAG73))</f>
        <v>#N/A</v>
      </c>
      <c r="NAO74" s="201"/>
      <c r="NAP74" s="284"/>
      <c r="NAQ74" s="201"/>
      <c r="NAV74" s="204" t="s">
        <v>1997</v>
      </c>
      <c r="NAW74" s="204" t="e">
        <f t="shared" ref="NAW74" si="3668">SQRT(SUM(NAW73:NAW73))</f>
        <v>#N/A</v>
      </c>
      <c r="NBE74" s="201"/>
      <c r="NBF74" s="284"/>
      <c r="NBG74" s="201"/>
      <c r="NBL74" s="204" t="s">
        <v>1997</v>
      </c>
      <c r="NBM74" s="204" t="e">
        <f t="shared" ref="NBM74" si="3669">SQRT(SUM(NBM73:NBM73))</f>
        <v>#N/A</v>
      </c>
      <c r="NBU74" s="201"/>
      <c r="NBV74" s="284"/>
      <c r="NBW74" s="201"/>
      <c r="NCB74" s="204" t="s">
        <v>1997</v>
      </c>
      <c r="NCC74" s="204" t="e">
        <f t="shared" ref="NCC74" si="3670">SQRT(SUM(NCC73:NCC73))</f>
        <v>#N/A</v>
      </c>
      <c r="NCK74" s="201"/>
      <c r="NCL74" s="284"/>
      <c r="NCM74" s="201"/>
      <c r="NCR74" s="204" t="s">
        <v>1997</v>
      </c>
      <c r="NCS74" s="204" t="e">
        <f t="shared" ref="NCS74" si="3671">SQRT(SUM(NCS73:NCS73))</f>
        <v>#N/A</v>
      </c>
      <c r="NDA74" s="201"/>
      <c r="NDB74" s="284"/>
      <c r="NDC74" s="201"/>
      <c r="NDH74" s="204" t="s">
        <v>1997</v>
      </c>
      <c r="NDI74" s="204" t="e">
        <f t="shared" ref="NDI74" si="3672">SQRT(SUM(NDI73:NDI73))</f>
        <v>#N/A</v>
      </c>
      <c r="NDQ74" s="201"/>
      <c r="NDR74" s="284"/>
      <c r="NDS74" s="201"/>
      <c r="NDX74" s="204" t="s">
        <v>1997</v>
      </c>
      <c r="NDY74" s="204" t="e">
        <f t="shared" ref="NDY74" si="3673">SQRT(SUM(NDY73:NDY73))</f>
        <v>#N/A</v>
      </c>
      <c r="NEG74" s="201"/>
      <c r="NEH74" s="284"/>
      <c r="NEI74" s="201"/>
      <c r="NEN74" s="204" t="s">
        <v>1997</v>
      </c>
      <c r="NEO74" s="204" t="e">
        <f t="shared" ref="NEO74" si="3674">SQRT(SUM(NEO73:NEO73))</f>
        <v>#N/A</v>
      </c>
      <c r="NEW74" s="201"/>
      <c r="NEX74" s="284"/>
      <c r="NEY74" s="201"/>
      <c r="NFD74" s="204" t="s">
        <v>1997</v>
      </c>
      <c r="NFE74" s="204" t="e">
        <f t="shared" ref="NFE74" si="3675">SQRT(SUM(NFE73:NFE73))</f>
        <v>#N/A</v>
      </c>
      <c r="NFM74" s="201"/>
      <c r="NFN74" s="284"/>
      <c r="NFO74" s="201"/>
      <c r="NFT74" s="204" t="s">
        <v>1997</v>
      </c>
      <c r="NFU74" s="204" t="e">
        <f t="shared" ref="NFU74" si="3676">SQRT(SUM(NFU73:NFU73))</f>
        <v>#N/A</v>
      </c>
      <c r="NGC74" s="201"/>
      <c r="NGD74" s="284"/>
      <c r="NGE74" s="201"/>
      <c r="NGJ74" s="204" t="s">
        <v>1997</v>
      </c>
      <c r="NGK74" s="204" t="e">
        <f t="shared" ref="NGK74" si="3677">SQRT(SUM(NGK73:NGK73))</f>
        <v>#N/A</v>
      </c>
      <c r="NGS74" s="201"/>
      <c r="NGT74" s="284"/>
      <c r="NGU74" s="201"/>
      <c r="NGZ74" s="204" t="s">
        <v>1997</v>
      </c>
      <c r="NHA74" s="204" t="e">
        <f t="shared" ref="NHA74" si="3678">SQRT(SUM(NHA73:NHA73))</f>
        <v>#N/A</v>
      </c>
      <c r="NHI74" s="201"/>
      <c r="NHJ74" s="284"/>
      <c r="NHK74" s="201"/>
      <c r="NHP74" s="204" t="s">
        <v>1997</v>
      </c>
      <c r="NHQ74" s="204" t="e">
        <f t="shared" ref="NHQ74" si="3679">SQRT(SUM(NHQ73:NHQ73))</f>
        <v>#N/A</v>
      </c>
      <c r="NHY74" s="201"/>
      <c r="NHZ74" s="284"/>
      <c r="NIA74" s="201"/>
      <c r="NIF74" s="204" t="s">
        <v>1997</v>
      </c>
      <c r="NIG74" s="204" t="e">
        <f t="shared" ref="NIG74" si="3680">SQRT(SUM(NIG73:NIG73))</f>
        <v>#N/A</v>
      </c>
      <c r="NIO74" s="201"/>
      <c r="NIP74" s="284"/>
      <c r="NIQ74" s="201"/>
      <c r="NIV74" s="204" t="s">
        <v>1997</v>
      </c>
      <c r="NIW74" s="204" t="e">
        <f t="shared" ref="NIW74" si="3681">SQRT(SUM(NIW73:NIW73))</f>
        <v>#N/A</v>
      </c>
      <c r="NJE74" s="201"/>
      <c r="NJF74" s="284"/>
      <c r="NJG74" s="201"/>
      <c r="NJL74" s="204" t="s">
        <v>1997</v>
      </c>
      <c r="NJM74" s="204" t="e">
        <f t="shared" ref="NJM74" si="3682">SQRT(SUM(NJM73:NJM73))</f>
        <v>#N/A</v>
      </c>
      <c r="NJU74" s="201"/>
      <c r="NJV74" s="284"/>
      <c r="NJW74" s="201"/>
      <c r="NKB74" s="204" t="s">
        <v>1997</v>
      </c>
      <c r="NKC74" s="204" t="e">
        <f t="shared" ref="NKC74" si="3683">SQRT(SUM(NKC73:NKC73))</f>
        <v>#N/A</v>
      </c>
      <c r="NKK74" s="201"/>
      <c r="NKL74" s="284"/>
      <c r="NKM74" s="201"/>
      <c r="NKR74" s="204" t="s">
        <v>1997</v>
      </c>
      <c r="NKS74" s="204" t="e">
        <f t="shared" ref="NKS74" si="3684">SQRT(SUM(NKS73:NKS73))</f>
        <v>#N/A</v>
      </c>
      <c r="NLA74" s="201"/>
      <c r="NLB74" s="284"/>
      <c r="NLC74" s="201"/>
      <c r="NLH74" s="204" t="s">
        <v>1997</v>
      </c>
      <c r="NLI74" s="204" t="e">
        <f t="shared" ref="NLI74" si="3685">SQRT(SUM(NLI73:NLI73))</f>
        <v>#N/A</v>
      </c>
      <c r="NLQ74" s="201"/>
      <c r="NLR74" s="284"/>
      <c r="NLS74" s="201"/>
      <c r="NLX74" s="204" t="s">
        <v>1997</v>
      </c>
      <c r="NLY74" s="204" t="e">
        <f t="shared" ref="NLY74" si="3686">SQRT(SUM(NLY73:NLY73))</f>
        <v>#N/A</v>
      </c>
      <c r="NMG74" s="201"/>
      <c r="NMH74" s="284"/>
      <c r="NMI74" s="201"/>
      <c r="NMN74" s="204" t="s">
        <v>1997</v>
      </c>
      <c r="NMO74" s="204" t="e">
        <f t="shared" ref="NMO74" si="3687">SQRT(SUM(NMO73:NMO73))</f>
        <v>#N/A</v>
      </c>
      <c r="NMW74" s="201"/>
      <c r="NMX74" s="284"/>
      <c r="NMY74" s="201"/>
      <c r="NND74" s="204" t="s">
        <v>1997</v>
      </c>
      <c r="NNE74" s="204" t="e">
        <f t="shared" ref="NNE74" si="3688">SQRT(SUM(NNE73:NNE73))</f>
        <v>#N/A</v>
      </c>
      <c r="NNM74" s="201"/>
      <c r="NNN74" s="284"/>
      <c r="NNO74" s="201"/>
      <c r="NNT74" s="204" t="s">
        <v>1997</v>
      </c>
      <c r="NNU74" s="204" t="e">
        <f t="shared" ref="NNU74" si="3689">SQRT(SUM(NNU73:NNU73))</f>
        <v>#N/A</v>
      </c>
      <c r="NOC74" s="201"/>
      <c r="NOD74" s="284"/>
      <c r="NOE74" s="201"/>
      <c r="NOJ74" s="204" t="s">
        <v>1997</v>
      </c>
      <c r="NOK74" s="204" t="e">
        <f t="shared" ref="NOK74" si="3690">SQRT(SUM(NOK73:NOK73))</f>
        <v>#N/A</v>
      </c>
      <c r="NOS74" s="201"/>
      <c r="NOT74" s="284"/>
      <c r="NOU74" s="201"/>
      <c r="NOZ74" s="204" t="s">
        <v>1997</v>
      </c>
      <c r="NPA74" s="204" t="e">
        <f t="shared" ref="NPA74" si="3691">SQRT(SUM(NPA73:NPA73))</f>
        <v>#N/A</v>
      </c>
      <c r="NPI74" s="201"/>
      <c r="NPJ74" s="284"/>
      <c r="NPK74" s="201"/>
      <c r="NPP74" s="204" t="s">
        <v>1997</v>
      </c>
      <c r="NPQ74" s="204" t="e">
        <f t="shared" ref="NPQ74" si="3692">SQRT(SUM(NPQ73:NPQ73))</f>
        <v>#N/A</v>
      </c>
      <c r="NPY74" s="201"/>
      <c r="NPZ74" s="284"/>
      <c r="NQA74" s="201"/>
      <c r="NQF74" s="204" t="s">
        <v>1997</v>
      </c>
      <c r="NQG74" s="204" t="e">
        <f t="shared" ref="NQG74" si="3693">SQRT(SUM(NQG73:NQG73))</f>
        <v>#N/A</v>
      </c>
      <c r="NQO74" s="201"/>
      <c r="NQP74" s="284"/>
      <c r="NQQ74" s="201"/>
      <c r="NQV74" s="204" t="s">
        <v>1997</v>
      </c>
      <c r="NQW74" s="204" t="e">
        <f t="shared" ref="NQW74" si="3694">SQRT(SUM(NQW73:NQW73))</f>
        <v>#N/A</v>
      </c>
      <c r="NRE74" s="201"/>
      <c r="NRF74" s="284"/>
      <c r="NRG74" s="201"/>
      <c r="NRL74" s="204" t="s">
        <v>1997</v>
      </c>
      <c r="NRM74" s="204" t="e">
        <f t="shared" ref="NRM74" si="3695">SQRT(SUM(NRM73:NRM73))</f>
        <v>#N/A</v>
      </c>
      <c r="NRU74" s="201"/>
      <c r="NRV74" s="284"/>
      <c r="NRW74" s="201"/>
      <c r="NSB74" s="204" t="s">
        <v>1997</v>
      </c>
      <c r="NSC74" s="204" t="e">
        <f t="shared" ref="NSC74" si="3696">SQRT(SUM(NSC73:NSC73))</f>
        <v>#N/A</v>
      </c>
      <c r="NSK74" s="201"/>
      <c r="NSL74" s="284"/>
      <c r="NSM74" s="201"/>
      <c r="NSR74" s="204" t="s">
        <v>1997</v>
      </c>
      <c r="NSS74" s="204" t="e">
        <f t="shared" ref="NSS74" si="3697">SQRT(SUM(NSS73:NSS73))</f>
        <v>#N/A</v>
      </c>
      <c r="NTA74" s="201"/>
      <c r="NTB74" s="284"/>
      <c r="NTC74" s="201"/>
      <c r="NTH74" s="204" t="s">
        <v>1997</v>
      </c>
      <c r="NTI74" s="204" t="e">
        <f t="shared" ref="NTI74" si="3698">SQRT(SUM(NTI73:NTI73))</f>
        <v>#N/A</v>
      </c>
      <c r="NTQ74" s="201"/>
      <c r="NTR74" s="284"/>
      <c r="NTS74" s="201"/>
      <c r="NTX74" s="204" t="s">
        <v>1997</v>
      </c>
      <c r="NTY74" s="204" t="e">
        <f t="shared" ref="NTY74" si="3699">SQRT(SUM(NTY73:NTY73))</f>
        <v>#N/A</v>
      </c>
      <c r="NUG74" s="201"/>
      <c r="NUH74" s="284"/>
      <c r="NUI74" s="201"/>
      <c r="NUN74" s="204" t="s">
        <v>1997</v>
      </c>
      <c r="NUO74" s="204" t="e">
        <f t="shared" ref="NUO74" si="3700">SQRT(SUM(NUO73:NUO73))</f>
        <v>#N/A</v>
      </c>
      <c r="NUW74" s="201"/>
      <c r="NUX74" s="284"/>
      <c r="NUY74" s="201"/>
      <c r="NVD74" s="204" t="s">
        <v>1997</v>
      </c>
      <c r="NVE74" s="204" t="e">
        <f t="shared" ref="NVE74" si="3701">SQRT(SUM(NVE73:NVE73))</f>
        <v>#N/A</v>
      </c>
      <c r="NVM74" s="201"/>
      <c r="NVN74" s="284"/>
      <c r="NVO74" s="201"/>
      <c r="NVT74" s="204" t="s">
        <v>1997</v>
      </c>
      <c r="NVU74" s="204" t="e">
        <f t="shared" ref="NVU74" si="3702">SQRT(SUM(NVU73:NVU73))</f>
        <v>#N/A</v>
      </c>
      <c r="NWC74" s="201"/>
      <c r="NWD74" s="284"/>
      <c r="NWE74" s="201"/>
      <c r="NWJ74" s="204" t="s">
        <v>1997</v>
      </c>
      <c r="NWK74" s="204" t="e">
        <f t="shared" ref="NWK74" si="3703">SQRT(SUM(NWK73:NWK73))</f>
        <v>#N/A</v>
      </c>
      <c r="NWS74" s="201"/>
      <c r="NWT74" s="284"/>
      <c r="NWU74" s="201"/>
      <c r="NWZ74" s="204" t="s">
        <v>1997</v>
      </c>
      <c r="NXA74" s="204" t="e">
        <f t="shared" ref="NXA74" si="3704">SQRT(SUM(NXA73:NXA73))</f>
        <v>#N/A</v>
      </c>
      <c r="NXI74" s="201"/>
      <c r="NXJ74" s="284"/>
      <c r="NXK74" s="201"/>
      <c r="NXP74" s="204" t="s">
        <v>1997</v>
      </c>
      <c r="NXQ74" s="204" t="e">
        <f t="shared" ref="NXQ74" si="3705">SQRT(SUM(NXQ73:NXQ73))</f>
        <v>#N/A</v>
      </c>
      <c r="NXY74" s="201"/>
      <c r="NXZ74" s="284"/>
      <c r="NYA74" s="201"/>
      <c r="NYF74" s="204" t="s">
        <v>1997</v>
      </c>
      <c r="NYG74" s="204" t="e">
        <f t="shared" ref="NYG74" si="3706">SQRT(SUM(NYG73:NYG73))</f>
        <v>#N/A</v>
      </c>
      <c r="NYO74" s="201"/>
      <c r="NYP74" s="284"/>
      <c r="NYQ74" s="201"/>
      <c r="NYV74" s="204" t="s">
        <v>1997</v>
      </c>
      <c r="NYW74" s="204" t="e">
        <f t="shared" ref="NYW74" si="3707">SQRT(SUM(NYW73:NYW73))</f>
        <v>#N/A</v>
      </c>
      <c r="NZE74" s="201"/>
      <c r="NZF74" s="284"/>
      <c r="NZG74" s="201"/>
      <c r="NZL74" s="204" t="s">
        <v>1997</v>
      </c>
      <c r="NZM74" s="204" t="e">
        <f t="shared" ref="NZM74" si="3708">SQRT(SUM(NZM73:NZM73))</f>
        <v>#N/A</v>
      </c>
      <c r="NZU74" s="201"/>
      <c r="NZV74" s="284"/>
      <c r="NZW74" s="201"/>
      <c r="OAB74" s="204" t="s">
        <v>1997</v>
      </c>
      <c r="OAC74" s="204" t="e">
        <f t="shared" ref="OAC74" si="3709">SQRT(SUM(OAC73:OAC73))</f>
        <v>#N/A</v>
      </c>
      <c r="OAK74" s="201"/>
      <c r="OAL74" s="284"/>
      <c r="OAM74" s="201"/>
      <c r="OAR74" s="204" t="s">
        <v>1997</v>
      </c>
      <c r="OAS74" s="204" t="e">
        <f t="shared" ref="OAS74" si="3710">SQRT(SUM(OAS73:OAS73))</f>
        <v>#N/A</v>
      </c>
      <c r="OBA74" s="201"/>
      <c r="OBB74" s="284"/>
      <c r="OBC74" s="201"/>
      <c r="OBH74" s="204" t="s">
        <v>1997</v>
      </c>
      <c r="OBI74" s="204" t="e">
        <f t="shared" ref="OBI74" si="3711">SQRT(SUM(OBI73:OBI73))</f>
        <v>#N/A</v>
      </c>
      <c r="OBQ74" s="201"/>
      <c r="OBR74" s="284"/>
      <c r="OBS74" s="201"/>
      <c r="OBX74" s="204" t="s">
        <v>1997</v>
      </c>
      <c r="OBY74" s="204" t="e">
        <f t="shared" ref="OBY74" si="3712">SQRT(SUM(OBY73:OBY73))</f>
        <v>#N/A</v>
      </c>
      <c r="OCG74" s="201"/>
      <c r="OCH74" s="284"/>
      <c r="OCI74" s="201"/>
      <c r="OCN74" s="204" t="s">
        <v>1997</v>
      </c>
      <c r="OCO74" s="204" t="e">
        <f t="shared" ref="OCO74" si="3713">SQRT(SUM(OCO73:OCO73))</f>
        <v>#N/A</v>
      </c>
      <c r="OCW74" s="201"/>
      <c r="OCX74" s="284"/>
      <c r="OCY74" s="201"/>
      <c r="ODD74" s="204" t="s">
        <v>1997</v>
      </c>
      <c r="ODE74" s="204" t="e">
        <f t="shared" ref="ODE74" si="3714">SQRT(SUM(ODE73:ODE73))</f>
        <v>#N/A</v>
      </c>
      <c r="ODM74" s="201"/>
      <c r="ODN74" s="284"/>
      <c r="ODO74" s="201"/>
      <c r="ODT74" s="204" t="s">
        <v>1997</v>
      </c>
      <c r="ODU74" s="204" t="e">
        <f t="shared" ref="ODU74" si="3715">SQRT(SUM(ODU73:ODU73))</f>
        <v>#N/A</v>
      </c>
      <c r="OEC74" s="201"/>
      <c r="OED74" s="284"/>
      <c r="OEE74" s="201"/>
      <c r="OEJ74" s="204" t="s">
        <v>1997</v>
      </c>
      <c r="OEK74" s="204" t="e">
        <f t="shared" ref="OEK74" si="3716">SQRT(SUM(OEK73:OEK73))</f>
        <v>#N/A</v>
      </c>
      <c r="OES74" s="201"/>
      <c r="OET74" s="284"/>
      <c r="OEU74" s="201"/>
      <c r="OEZ74" s="204" t="s">
        <v>1997</v>
      </c>
      <c r="OFA74" s="204" t="e">
        <f t="shared" ref="OFA74" si="3717">SQRT(SUM(OFA73:OFA73))</f>
        <v>#N/A</v>
      </c>
      <c r="OFI74" s="201"/>
      <c r="OFJ74" s="284"/>
      <c r="OFK74" s="201"/>
      <c r="OFP74" s="204" t="s">
        <v>1997</v>
      </c>
      <c r="OFQ74" s="204" t="e">
        <f t="shared" ref="OFQ74" si="3718">SQRT(SUM(OFQ73:OFQ73))</f>
        <v>#N/A</v>
      </c>
      <c r="OFY74" s="201"/>
      <c r="OFZ74" s="284"/>
      <c r="OGA74" s="201"/>
      <c r="OGF74" s="204" t="s">
        <v>1997</v>
      </c>
      <c r="OGG74" s="204" t="e">
        <f t="shared" ref="OGG74" si="3719">SQRT(SUM(OGG73:OGG73))</f>
        <v>#N/A</v>
      </c>
      <c r="OGO74" s="201"/>
      <c r="OGP74" s="284"/>
      <c r="OGQ74" s="201"/>
      <c r="OGV74" s="204" t="s">
        <v>1997</v>
      </c>
      <c r="OGW74" s="204" t="e">
        <f t="shared" ref="OGW74" si="3720">SQRT(SUM(OGW73:OGW73))</f>
        <v>#N/A</v>
      </c>
      <c r="OHE74" s="201"/>
      <c r="OHF74" s="284"/>
      <c r="OHG74" s="201"/>
      <c r="OHL74" s="204" t="s">
        <v>1997</v>
      </c>
      <c r="OHM74" s="204" t="e">
        <f t="shared" ref="OHM74" si="3721">SQRT(SUM(OHM73:OHM73))</f>
        <v>#N/A</v>
      </c>
      <c r="OHU74" s="201"/>
      <c r="OHV74" s="284"/>
      <c r="OHW74" s="201"/>
      <c r="OIB74" s="204" t="s">
        <v>1997</v>
      </c>
      <c r="OIC74" s="204" t="e">
        <f t="shared" ref="OIC74" si="3722">SQRT(SUM(OIC73:OIC73))</f>
        <v>#N/A</v>
      </c>
      <c r="OIK74" s="201"/>
      <c r="OIL74" s="284"/>
      <c r="OIM74" s="201"/>
      <c r="OIR74" s="204" t="s">
        <v>1997</v>
      </c>
      <c r="OIS74" s="204" t="e">
        <f t="shared" ref="OIS74" si="3723">SQRT(SUM(OIS73:OIS73))</f>
        <v>#N/A</v>
      </c>
      <c r="OJA74" s="201"/>
      <c r="OJB74" s="284"/>
      <c r="OJC74" s="201"/>
      <c r="OJH74" s="204" t="s">
        <v>1997</v>
      </c>
      <c r="OJI74" s="204" t="e">
        <f t="shared" ref="OJI74" si="3724">SQRT(SUM(OJI73:OJI73))</f>
        <v>#N/A</v>
      </c>
      <c r="OJQ74" s="201"/>
      <c r="OJR74" s="284"/>
      <c r="OJS74" s="201"/>
      <c r="OJX74" s="204" t="s">
        <v>1997</v>
      </c>
      <c r="OJY74" s="204" t="e">
        <f t="shared" ref="OJY74" si="3725">SQRT(SUM(OJY73:OJY73))</f>
        <v>#N/A</v>
      </c>
      <c r="OKG74" s="201"/>
      <c r="OKH74" s="284"/>
      <c r="OKI74" s="201"/>
      <c r="OKN74" s="204" t="s">
        <v>1997</v>
      </c>
      <c r="OKO74" s="204" t="e">
        <f t="shared" ref="OKO74" si="3726">SQRT(SUM(OKO73:OKO73))</f>
        <v>#N/A</v>
      </c>
      <c r="OKW74" s="201"/>
      <c r="OKX74" s="284"/>
      <c r="OKY74" s="201"/>
      <c r="OLD74" s="204" t="s">
        <v>1997</v>
      </c>
      <c r="OLE74" s="204" t="e">
        <f t="shared" ref="OLE74" si="3727">SQRT(SUM(OLE73:OLE73))</f>
        <v>#N/A</v>
      </c>
      <c r="OLM74" s="201"/>
      <c r="OLN74" s="284"/>
      <c r="OLO74" s="201"/>
      <c r="OLT74" s="204" t="s">
        <v>1997</v>
      </c>
      <c r="OLU74" s="204" t="e">
        <f t="shared" ref="OLU74" si="3728">SQRT(SUM(OLU73:OLU73))</f>
        <v>#N/A</v>
      </c>
      <c r="OMC74" s="201"/>
      <c r="OMD74" s="284"/>
      <c r="OME74" s="201"/>
      <c r="OMJ74" s="204" t="s">
        <v>1997</v>
      </c>
      <c r="OMK74" s="204" t="e">
        <f t="shared" ref="OMK74" si="3729">SQRT(SUM(OMK73:OMK73))</f>
        <v>#N/A</v>
      </c>
      <c r="OMS74" s="201"/>
      <c r="OMT74" s="284"/>
      <c r="OMU74" s="201"/>
      <c r="OMZ74" s="204" t="s">
        <v>1997</v>
      </c>
      <c r="ONA74" s="204" t="e">
        <f t="shared" ref="ONA74" si="3730">SQRT(SUM(ONA73:ONA73))</f>
        <v>#N/A</v>
      </c>
      <c r="ONI74" s="201"/>
      <c r="ONJ74" s="284"/>
      <c r="ONK74" s="201"/>
      <c r="ONP74" s="204" t="s">
        <v>1997</v>
      </c>
      <c r="ONQ74" s="204" t="e">
        <f t="shared" ref="ONQ74" si="3731">SQRT(SUM(ONQ73:ONQ73))</f>
        <v>#N/A</v>
      </c>
      <c r="ONY74" s="201"/>
      <c r="ONZ74" s="284"/>
      <c r="OOA74" s="201"/>
      <c r="OOF74" s="204" t="s">
        <v>1997</v>
      </c>
      <c r="OOG74" s="204" t="e">
        <f t="shared" ref="OOG74" si="3732">SQRT(SUM(OOG73:OOG73))</f>
        <v>#N/A</v>
      </c>
      <c r="OOO74" s="201"/>
      <c r="OOP74" s="284"/>
      <c r="OOQ74" s="201"/>
      <c r="OOV74" s="204" t="s">
        <v>1997</v>
      </c>
      <c r="OOW74" s="204" t="e">
        <f t="shared" ref="OOW74" si="3733">SQRT(SUM(OOW73:OOW73))</f>
        <v>#N/A</v>
      </c>
      <c r="OPE74" s="201"/>
      <c r="OPF74" s="284"/>
      <c r="OPG74" s="201"/>
      <c r="OPL74" s="204" t="s">
        <v>1997</v>
      </c>
      <c r="OPM74" s="204" t="e">
        <f t="shared" ref="OPM74" si="3734">SQRT(SUM(OPM73:OPM73))</f>
        <v>#N/A</v>
      </c>
      <c r="OPU74" s="201"/>
      <c r="OPV74" s="284"/>
      <c r="OPW74" s="201"/>
      <c r="OQB74" s="204" t="s">
        <v>1997</v>
      </c>
      <c r="OQC74" s="204" t="e">
        <f t="shared" ref="OQC74" si="3735">SQRT(SUM(OQC73:OQC73))</f>
        <v>#N/A</v>
      </c>
      <c r="OQK74" s="201"/>
      <c r="OQL74" s="284"/>
      <c r="OQM74" s="201"/>
      <c r="OQR74" s="204" t="s">
        <v>1997</v>
      </c>
      <c r="OQS74" s="204" t="e">
        <f t="shared" ref="OQS74" si="3736">SQRT(SUM(OQS73:OQS73))</f>
        <v>#N/A</v>
      </c>
      <c r="ORA74" s="201"/>
      <c r="ORB74" s="284"/>
      <c r="ORC74" s="201"/>
      <c r="ORH74" s="204" t="s">
        <v>1997</v>
      </c>
      <c r="ORI74" s="204" t="e">
        <f t="shared" ref="ORI74" si="3737">SQRT(SUM(ORI73:ORI73))</f>
        <v>#N/A</v>
      </c>
      <c r="ORQ74" s="201"/>
      <c r="ORR74" s="284"/>
      <c r="ORS74" s="201"/>
      <c r="ORX74" s="204" t="s">
        <v>1997</v>
      </c>
      <c r="ORY74" s="204" t="e">
        <f t="shared" ref="ORY74" si="3738">SQRT(SUM(ORY73:ORY73))</f>
        <v>#N/A</v>
      </c>
      <c r="OSG74" s="201"/>
      <c r="OSH74" s="284"/>
      <c r="OSI74" s="201"/>
      <c r="OSN74" s="204" t="s">
        <v>1997</v>
      </c>
      <c r="OSO74" s="204" t="e">
        <f t="shared" ref="OSO74" si="3739">SQRT(SUM(OSO73:OSO73))</f>
        <v>#N/A</v>
      </c>
      <c r="OSW74" s="201"/>
      <c r="OSX74" s="284"/>
      <c r="OSY74" s="201"/>
      <c r="OTD74" s="204" t="s">
        <v>1997</v>
      </c>
      <c r="OTE74" s="204" t="e">
        <f t="shared" ref="OTE74" si="3740">SQRT(SUM(OTE73:OTE73))</f>
        <v>#N/A</v>
      </c>
      <c r="OTM74" s="201"/>
      <c r="OTN74" s="284"/>
      <c r="OTO74" s="201"/>
      <c r="OTT74" s="204" t="s">
        <v>1997</v>
      </c>
      <c r="OTU74" s="204" t="e">
        <f t="shared" ref="OTU74" si="3741">SQRT(SUM(OTU73:OTU73))</f>
        <v>#N/A</v>
      </c>
      <c r="OUC74" s="201"/>
      <c r="OUD74" s="284"/>
      <c r="OUE74" s="201"/>
      <c r="OUJ74" s="204" t="s">
        <v>1997</v>
      </c>
      <c r="OUK74" s="204" t="e">
        <f t="shared" ref="OUK74" si="3742">SQRT(SUM(OUK73:OUK73))</f>
        <v>#N/A</v>
      </c>
      <c r="OUS74" s="201"/>
      <c r="OUT74" s="284"/>
      <c r="OUU74" s="201"/>
      <c r="OUZ74" s="204" t="s">
        <v>1997</v>
      </c>
      <c r="OVA74" s="204" t="e">
        <f t="shared" ref="OVA74" si="3743">SQRT(SUM(OVA73:OVA73))</f>
        <v>#N/A</v>
      </c>
      <c r="OVI74" s="201"/>
      <c r="OVJ74" s="284"/>
      <c r="OVK74" s="201"/>
      <c r="OVP74" s="204" t="s">
        <v>1997</v>
      </c>
      <c r="OVQ74" s="204" t="e">
        <f t="shared" ref="OVQ74" si="3744">SQRT(SUM(OVQ73:OVQ73))</f>
        <v>#N/A</v>
      </c>
      <c r="OVY74" s="201"/>
      <c r="OVZ74" s="284"/>
      <c r="OWA74" s="201"/>
      <c r="OWF74" s="204" t="s">
        <v>1997</v>
      </c>
      <c r="OWG74" s="204" t="e">
        <f t="shared" ref="OWG74" si="3745">SQRT(SUM(OWG73:OWG73))</f>
        <v>#N/A</v>
      </c>
      <c r="OWO74" s="201"/>
      <c r="OWP74" s="284"/>
      <c r="OWQ74" s="201"/>
      <c r="OWV74" s="204" t="s">
        <v>1997</v>
      </c>
      <c r="OWW74" s="204" t="e">
        <f t="shared" ref="OWW74" si="3746">SQRT(SUM(OWW73:OWW73))</f>
        <v>#N/A</v>
      </c>
      <c r="OXE74" s="201"/>
      <c r="OXF74" s="284"/>
      <c r="OXG74" s="201"/>
      <c r="OXL74" s="204" t="s">
        <v>1997</v>
      </c>
      <c r="OXM74" s="204" t="e">
        <f t="shared" ref="OXM74" si="3747">SQRT(SUM(OXM73:OXM73))</f>
        <v>#N/A</v>
      </c>
      <c r="OXU74" s="201"/>
      <c r="OXV74" s="284"/>
      <c r="OXW74" s="201"/>
      <c r="OYB74" s="204" t="s">
        <v>1997</v>
      </c>
      <c r="OYC74" s="204" t="e">
        <f t="shared" ref="OYC74" si="3748">SQRT(SUM(OYC73:OYC73))</f>
        <v>#N/A</v>
      </c>
      <c r="OYK74" s="201"/>
      <c r="OYL74" s="284"/>
      <c r="OYM74" s="201"/>
      <c r="OYR74" s="204" t="s">
        <v>1997</v>
      </c>
      <c r="OYS74" s="204" t="e">
        <f t="shared" ref="OYS74" si="3749">SQRT(SUM(OYS73:OYS73))</f>
        <v>#N/A</v>
      </c>
      <c r="OZA74" s="201"/>
      <c r="OZB74" s="284"/>
      <c r="OZC74" s="201"/>
      <c r="OZH74" s="204" t="s">
        <v>1997</v>
      </c>
      <c r="OZI74" s="204" t="e">
        <f t="shared" ref="OZI74" si="3750">SQRT(SUM(OZI73:OZI73))</f>
        <v>#N/A</v>
      </c>
      <c r="OZQ74" s="201"/>
      <c r="OZR74" s="284"/>
      <c r="OZS74" s="201"/>
      <c r="OZX74" s="204" t="s">
        <v>1997</v>
      </c>
      <c r="OZY74" s="204" t="e">
        <f t="shared" ref="OZY74" si="3751">SQRT(SUM(OZY73:OZY73))</f>
        <v>#N/A</v>
      </c>
      <c r="PAG74" s="201"/>
      <c r="PAH74" s="284"/>
      <c r="PAI74" s="201"/>
      <c r="PAN74" s="204" t="s">
        <v>1997</v>
      </c>
      <c r="PAO74" s="204" t="e">
        <f t="shared" ref="PAO74" si="3752">SQRT(SUM(PAO73:PAO73))</f>
        <v>#N/A</v>
      </c>
      <c r="PAW74" s="201"/>
      <c r="PAX74" s="284"/>
      <c r="PAY74" s="201"/>
      <c r="PBD74" s="204" t="s">
        <v>1997</v>
      </c>
      <c r="PBE74" s="204" t="e">
        <f t="shared" ref="PBE74" si="3753">SQRT(SUM(PBE73:PBE73))</f>
        <v>#N/A</v>
      </c>
      <c r="PBM74" s="201"/>
      <c r="PBN74" s="284"/>
      <c r="PBO74" s="201"/>
      <c r="PBT74" s="204" t="s">
        <v>1997</v>
      </c>
      <c r="PBU74" s="204" t="e">
        <f t="shared" ref="PBU74" si="3754">SQRT(SUM(PBU73:PBU73))</f>
        <v>#N/A</v>
      </c>
      <c r="PCC74" s="201"/>
      <c r="PCD74" s="284"/>
      <c r="PCE74" s="201"/>
      <c r="PCJ74" s="204" t="s">
        <v>1997</v>
      </c>
      <c r="PCK74" s="204" t="e">
        <f t="shared" ref="PCK74" si="3755">SQRT(SUM(PCK73:PCK73))</f>
        <v>#N/A</v>
      </c>
      <c r="PCS74" s="201"/>
      <c r="PCT74" s="284"/>
      <c r="PCU74" s="201"/>
      <c r="PCZ74" s="204" t="s">
        <v>1997</v>
      </c>
      <c r="PDA74" s="204" t="e">
        <f t="shared" ref="PDA74" si="3756">SQRT(SUM(PDA73:PDA73))</f>
        <v>#N/A</v>
      </c>
      <c r="PDI74" s="201"/>
      <c r="PDJ74" s="284"/>
      <c r="PDK74" s="201"/>
      <c r="PDP74" s="204" t="s">
        <v>1997</v>
      </c>
      <c r="PDQ74" s="204" t="e">
        <f t="shared" ref="PDQ74" si="3757">SQRT(SUM(PDQ73:PDQ73))</f>
        <v>#N/A</v>
      </c>
      <c r="PDY74" s="201"/>
      <c r="PDZ74" s="284"/>
      <c r="PEA74" s="201"/>
      <c r="PEF74" s="204" t="s">
        <v>1997</v>
      </c>
      <c r="PEG74" s="204" t="e">
        <f t="shared" ref="PEG74" si="3758">SQRT(SUM(PEG73:PEG73))</f>
        <v>#N/A</v>
      </c>
      <c r="PEO74" s="201"/>
      <c r="PEP74" s="284"/>
      <c r="PEQ74" s="201"/>
      <c r="PEV74" s="204" t="s">
        <v>1997</v>
      </c>
      <c r="PEW74" s="204" t="e">
        <f t="shared" ref="PEW74" si="3759">SQRT(SUM(PEW73:PEW73))</f>
        <v>#N/A</v>
      </c>
      <c r="PFE74" s="201"/>
      <c r="PFF74" s="284"/>
      <c r="PFG74" s="201"/>
      <c r="PFL74" s="204" t="s">
        <v>1997</v>
      </c>
      <c r="PFM74" s="204" t="e">
        <f t="shared" ref="PFM74" si="3760">SQRT(SUM(PFM73:PFM73))</f>
        <v>#N/A</v>
      </c>
      <c r="PFU74" s="201"/>
      <c r="PFV74" s="284"/>
      <c r="PFW74" s="201"/>
      <c r="PGB74" s="204" t="s">
        <v>1997</v>
      </c>
      <c r="PGC74" s="204" t="e">
        <f t="shared" ref="PGC74" si="3761">SQRT(SUM(PGC73:PGC73))</f>
        <v>#N/A</v>
      </c>
      <c r="PGK74" s="201"/>
      <c r="PGL74" s="284"/>
      <c r="PGM74" s="201"/>
      <c r="PGR74" s="204" t="s">
        <v>1997</v>
      </c>
      <c r="PGS74" s="204" t="e">
        <f t="shared" ref="PGS74" si="3762">SQRT(SUM(PGS73:PGS73))</f>
        <v>#N/A</v>
      </c>
      <c r="PHA74" s="201"/>
      <c r="PHB74" s="284"/>
      <c r="PHC74" s="201"/>
      <c r="PHH74" s="204" t="s">
        <v>1997</v>
      </c>
      <c r="PHI74" s="204" t="e">
        <f t="shared" ref="PHI74" si="3763">SQRT(SUM(PHI73:PHI73))</f>
        <v>#N/A</v>
      </c>
      <c r="PHQ74" s="201"/>
      <c r="PHR74" s="284"/>
      <c r="PHS74" s="201"/>
      <c r="PHX74" s="204" t="s">
        <v>1997</v>
      </c>
      <c r="PHY74" s="204" t="e">
        <f t="shared" ref="PHY74" si="3764">SQRT(SUM(PHY73:PHY73))</f>
        <v>#N/A</v>
      </c>
      <c r="PIG74" s="201"/>
      <c r="PIH74" s="284"/>
      <c r="PII74" s="201"/>
      <c r="PIN74" s="204" t="s">
        <v>1997</v>
      </c>
      <c r="PIO74" s="204" t="e">
        <f t="shared" ref="PIO74" si="3765">SQRT(SUM(PIO73:PIO73))</f>
        <v>#N/A</v>
      </c>
      <c r="PIW74" s="201"/>
      <c r="PIX74" s="284"/>
      <c r="PIY74" s="201"/>
      <c r="PJD74" s="204" t="s">
        <v>1997</v>
      </c>
      <c r="PJE74" s="204" t="e">
        <f t="shared" ref="PJE74" si="3766">SQRT(SUM(PJE73:PJE73))</f>
        <v>#N/A</v>
      </c>
      <c r="PJM74" s="201"/>
      <c r="PJN74" s="284"/>
      <c r="PJO74" s="201"/>
      <c r="PJT74" s="204" t="s">
        <v>1997</v>
      </c>
      <c r="PJU74" s="204" t="e">
        <f t="shared" ref="PJU74" si="3767">SQRT(SUM(PJU73:PJU73))</f>
        <v>#N/A</v>
      </c>
      <c r="PKC74" s="201"/>
      <c r="PKD74" s="284"/>
      <c r="PKE74" s="201"/>
      <c r="PKJ74" s="204" t="s">
        <v>1997</v>
      </c>
      <c r="PKK74" s="204" t="e">
        <f t="shared" ref="PKK74" si="3768">SQRT(SUM(PKK73:PKK73))</f>
        <v>#N/A</v>
      </c>
      <c r="PKS74" s="201"/>
      <c r="PKT74" s="284"/>
      <c r="PKU74" s="201"/>
      <c r="PKZ74" s="204" t="s">
        <v>1997</v>
      </c>
      <c r="PLA74" s="204" t="e">
        <f t="shared" ref="PLA74" si="3769">SQRT(SUM(PLA73:PLA73))</f>
        <v>#N/A</v>
      </c>
      <c r="PLI74" s="201"/>
      <c r="PLJ74" s="284"/>
      <c r="PLK74" s="201"/>
      <c r="PLP74" s="204" t="s">
        <v>1997</v>
      </c>
      <c r="PLQ74" s="204" t="e">
        <f t="shared" ref="PLQ74" si="3770">SQRT(SUM(PLQ73:PLQ73))</f>
        <v>#N/A</v>
      </c>
      <c r="PLY74" s="201"/>
      <c r="PLZ74" s="284"/>
      <c r="PMA74" s="201"/>
      <c r="PMF74" s="204" t="s">
        <v>1997</v>
      </c>
      <c r="PMG74" s="204" t="e">
        <f t="shared" ref="PMG74" si="3771">SQRT(SUM(PMG73:PMG73))</f>
        <v>#N/A</v>
      </c>
      <c r="PMO74" s="201"/>
      <c r="PMP74" s="284"/>
      <c r="PMQ74" s="201"/>
      <c r="PMV74" s="204" t="s">
        <v>1997</v>
      </c>
      <c r="PMW74" s="204" t="e">
        <f t="shared" ref="PMW74" si="3772">SQRT(SUM(PMW73:PMW73))</f>
        <v>#N/A</v>
      </c>
      <c r="PNE74" s="201"/>
      <c r="PNF74" s="284"/>
      <c r="PNG74" s="201"/>
      <c r="PNL74" s="204" t="s">
        <v>1997</v>
      </c>
      <c r="PNM74" s="204" t="e">
        <f t="shared" ref="PNM74" si="3773">SQRT(SUM(PNM73:PNM73))</f>
        <v>#N/A</v>
      </c>
      <c r="PNU74" s="201"/>
      <c r="PNV74" s="284"/>
      <c r="PNW74" s="201"/>
      <c r="POB74" s="204" t="s">
        <v>1997</v>
      </c>
      <c r="POC74" s="204" t="e">
        <f t="shared" ref="POC74" si="3774">SQRT(SUM(POC73:POC73))</f>
        <v>#N/A</v>
      </c>
      <c r="POK74" s="201"/>
      <c r="POL74" s="284"/>
      <c r="POM74" s="201"/>
      <c r="POR74" s="204" t="s">
        <v>1997</v>
      </c>
      <c r="POS74" s="204" t="e">
        <f t="shared" ref="POS74" si="3775">SQRT(SUM(POS73:POS73))</f>
        <v>#N/A</v>
      </c>
      <c r="PPA74" s="201"/>
      <c r="PPB74" s="284"/>
      <c r="PPC74" s="201"/>
      <c r="PPH74" s="204" t="s">
        <v>1997</v>
      </c>
      <c r="PPI74" s="204" t="e">
        <f t="shared" ref="PPI74" si="3776">SQRT(SUM(PPI73:PPI73))</f>
        <v>#N/A</v>
      </c>
      <c r="PPQ74" s="201"/>
      <c r="PPR74" s="284"/>
      <c r="PPS74" s="201"/>
      <c r="PPX74" s="204" t="s">
        <v>1997</v>
      </c>
      <c r="PPY74" s="204" t="e">
        <f t="shared" ref="PPY74" si="3777">SQRT(SUM(PPY73:PPY73))</f>
        <v>#N/A</v>
      </c>
      <c r="PQG74" s="201"/>
      <c r="PQH74" s="284"/>
      <c r="PQI74" s="201"/>
      <c r="PQN74" s="204" t="s">
        <v>1997</v>
      </c>
      <c r="PQO74" s="204" t="e">
        <f t="shared" ref="PQO74" si="3778">SQRT(SUM(PQO73:PQO73))</f>
        <v>#N/A</v>
      </c>
      <c r="PQW74" s="201"/>
      <c r="PQX74" s="284"/>
      <c r="PQY74" s="201"/>
      <c r="PRD74" s="204" t="s">
        <v>1997</v>
      </c>
      <c r="PRE74" s="204" t="e">
        <f t="shared" ref="PRE74" si="3779">SQRT(SUM(PRE73:PRE73))</f>
        <v>#N/A</v>
      </c>
      <c r="PRM74" s="201"/>
      <c r="PRN74" s="284"/>
      <c r="PRO74" s="201"/>
      <c r="PRT74" s="204" t="s">
        <v>1997</v>
      </c>
      <c r="PRU74" s="204" t="e">
        <f t="shared" ref="PRU74" si="3780">SQRT(SUM(PRU73:PRU73))</f>
        <v>#N/A</v>
      </c>
      <c r="PSC74" s="201"/>
      <c r="PSD74" s="284"/>
      <c r="PSE74" s="201"/>
      <c r="PSJ74" s="204" t="s">
        <v>1997</v>
      </c>
      <c r="PSK74" s="204" t="e">
        <f t="shared" ref="PSK74" si="3781">SQRT(SUM(PSK73:PSK73))</f>
        <v>#N/A</v>
      </c>
      <c r="PSS74" s="201"/>
      <c r="PST74" s="284"/>
      <c r="PSU74" s="201"/>
      <c r="PSZ74" s="204" t="s">
        <v>1997</v>
      </c>
      <c r="PTA74" s="204" t="e">
        <f t="shared" ref="PTA74" si="3782">SQRT(SUM(PTA73:PTA73))</f>
        <v>#N/A</v>
      </c>
      <c r="PTI74" s="201"/>
      <c r="PTJ74" s="284"/>
      <c r="PTK74" s="201"/>
      <c r="PTP74" s="204" t="s">
        <v>1997</v>
      </c>
      <c r="PTQ74" s="204" t="e">
        <f t="shared" ref="PTQ74" si="3783">SQRT(SUM(PTQ73:PTQ73))</f>
        <v>#N/A</v>
      </c>
      <c r="PTY74" s="201"/>
      <c r="PTZ74" s="284"/>
      <c r="PUA74" s="201"/>
      <c r="PUF74" s="204" t="s">
        <v>1997</v>
      </c>
      <c r="PUG74" s="204" t="e">
        <f t="shared" ref="PUG74" si="3784">SQRT(SUM(PUG73:PUG73))</f>
        <v>#N/A</v>
      </c>
      <c r="PUO74" s="201"/>
      <c r="PUP74" s="284"/>
      <c r="PUQ74" s="201"/>
      <c r="PUV74" s="204" t="s">
        <v>1997</v>
      </c>
      <c r="PUW74" s="204" t="e">
        <f t="shared" ref="PUW74" si="3785">SQRT(SUM(PUW73:PUW73))</f>
        <v>#N/A</v>
      </c>
      <c r="PVE74" s="201"/>
      <c r="PVF74" s="284"/>
      <c r="PVG74" s="201"/>
      <c r="PVL74" s="204" t="s">
        <v>1997</v>
      </c>
      <c r="PVM74" s="204" t="e">
        <f t="shared" ref="PVM74" si="3786">SQRT(SUM(PVM73:PVM73))</f>
        <v>#N/A</v>
      </c>
      <c r="PVU74" s="201"/>
      <c r="PVV74" s="284"/>
      <c r="PVW74" s="201"/>
      <c r="PWB74" s="204" t="s">
        <v>1997</v>
      </c>
      <c r="PWC74" s="204" t="e">
        <f t="shared" ref="PWC74" si="3787">SQRT(SUM(PWC73:PWC73))</f>
        <v>#N/A</v>
      </c>
      <c r="PWK74" s="201"/>
      <c r="PWL74" s="284"/>
      <c r="PWM74" s="201"/>
      <c r="PWR74" s="204" t="s">
        <v>1997</v>
      </c>
      <c r="PWS74" s="204" t="e">
        <f t="shared" ref="PWS74" si="3788">SQRT(SUM(PWS73:PWS73))</f>
        <v>#N/A</v>
      </c>
      <c r="PXA74" s="201"/>
      <c r="PXB74" s="284"/>
      <c r="PXC74" s="201"/>
      <c r="PXH74" s="204" t="s">
        <v>1997</v>
      </c>
      <c r="PXI74" s="204" t="e">
        <f t="shared" ref="PXI74" si="3789">SQRT(SUM(PXI73:PXI73))</f>
        <v>#N/A</v>
      </c>
      <c r="PXQ74" s="201"/>
      <c r="PXR74" s="284"/>
      <c r="PXS74" s="201"/>
      <c r="PXX74" s="204" t="s">
        <v>1997</v>
      </c>
      <c r="PXY74" s="204" t="e">
        <f t="shared" ref="PXY74" si="3790">SQRT(SUM(PXY73:PXY73))</f>
        <v>#N/A</v>
      </c>
      <c r="PYG74" s="201"/>
      <c r="PYH74" s="284"/>
      <c r="PYI74" s="201"/>
      <c r="PYN74" s="204" t="s">
        <v>1997</v>
      </c>
      <c r="PYO74" s="204" t="e">
        <f t="shared" ref="PYO74" si="3791">SQRT(SUM(PYO73:PYO73))</f>
        <v>#N/A</v>
      </c>
      <c r="PYW74" s="201"/>
      <c r="PYX74" s="284"/>
      <c r="PYY74" s="201"/>
      <c r="PZD74" s="204" t="s">
        <v>1997</v>
      </c>
      <c r="PZE74" s="204" t="e">
        <f t="shared" ref="PZE74" si="3792">SQRT(SUM(PZE73:PZE73))</f>
        <v>#N/A</v>
      </c>
      <c r="PZM74" s="201"/>
      <c r="PZN74" s="284"/>
      <c r="PZO74" s="201"/>
      <c r="PZT74" s="204" t="s">
        <v>1997</v>
      </c>
      <c r="PZU74" s="204" t="e">
        <f t="shared" ref="PZU74" si="3793">SQRT(SUM(PZU73:PZU73))</f>
        <v>#N/A</v>
      </c>
      <c r="QAC74" s="201"/>
      <c r="QAD74" s="284"/>
      <c r="QAE74" s="201"/>
      <c r="QAJ74" s="204" t="s">
        <v>1997</v>
      </c>
      <c r="QAK74" s="204" t="e">
        <f t="shared" ref="QAK74" si="3794">SQRT(SUM(QAK73:QAK73))</f>
        <v>#N/A</v>
      </c>
      <c r="QAS74" s="201"/>
      <c r="QAT74" s="284"/>
      <c r="QAU74" s="201"/>
      <c r="QAZ74" s="204" t="s">
        <v>1997</v>
      </c>
      <c r="QBA74" s="204" t="e">
        <f t="shared" ref="QBA74" si="3795">SQRT(SUM(QBA73:QBA73))</f>
        <v>#N/A</v>
      </c>
      <c r="QBI74" s="201"/>
      <c r="QBJ74" s="284"/>
      <c r="QBK74" s="201"/>
      <c r="QBP74" s="204" t="s">
        <v>1997</v>
      </c>
      <c r="QBQ74" s="204" t="e">
        <f t="shared" ref="QBQ74" si="3796">SQRT(SUM(QBQ73:QBQ73))</f>
        <v>#N/A</v>
      </c>
      <c r="QBY74" s="201"/>
      <c r="QBZ74" s="284"/>
      <c r="QCA74" s="201"/>
      <c r="QCF74" s="204" t="s">
        <v>1997</v>
      </c>
      <c r="QCG74" s="204" t="e">
        <f t="shared" ref="QCG74" si="3797">SQRT(SUM(QCG73:QCG73))</f>
        <v>#N/A</v>
      </c>
      <c r="QCO74" s="201"/>
      <c r="QCP74" s="284"/>
      <c r="QCQ74" s="201"/>
      <c r="QCV74" s="204" t="s">
        <v>1997</v>
      </c>
      <c r="QCW74" s="204" t="e">
        <f t="shared" ref="QCW74" si="3798">SQRT(SUM(QCW73:QCW73))</f>
        <v>#N/A</v>
      </c>
      <c r="QDE74" s="201"/>
      <c r="QDF74" s="284"/>
      <c r="QDG74" s="201"/>
      <c r="QDL74" s="204" t="s">
        <v>1997</v>
      </c>
      <c r="QDM74" s="204" t="e">
        <f t="shared" ref="QDM74" si="3799">SQRT(SUM(QDM73:QDM73))</f>
        <v>#N/A</v>
      </c>
      <c r="QDU74" s="201"/>
      <c r="QDV74" s="284"/>
      <c r="QDW74" s="201"/>
      <c r="QEB74" s="204" t="s">
        <v>1997</v>
      </c>
      <c r="QEC74" s="204" t="e">
        <f t="shared" ref="QEC74" si="3800">SQRT(SUM(QEC73:QEC73))</f>
        <v>#N/A</v>
      </c>
      <c r="QEK74" s="201"/>
      <c r="QEL74" s="284"/>
      <c r="QEM74" s="201"/>
      <c r="QER74" s="204" t="s">
        <v>1997</v>
      </c>
      <c r="QES74" s="204" t="e">
        <f t="shared" ref="QES74" si="3801">SQRT(SUM(QES73:QES73))</f>
        <v>#N/A</v>
      </c>
      <c r="QFA74" s="201"/>
      <c r="QFB74" s="284"/>
      <c r="QFC74" s="201"/>
      <c r="QFH74" s="204" t="s">
        <v>1997</v>
      </c>
      <c r="QFI74" s="204" t="e">
        <f t="shared" ref="QFI74" si="3802">SQRT(SUM(QFI73:QFI73))</f>
        <v>#N/A</v>
      </c>
      <c r="QFQ74" s="201"/>
      <c r="QFR74" s="284"/>
      <c r="QFS74" s="201"/>
      <c r="QFX74" s="204" t="s">
        <v>1997</v>
      </c>
      <c r="QFY74" s="204" t="e">
        <f t="shared" ref="QFY74" si="3803">SQRT(SUM(QFY73:QFY73))</f>
        <v>#N/A</v>
      </c>
      <c r="QGG74" s="201"/>
      <c r="QGH74" s="284"/>
      <c r="QGI74" s="201"/>
      <c r="QGN74" s="204" t="s">
        <v>1997</v>
      </c>
      <c r="QGO74" s="204" t="e">
        <f t="shared" ref="QGO74" si="3804">SQRT(SUM(QGO73:QGO73))</f>
        <v>#N/A</v>
      </c>
      <c r="QGW74" s="201"/>
      <c r="QGX74" s="284"/>
      <c r="QGY74" s="201"/>
      <c r="QHD74" s="204" t="s">
        <v>1997</v>
      </c>
      <c r="QHE74" s="204" t="e">
        <f t="shared" ref="QHE74" si="3805">SQRT(SUM(QHE73:QHE73))</f>
        <v>#N/A</v>
      </c>
      <c r="QHM74" s="201"/>
      <c r="QHN74" s="284"/>
      <c r="QHO74" s="201"/>
      <c r="QHT74" s="204" t="s">
        <v>1997</v>
      </c>
      <c r="QHU74" s="204" t="e">
        <f t="shared" ref="QHU74" si="3806">SQRT(SUM(QHU73:QHU73))</f>
        <v>#N/A</v>
      </c>
      <c r="QIC74" s="201"/>
      <c r="QID74" s="284"/>
      <c r="QIE74" s="201"/>
      <c r="QIJ74" s="204" t="s">
        <v>1997</v>
      </c>
      <c r="QIK74" s="204" t="e">
        <f t="shared" ref="QIK74" si="3807">SQRT(SUM(QIK73:QIK73))</f>
        <v>#N/A</v>
      </c>
      <c r="QIS74" s="201"/>
      <c r="QIT74" s="284"/>
      <c r="QIU74" s="201"/>
      <c r="QIZ74" s="204" t="s">
        <v>1997</v>
      </c>
      <c r="QJA74" s="204" t="e">
        <f t="shared" ref="QJA74" si="3808">SQRT(SUM(QJA73:QJA73))</f>
        <v>#N/A</v>
      </c>
      <c r="QJI74" s="201"/>
      <c r="QJJ74" s="284"/>
      <c r="QJK74" s="201"/>
      <c r="QJP74" s="204" t="s">
        <v>1997</v>
      </c>
      <c r="QJQ74" s="204" t="e">
        <f t="shared" ref="QJQ74" si="3809">SQRT(SUM(QJQ73:QJQ73))</f>
        <v>#N/A</v>
      </c>
      <c r="QJY74" s="201"/>
      <c r="QJZ74" s="284"/>
      <c r="QKA74" s="201"/>
      <c r="QKF74" s="204" t="s">
        <v>1997</v>
      </c>
      <c r="QKG74" s="204" t="e">
        <f t="shared" ref="QKG74" si="3810">SQRT(SUM(QKG73:QKG73))</f>
        <v>#N/A</v>
      </c>
      <c r="QKO74" s="201"/>
      <c r="QKP74" s="284"/>
      <c r="QKQ74" s="201"/>
      <c r="QKV74" s="204" t="s">
        <v>1997</v>
      </c>
      <c r="QKW74" s="204" t="e">
        <f t="shared" ref="QKW74" si="3811">SQRT(SUM(QKW73:QKW73))</f>
        <v>#N/A</v>
      </c>
      <c r="QLE74" s="201"/>
      <c r="QLF74" s="284"/>
      <c r="QLG74" s="201"/>
      <c r="QLL74" s="204" t="s">
        <v>1997</v>
      </c>
      <c r="QLM74" s="204" t="e">
        <f t="shared" ref="QLM74" si="3812">SQRT(SUM(QLM73:QLM73))</f>
        <v>#N/A</v>
      </c>
      <c r="QLU74" s="201"/>
      <c r="QLV74" s="284"/>
      <c r="QLW74" s="201"/>
      <c r="QMB74" s="204" t="s">
        <v>1997</v>
      </c>
      <c r="QMC74" s="204" t="e">
        <f t="shared" ref="QMC74" si="3813">SQRT(SUM(QMC73:QMC73))</f>
        <v>#N/A</v>
      </c>
      <c r="QMK74" s="201"/>
      <c r="QML74" s="284"/>
      <c r="QMM74" s="201"/>
      <c r="QMR74" s="204" t="s">
        <v>1997</v>
      </c>
      <c r="QMS74" s="204" t="e">
        <f t="shared" ref="QMS74" si="3814">SQRT(SUM(QMS73:QMS73))</f>
        <v>#N/A</v>
      </c>
      <c r="QNA74" s="201"/>
      <c r="QNB74" s="284"/>
      <c r="QNC74" s="201"/>
      <c r="QNH74" s="204" t="s">
        <v>1997</v>
      </c>
      <c r="QNI74" s="204" t="e">
        <f t="shared" ref="QNI74" si="3815">SQRT(SUM(QNI73:QNI73))</f>
        <v>#N/A</v>
      </c>
      <c r="QNQ74" s="201"/>
      <c r="QNR74" s="284"/>
      <c r="QNS74" s="201"/>
      <c r="QNX74" s="204" t="s">
        <v>1997</v>
      </c>
      <c r="QNY74" s="204" t="e">
        <f t="shared" ref="QNY74" si="3816">SQRT(SUM(QNY73:QNY73))</f>
        <v>#N/A</v>
      </c>
      <c r="QOG74" s="201"/>
      <c r="QOH74" s="284"/>
      <c r="QOI74" s="201"/>
      <c r="QON74" s="204" t="s">
        <v>1997</v>
      </c>
      <c r="QOO74" s="204" t="e">
        <f t="shared" ref="QOO74" si="3817">SQRT(SUM(QOO73:QOO73))</f>
        <v>#N/A</v>
      </c>
      <c r="QOW74" s="201"/>
      <c r="QOX74" s="284"/>
      <c r="QOY74" s="201"/>
      <c r="QPD74" s="204" t="s">
        <v>1997</v>
      </c>
      <c r="QPE74" s="204" t="e">
        <f t="shared" ref="QPE74" si="3818">SQRT(SUM(QPE73:QPE73))</f>
        <v>#N/A</v>
      </c>
      <c r="QPM74" s="201"/>
      <c r="QPN74" s="284"/>
      <c r="QPO74" s="201"/>
      <c r="QPT74" s="204" t="s">
        <v>1997</v>
      </c>
      <c r="QPU74" s="204" t="e">
        <f t="shared" ref="QPU74" si="3819">SQRT(SUM(QPU73:QPU73))</f>
        <v>#N/A</v>
      </c>
      <c r="QQC74" s="201"/>
      <c r="QQD74" s="284"/>
      <c r="QQE74" s="201"/>
      <c r="QQJ74" s="204" t="s">
        <v>1997</v>
      </c>
      <c r="QQK74" s="204" t="e">
        <f t="shared" ref="QQK74" si="3820">SQRT(SUM(QQK73:QQK73))</f>
        <v>#N/A</v>
      </c>
      <c r="QQS74" s="201"/>
      <c r="QQT74" s="284"/>
      <c r="QQU74" s="201"/>
      <c r="QQZ74" s="204" t="s">
        <v>1997</v>
      </c>
      <c r="QRA74" s="204" t="e">
        <f t="shared" ref="QRA74" si="3821">SQRT(SUM(QRA73:QRA73))</f>
        <v>#N/A</v>
      </c>
      <c r="QRI74" s="201"/>
      <c r="QRJ74" s="284"/>
      <c r="QRK74" s="201"/>
      <c r="QRP74" s="204" t="s">
        <v>1997</v>
      </c>
      <c r="QRQ74" s="204" t="e">
        <f t="shared" ref="QRQ74" si="3822">SQRT(SUM(QRQ73:QRQ73))</f>
        <v>#N/A</v>
      </c>
      <c r="QRY74" s="201"/>
      <c r="QRZ74" s="284"/>
      <c r="QSA74" s="201"/>
      <c r="QSF74" s="204" t="s">
        <v>1997</v>
      </c>
      <c r="QSG74" s="204" t="e">
        <f t="shared" ref="QSG74" si="3823">SQRT(SUM(QSG73:QSG73))</f>
        <v>#N/A</v>
      </c>
      <c r="QSO74" s="201"/>
      <c r="QSP74" s="284"/>
      <c r="QSQ74" s="201"/>
      <c r="QSV74" s="204" t="s">
        <v>1997</v>
      </c>
      <c r="QSW74" s="204" t="e">
        <f t="shared" ref="QSW74" si="3824">SQRT(SUM(QSW73:QSW73))</f>
        <v>#N/A</v>
      </c>
      <c r="QTE74" s="201"/>
      <c r="QTF74" s="284"/>
      <c r="QTG74" s="201"/>
      <c r="QTL74" s="204" t="s">
        <v>1997</v>
      </c>
      <c r="QTM74" s="204" t="e">
        <f t="shared" ref="QTM74" si="3825">SQRT(SUM(QTM73:QTM73))</f>
        <v>#N/A</v>
      </c>
      <c r="QTU74" s="201"/>
      <c r="QTV74" s="284"/>
      <c r="QTW74" s="201"/>
      <c r="QUB74" s="204" t="s">
        <v>1997</v>
      </c>
      <c r="QUC74" s="204" t="e">
        <f t="shared" ref="QUC74" si="3826">SQRT(SUM(QUC73:QUC73))</f>
        <v>#N/A</v>
      </c>
      <c r="QUK74" s="201"/>
      <c r="QUL74" s="284"/>
      <c r="QUM74" s="201"/>
      <c r="QUR74" s="204" t="s">
        <v>1997</v>
      </c>
      <c r="QUS74" s="204" t="e">
        <f t="shared" ref="QUS74" si="3827">SQRT(SUM(QUS73:QUS73))</f>
        <v>#N/A</v>
      </c>
      <c r="QVA74" s="201"/>
      <c r="QVB74" s="284"/>
      <c r="QVC74" s="201"/>
      <c r="QVH74" s="204" t="s">
        <v>1997</v>
      </c>
      <c r="QVI74" s="204" t="e">
        <f t="shared" ref="QVI74" si="3828">SQRT(SUM(QVI73:QVI73))</f>
        <v>#N/A</v>
      </c>
      <c r="QVQ74" s="201"/>
      <c r="QVR74" s="284"/>
      <c r="QVS74" s="201"/>
      <c r="QVX74" s="204" t="s">
        <v>1997</v>
      </c>
      <c r="QVY74" s="204" t="e">
        <f t="shared" ref="QVY74" si="3829">SQRT(SUM(QVY73:QVY73))</f>
        <v>#N/A</v>
      </c>
      <c r="QWG74" s="201"/>
      <c r="QWH74" s="284"/>
      <c r="QWI74" s="201"/>
      <c r="QWN74" s="204" t="s">
        <v>1997</v>
      </c>
      <c r="QWO74" s="204" t="e">
        <f t="shared" ref="QWO74" si="3830">SQRT(SUM(QWO73:QWO73))</f>
        <v>#N/A</v>
      </c>
      <c r="QWW74" s="201"/>
      <c r="QWX74" s="284"/>
      <c r="QWY74" s="201"/>
      <c r="QXD74" s="204" t="s">
        <v>1997</v>
      </c>
      <c r="QXE74" s="204" t="e">
        <f t="shared" ref="QXE74" si="3831">SQRT(SUM(QXE73:QXE73))</f>
        <v>#N/A</v>
      </c>
      <c r="QXM74" s="201"/>
      <c r="QXN74" s="284"/>
      <c r="QXO74" s="201"/>
      <c r="QXT74" s="204" t="s">
        <v>1997</v>
      </c>
      <c r="QXU74" s="204" t="e">
        <f t="shared" ref="QXU74" si="3832">SQRT(SUM(QXU73:QXU73))</f>
        <v>#N/A</v>
      </c>
      <c r="QYC74" s="201"/>
      <c r="QYD74" s="284"/>
      <c r="QYE74" s="201"/>
      <c r="QYJ74" s="204" t="s">
        <v>1997</v>
      </c>
      <c r="QYK74" s="204" t="e">
        <f t="shared" ref="QYK74" si="3833">SQRT(SUM(QYK73:QYK73))</f>
        <v>#N/A</v>
      </c>
      <c r="QYS74" s="201"/>
      <c r="QYT74" s="284"/>
      <c r="QYU74" s="201"/>
      <c r="QYZ74" s="204" t="s">
        <v>1997</v>
      </c>
      <c r="QZA74" s="204" t="e">
        <f t="shared" ref="QZA74" si="3834">SQRT(SUM(QZA73:QZA73))</f>
        <v>#N/A</v>
      </c>
      <c r="QZI74" s="201"/>
      <c r="QZJ74" s="284"/>
      <c r="QZK74" s="201"/>
      <c r="QZP74" s="204" t="s">
        <v>1997</v>
      </c>
      <c r="QZQ74" s="204" t="e">
        <f t="shared" ref="QZQ74" si="3835">SQRT(SUM(QZQ73:QZQ73))</f>
        <v>#N/A</v>
      </c>
      <c r="QZY74" s="201"/>
      <c r="QZZ74" s="284"/>
      <c r="RAA74" s="201"/>
      <c r="RAF74" s="204" t="s">
        <v>1997</v>
      </c>
      <c r="RAG74" s="204" t="e">
        <f t="shared" ref="RAG74" si="3836">SQRT(SUM(RAG73:RAG73))</f>
        <v>#N/A</v>
      </c>
      <c r="RAO74" s="201"/>
      <c r="RAP74" s="284"/>
      <c r="RAQ74" s="201"/>
      <c r="RAV74" s="204" t="s">
        <v>1997</v>
      </c>
      <c r="RAW74" s="204" t="e">
        <f t="shared" ref="RAW74" si="3837">SQRT(SUM(RAW73:RAW73))</f>
        <v>#N/A</v>
      </c>
      <c r="RBE74" s="201"/>
      <c r="RBF74" s="284"/>
      <c r="RBG74" s="201"/>
      <c r="RBL74" s="204" t="s">
        <v>1997</v>
      </c>
      <c r="RBM74" s="204" t="e">
        <f t="shared" ref="RBM74" si="3838">SQRT(SUM(RBM73:RBM73))</f>
        <v>#N/A</v>
      </c>
      <c r="RBU74" s="201"/>
      <c r="RBV74" s="284"/>
      <c r="RBW74" s="201"/>
      <c r="RCB74" s="204" t="s">
        <v>1997</v>
      </c>
      <c r="RCC74" s="204" t="e">
        <f t="shared" ref="RCC74" si="3839">SQRT(SUM(RCC73:RCC73))</f>
        <v>#N/A</v>
      </c>
      <c r="RCK74" s="201"/>
      <c r="RCL74" s="284"/>
      <c r="RCM74" s="201"/>
      <c r="RCR74" s="204" t="s">
        <v>1997</v>
      </c>
      <c r="RCS74" s="204" t="e">
        <f t="shared" ref="RCS74" si="3840">SQRT(SUM(RCS73:RCS73))</f>
        <v>#N/A</v>
      </c>
      <c r="RDA74" s="201"/>
      <c r="RDB74" s="284"/>
      <c r="RDC74" s="201"/>
      <c r="RDH74" s="204" t="s">
        <v>1997</v>
      </c>
      <c r="RDI74" s="204" t="e">
        <f t="shared" ref="RDI74" si="3841">SQRT(SUM(RDI73:RDI73))</f>
        <v>#N/A</v>
      </c>
      <c r="RDQ74" s="201"/>
      <c r="RDR74" s="284"/>
      <c r="RDS74" s="201"/>
      <c r="RDX74" s="204" t="s">
        <v>1997</v>
      </c>
      <c r="RDY74" s="204" t="e">
        <f t="shared" ref="RDY74" si="3842">SQRT(SUM(RDY73:RDY73))</f>
        <v>#N/A</v>
      </c>
      <c r="REG74" s="201"/>
      <c r="REH74" s="284"/>
      <c r="REI74" s="201"/>
      <c r="REN74" s="204" t="s">
        <v>1997</v>
      </c>
      <c r="REO74" s="204" t="e">
        <f t="shared" ref="REO74" si="3843">SQRT(SUM(REO73:REO73))</f>
        <v>#N/A</v>
      </c>
      <c r="REW74" s="201"/>
      <c r="REX74" s="284"/>
      <c r="REY74" s="201"/>
      <c r="RFD74" s="204" t="s">
        <v>1997</v>
      </c>
      <c r="RFE74" s="204" t="e">
        <f t="shared" ref="RFE74" si="3844">SQRT(SUM(RFE73:RFE73))</f>
        <v>#N/A</v>
      </c>
      <c r="RFM74" s="201"/>
      <c r="RFN74" s="284"/>
      <c r="RFO74" s="201"/>
      <c r="RFT74" s="204" t="s">
        <v>1997</v>
      </c>
      <c r="RFU74" s="204" t="e">
        <f t="shared" ref="RFU74" si="3845">SQRT(SUM(RFU73:RFU73))</f>
        <v>#N/A</v>
      </c>
      <c r="RGC74" s="201"/>
      <c r="RGD74" s="284"/>
      <c r="RGE74" s="201"/>
      <c r="RGJ74" s="204" t="s">
        <v>1997</v>
      </c>
      <c r="RGK74" s="204" t="e">
        <f t="shared" ref="RGK74" si="3846">SQRT(SUM(RGK73:RGK73))</f>
        <v>#N/A</v>
      </c>
      <c r="RGS74" s="201"/>
      <c r="RGT74" s="284"/>
      <c r="RGU74" s="201"/>
      <c r="RGZ74" s="204" t="s">
        <v>1997</v>
      </c>
      <c r="RHA74" s="204" t="e">
        <f t="shared" ref="RHA74" si="3847">SQRT(SUM(RHA73:RHA73))</f>
        <v>#N/A</v>
      </c>
      <c r="RHI74" s="201"/>
      <c r="RHJ74" s="284"/>
      <c r="RHK74" s="201"/>
      <c r="RHP74" s="204" t="s">
        <v>1997</v>
      </c>
      <c r="RHQ74" s="204" t="e">
        <f t="shared" ref="RHQ74" si="3848">SQRT(SUM(RHQ73:RHQ73))</f>
        <v>#N/A</v>
      </c>
      <c r="RHY74" s="201"/>
      <c r="RHZ74" s="284"/>
      <c r="RIA74" s="201"/>
      <c r="RIF74" s="204" t="s">
        <v>1997</v>
      </c>
      <c r="RIG74" s="204" t="e">
        <f t="shared" ref="RIG74" si="3849">SQRT(SUM(RIG73:RIG73))</f>
        <v>#N/A</v>
      </c>
      <c r="RIO74" s="201"/>
      <c r="RIP74" s="284"/>
      <c r="RIQ74" s="201"/>
      <c r="RIV74" s="204" t="s">
        <v>1997</v>
      </c>
      <c r="RIW74" s="204" t="e">
        <f t="shared" ref="RIW74" si="3850">SQRT(SUM(RIW73:RIW73))</f>
        <v>#N/A</v>
      </c>
      <c r="RJE74" s="201"/>
      <c r="RJF74" s="284"/>
      <c r="RJG74" s="201"/>
      <c r="RJL74" s="204" t="s">
        <v>1997</v>
      </c>
      <c r="RJM74" s="204" t="e">
        <f t="shared" ref="RJM74" si="3851">SQRT(SUM(RJM73:RJM73))</f>
        <v>#N/A</v>
      </c>
      <c r="RJU74" s="201"/>
      <c r="RJV74" s="284"/>
      <c r="RJW74" s="201"/>
      <c r="RKB74" s="204" t="s">
        <v>1997</v>
      </c>
      <c r="RKC74" s="204" t="e">
        <f t="shared" ref="RKC74" si="3852">SQRT(SUM(RKC73:RKC73))</f>
        <v>#N/A</v>
      </c>
      <c r="RKK74" s="201"/>
      <c r="RKL74" s="284"/>
      <c r="RKM74" s="201"/>
      <c r="RKR74" s="204" t="s">
        <v>1997</v>
      </c>
      <c r="RKS74" s="204" t="e">
        <f t="shared" ref="RKS74" si="3853">SQRT(SUM(RKS73:RKS73))</f>
        <v>#N/A</v>
      </c>
      <c r="RLA74" s="201"/>
      <c r="RLB74" s="284"/>
      <c r="RLC74" s="201"/>
      <c r="RLH74" s="204" t="s">
        <v>1997</v>
      </c>
      <c r="RLI74" s="204" t="e">
        <f t="shared" ref="RLI74" si="3854">SQRT(SUM(RLI73:RLI73))</f>
        <v>#N/A</v>
      </c>
      <c r="RLQ74" s="201"/>
      <c r="RLR74" s="284"/>
      <c r="RLS74" s="201"/>
      <c r="RLX74" s="204" t="s">
        <v>1997</v>
      </c>
      <c r="RLY74" s="204" t="e">
        <f t="shared" ref="RLY74" si="3855">SQRT(SUM(RLY73:RLY73))</f>
        <v>#N/A</v>
      </c>
      <c r="RMG74" s="201"/>
      <c r="RMH74" s="284"/>
      <c r="RMI74" s="201"/>
      <c r="RMN74" s="204" t="s">
        <v>1997</v>
      </c>
      <c r="RMO74" s="204" t="e">
        <f t="shared" ref="RMO74" si="3856">SQRT(SUM(RMO73:RMO73))</f>
        <v>#N/A</v>
      </c>
      <c r="RMW74" s="201"/>
      <c r="RMX74" s="284"/>
      <c r="RMY74" s="201"/>
      <c r="RND74" s="204" t="s">
        <v>1997</v>
      </c>
      <c r="RNE74" s="204" t="e">
        <f t="shared" ref="RNE74" si="3857">SQRT(SUM(RNE73:RNE73))</f>
        <v>#N/A</v>
      </c>
      <c r="RNM74" s="201"/>
      <c r="RNN74" s="284"/>
      <c r="RNO74" s="201"/>
      <c r="RNT74" s="204" t="s">
        <v>1997</v>
      </c>
      <c r="RNU74" s="204" t="e">
        <f t="shared" ref="RNU74" si="3858">SQRT(SUM(RNU73:RNU73))</f>
        <v>#N/A</v>
      </c>
      <c r="ROC74" s="201"/>
      <c r="ROD74" s="284"/>
      <c r="ROE74" s="201"/>
      <c r="ROJ74" s="204" t="s">
        <v>1997</v>
      </c>
      <c r="ROK74" s="204" t="e">
        <f t="shared" ref="ROK74" si="3859">SQRT(SUM(ROK73:ROK73))</f>
        <v>#N/A</v>
      </c>
      <c r="ROS74" s="201"/>
      <c r="ROT74" s="284"/>
      <c r="ROU74" s="201"/>
      <c r="ROZ74" s="204" t="s">
        <v>1997</v>
      </c>
      <c r="RPA74" s="204" t="e">
        <f t="shared" ref="RPA74" si="3860">SQRT(SUM(RPA73:RPA73))</f>
        <v>#N/A</v>
      </c>
      <c r="RPI74" s="201"/>
      <c r="RPJ74" s="284"/>
      <c r="RPK74" s="201"/>
      <c r="RPP74" s="204" t="s">
        <v>1997</v>
      </c>
      <c r="RPQ74" s="204" t="e">
        <f t="shared" ref="RPQ74" si="3861">SQRT(SUM(RPQ73:RPQ73))</f>
        <v>#N/A</v>
      </c>
      <c r="RPY74" s="201"/>
      <c r="RPZ74" s="284"/>
      <c r="RQA74" s="201"/>
      <c r="RQF74" s="204" t="s">
        <v>1997</v>
      </c>
      <c r="RQG74" s="204" t="e">
        <f t="shared" ref="RQG74" si="3862">SQRT(SUM(RQG73:RQG73))</f>
        <v>#N/A</v>
      </c>
      <c r="RQO74" s="201"/>
      <c r="RQP74" s="284"/>
      <c r="RQQ74" s="201"/>
      <c r="RQV74" s="204" t="s">
        <v>1997</v>
      </c>
      <c r="RQW74" s="204" t="e">
        <f t="shared" ref="RQW74" si="3863">SQRT(SUM(RQW73:RQW73))</f>
        <v>#N/A</v>
      </c>
      <c r="RRE74" s="201"/>
      <c r="RRF74" s="284"/>
      <c r="RRG74" s="201"/>
      <c r="RRL74" s="204" t="s">
        <v>1997</v>
      </c>
      <c r="RRM74" s="204" t="e">
        <f t="shared" ref="RRM74" si="3864">SQRT(SUM(RRM73:RRM73))</f>
        <v>#N/A</v>
      </c>
      <c r="RRU74" s="201"/>
      <c r="RRV74" s="284"/>
      <c r="RRW74" s="201"/>
      <c r="RSB74" s="204" t="s">
        <v>1997</v>
      </c>
      <c r="RSC74" s="204" t="e">
        <f t="shared" ref="RSC74" si="3865">SQRT(SUM(RSC73:RSC73))</f>
        <v>#N/A</v>
      </c>
      <c r="RSK74" s="201"/>
      <c r="RSL74" s="284"/>
      <c r="RSM74" s="201"/>
      <c r="RSR74" s="204" t="s">
        <v>1997</v>
      </c>
      <c r="RSS74" s="204" t="e">
        <f t="shared" ref="RSS74" si="3866">SQRT(SUM(RSS73:RSS73))</f>
        <v>#N/A</v>
      </c>
      <c r="RTA74" s="201"/>
      <c r="RTB74" s="284"/>
      <c r="RTC74" s="201"/>
      <c r="RTH74" s="204" t="s">
        <v>1997</v>
      </c>
      <c r="RTI74" s="204" t="e">
        <f t="shared" ref="RTI74" si="3867">SQRT(SUM(RTI73:RTI73))</f>
        <v>#N/A</v>
      </c>
      <c r="RTQ74" s="201"/>
      <c r="RTR74" s="284"/>
      <c r="RTS74" s="201"/>
      <c r="RTX74" s="204" t="s">
        <v>1997</v>
      </c>
      <c r="RTY74" s="204" t="e">
        <f t="shared" ref="RTY74" si="3868">SQRT(SUM(RTY73:RTY73))</f>
        <v>#N/A</v>
      </c>
      <c r="RUG74" s="201"/>
      <c r="RUH74" s="284"/>
      <c r="RUI74" s="201"/>
      <c r="RUN74" s="204" t="s">
        <v>1997</v>
      </c>
      <c r="RUO74" s="204" t="e">
        <f t="shared" ref="RUO74" si="3869">SQRT(SUM(RUO73:RUO73))</f>
        <v>#N/A</v>
      </c>
      <c r="RUW74" s="201"/>
      <c r="RUX74" s="284"/>
      <c r="RUY74" s="201"/>
      <c r="RVD74" s="204" t="s">
        <v>1997</v>
      </c>
      <c r="RVE74" s="204" t="e">
        <f t="shared" ref="RVE74" si="3870">SQRT(SUM(RVE73:RVE73))</f>
        <v>#N/A</v>
      </c>
      <c r="RVM74" s="201"/>
      <c r="RVN74" s="284"/>
      <c r="RVO74" s="201"/>
      <c r="RVT74" s="204" t="s">
        <v>1997</v>
      </c>
      <c r="RVU74" s="204" t="e">
        <f t="shared" ref="RVU74" si="3871">SQRT(SUM(RVU73:RVU73))</f>
        <v>#N/A</v>
      </c>
      <c r="RWC74" s="201"/>
      <c r="RWD74" s="284"/>
      <c r="RWE74" s="201"/>
      <c r="RWJ74" s="204" t="s">
        <v>1997</v>
      </c>
      <c r="RWK74" s="204" t="e">
        <f t="shared" ref="RWK74" si="3872">SQRT(SUM(RWK73:RWK73))</f>
        <v>#N/A</v>
      </c>
      <c r="RWS74" s="201"/>
      <c r="RWT74" s="284"/>
      <c r="RWU74" s="201"/>
      <c r="RWZ74" s="204" t="s">
        <v>1997</v>
      </c>
      <c r="RXA74" s="204" t="e">
        <f t="shared" ref="RXA74" si="3873">SQRT(SUM(RXA73:RXA73))</f>
        <v>#N/A</v>
      </c>
      <c r="RXI74" s="201"/>
      <c r="RXJ74" s="284"/>
      <c r="RXK74" s="201"/>
      <c r="RXP74" s="204" t="s">
        <v>1997</v>
      </c>
      <c r="RXQ74" s="204" t="e">
        <f t="shared" ref="RXQ74" si="3874">SQRT(SUM(RXQ73:RXQ73))</f>
        <v>#N/A</v>
      </c>
      <c r="RXY74" s="201"/>
      <c r="RXZ74" s="284"/>
      <c r="RYA74" s="201"/>
      <c r="RYF74" s="204" t="s">
        <v>1997</v>
      </c>
      <c r="RYG74" s="204" t="e">
        <f t="shared" ref="RYG74" si="3875">SQRT(SUM(RYG73:RYG73))</f>
        <v>#N/A</v>
      </c>
      <c r="RYO74" s="201"/>
      <c r="RYP74" s="284"/>
      <c r="RYQ74" s="201"/>
      <c r="RYV74" s="204" t="s">
        <v>1997</v>
      </c>
      <c r="RYW74" s="204" t="e">
        <f t="shared" ref="RYW74" si="3876">SQRT(SUM(RYW73:RYW73))</f>
        <v>#N/A</v>
      </c>
      <c r="RZE74" s="201"/>
      <c r="RZF74" s="284"/>
      <c r="RZG74" s="201"/>
      <c r="RZL74" s="204" t="s">
        <v>1997</v>
      </c>
      <c r="RZM74" s="204" t="e">
        <f t="shared" ref="RZM74" si="3877">SQRT(SUM(RZM73:RZM73))</f>
        <v>#N/A</v>
      </c>
      <c r="RZU74" s="201"/>
      <c r="RZV74" s="284"/>
      <c r="RZW74" s="201"/>
      <c r="SAB74" s="204" t="s">
        <v>1997</v>
      </c>
      <c r="SAC74" s="204" t="e">
        <f t="shared" ref="SAC74" si="3878">SQRT(SUM(SAC73:SAC73))</f>
        <v>#N/A</v>
      </c>
      <c r="SAK74" s="201"/>
      <c r="SAL74" s="284"/>
      <c r="SAM74" s="201"/>
      <c r="SAR74" s="204" t="s">
        <v>1997</v>
      </c>
      <c r="SAS74" s="204" t="e">
        <f t="shared" ref="SAS74" si="3879">SQRT(SUM(SAS73:SAS73))</f>
        <v>#N/A</v>
      </c>
      <c r="SBA74" s="201"/>
      <c r="SBB74" s="284"/>
      <c r="SBC74" s="201"/>
      <c r="SBH74" s="204" t="s">
        <v>1997</v>
      </c>
      <c r="SBI74" s="204" t="e">
        <f t="shared" ref="SBI74" si="3880">SQRT(SUM(SBI73:SBI73))</f>
        <v>#N/A</v>
      </c>
      <c r="SBQ74" s="201"/>
      <c r="SBR74" s="284"/>
      <c r="SBS74" s="201"/>
      <c r="SBX74" s="204" t="s">
        <v>1997</v>
      </c>
      <c r="SBY74" s="204" t="e">
        <f t="shared" ref="SBY74" si="3881">SQRT(SUM(SBY73:SBY73))</f>
        <v>#N/A</v>
      </c>
      <c r="SCG74" s="201"/>
      <c r="SCH74" s="284"/>
      <c r="SCI74" s="201"/>
      <c r="SCN74" s="204" t="s">
        <v>1997</v>
      </c>
      <c r="SCO74" s="204" t="e">
        <f t="shared" ref="SCO74" si="3882">SQRT(SUM(SCO73:SCO73))</f>
        <v>#N/A</v>
      </c>
      <c r="SCW74" s="201"/>
      <c r="SCX74" s="284"/>
      <c r="SCY74" s="201"/>
      <c r="SDD74" s="204" t="s">
        <v>1997</v>
      </c>
      <c r="SDE74" s="204" t="e">
        <f t="shared" ref="SDE74" si="3883">SQRT(SUM(SDE73:SDE73))</f>
        <v>#N/A</v>
      </c>
      <c r="SDM74" s="201"/>
      <c r="SDN74" s="284"/>
      <c r="SDO74" s="201"/>
      <c r="SDT74" s="204" t="s">
        <v>1997</v>
      </c>
      <c r="SDU74" s="204" t="e">
        <f t="shared" ref="SDU74" si="3884">SQRT(SUM(SDU73:SDU73))</f>
        <v>#N/A</v>
      </c>
      <c r="SEC74" s="201"/>
      <c r="SED74" s="284"/>
      <c r="SEE74" s="201"/>
      <c r="SEJ74" s="204" t="s">
        <v>1997</v>
      </c>
      <c r="SEK74" s="204" t="e">
        <f t="shared" ref="SEK74" si="3885">SQRT(SUM(SEK73:SEK73))</f>
        <v>#N/A</v>
      </c>
      <c r="SES74" s="201"/>
      <c r="SET74" s="284"/>
      <c r="SEU74" s="201"/>
      <c r="SEZ74" s="204" t="s">
        <v>1997</v>
      </c>
      <c r="SFA74" s="204" t="e">
        <f t="shared" ref="SFA74" si="3886">SQRT(SUM(SFA73:SFA73))</f>
        <v>#N/A</v>
      </c>
      <c r="SFI74" s="201"/>
      <c r="SFJ74" s="284"/>
      <c r="SFK74" s="201"/>
      <c r="SFP74" s="204" t="s">
        <v>1997</v>
      </c>
      <c r="SFQ74" s="204" t="e">
        <f t="shared" ref="SFQ74" si="3887">SQRT(SUM(SFQ73:SFQ73))</f>
        <v>#N/A</v>
      </c>
      <c r="SFY74" s="201"/>
      <c r="SFZ74" s="284"/>
      <c r="SGA74" s="201"/>
      <c r="SGF74" s="204" t="s">
        <v>1997</v>
      </c>
      <c r="SGG74" s="204" t="e">
        <f t="shared" ref="SGG74" si="3888">SQRT(SUM(SGG73:SGG73))</f>
        <v>#N/A</v>
      </c>
      <c r="SGO74" s="201"/>
      <c r="SGP74" s="284"/>
      <c r="SGQ74" s="201"/>
      <c r="SGV74" s="204" t="s">
        <v>1997</v>
      </c>
      <c r="SGW74" s="204" t="e">
        <f t="shared" ref="SGW74" si="3889">SQRT(SUM(SGW73:SGW73))</f>
        <v>#N/A</v>
      </c>
      <c r="SHE74" s="201"/>
      <c r="SHF74" s="284"/>
      <c r="SHG74" s="201"/>
      <c r="SHL74" s="204" t="s">
        <v>1997</v>
      </c>
      <c r="SHM74" s="204" t="e">
        <f t="shared" ref="SHM74" si="3890">SQRT(SUM(SHM73:SHM73))</f>
        <v>#N/A</v>
      </c>
      <c r="SHU74" s="201"/>
      <c r="SHV74" s="284"/>
      <c r="SHW74" s="201"/>
      <c r="SIB74" s="204" t="s">
        <v>1997</v>
      </c>
      <c r="SIC74" s="204" t="e">
        <f t="shared" ref="SIC74" si="3891">SQRT(SUM(SIC73:SIC73))</f>
        <v>#N/A</v>
      </c>
      <c r="SIK74" s="201"/>
      <c r="SIL74" s="284"/>
      <c r="SIM74" s="201"/>
      <c r="SIR74" s="204" t="s">
        <v>1997</v>
      </c>
      <c r="SIS74" s="204" t="e">
        <f t="shared" ref="SIS74" si="3892">SQRT(SUM(SIS73:SIS73))</f>
        <v>#N/A</v>
      </c>
      <c r="SJA74" s="201"/>
      <c r="SJB74" s="284"/>
      <c r="SJC74" s="201"/>
      <c r="SJH74" s="204" t="s">
        <v>1997</v>
      </c>
      <c r="SJI74" s="204" t="e">
        <f t="shared" ref="SJI74" si="3893">SQRT(SUM(SJI73:SJI73))</f>
        <v>#N/A</v>
      </c>
      <c r="SJQ74" s="201"/>
      <c r="SJR74" s="284"/>
      <c r="SJS74" s="201"/>
      <c r="SJX74" s="204" t="s">
        <v>1997</v>
      </c>
      <c r="SJY74" s="204" t="e">
        <f t="shared" ref="SJY74" si="3894">SQRT(SUM(SJY73:SJY73))</f>
        <v>#N/A</v>
      </c>
      <c r="SKG74" s="201"/>
      <c r="SKH74" s="284"/>
      <c r="SKI74" s="201"/>
      <c r="SKN74" s="204" t="s">
        <v>1997</v>
      </c>
      <c r="SKO74" s="204" t="e">
        <f t="shared" ref="SKO74" si="3895">SQRT(SUM(SKO73:SKO73))</f>
        <v>#N/A</v>
      </c>
      <c r="SKW74" s="201"/>
      <c r="SKX74" s="284"/>
      <c r="SKY74" s="201"/>
      <c r="SLD74" s="204" t="s">
        <v>1997</v>
      </c>
      <c r="SLE74" s="204" t="e">
        <f t="shared" ref="SLE74" si="3896">SQRT(SUM(SLE73:SLE73))</f>
        <v>#N/A</v>
      </c>
      <c r="SLM74" s="201"/>
      <c r="SLN74" s="284"/>
      <c r="SLO74" s="201"/>
      <c r="SLT74" s="204" t="s">
        <v>1997</v>
      </c>
      <c r="SLU74" s="204" t="e">
        <f t="shared" ref="SLU74" si="3897">SQRT(SUM(SLU73:SLU73))</f>
        <v>#N/A</v>
      </c>
      <c r="SMC74" s="201"/>
      <c r="SMD74" s="284"/>
      <c r="SME74" s="201"/>
      <c r="SMJ74" s="204" t="s">
        <v>1997</v>
      </c>
      <c r="SMK74" s="204" t="e">
        <f t="shared" ref="SMK74" si="3898">SQRT(SUM(SMK73:SMK73))</f>
        <v>#N/A</v>
      </c>
      <c r="SMS74" s="201"/>
      <c r="SMT74" s="284"/>
      <c r="SMU74" s="201"/>
      <c r="SMZ74" s="204" t="s">
        <v>1997</v>
      </c>
      <c r="SNA74" s="204" t="e">
        <f t="shared" ref="SNA74" si="3899">SQRT(SUM(SNA73:SNA73))</f>
        <v>#N/A</v>
      </c>
      <c r="SNI74" s="201"/>
      <c r="SNJ74" s="284"/>
      <c r="SNK74" s="201"/>
      <c r="SNP74" s="204" t="s">
        <v>1997</v>
      </c>
      <c r="SNQ74" s="204" t="e">
        <f t="shared" ref="SNQ74" si="3900">SQRT(SUM(SNQ73:SNQ73))</f>
        <v>#N/A</v>
      </c>
      <c r="SNY74" s="201"/>
      <c r="SNZ74" s="284"/>
      <c r="SOA74" s="201"/>
      <c r="SOF74" s="204" t="s">
        <v>1997</v>
      </c>
      <c r="SOG74" s="204" t="e">
        <f t="shared" ref="SOG74" si="3901">SQRT(SUM(SOG73:SOG73))</f>
        <v>#N/A</v>
      </c>
      <c r="SOO74" s="201"/>
      <c r="SOP74" s="284"/>
      <c r="SOQ74" s="201"/>
      <c r="SOV74" s="204" t="s">
        <v>1997</v>
      </c>
      <c r="SOW74" s="204" t="e">
        <f t="shared" ref="SOW74" si="3902">SQRT(SUM(SOW73:SOW73))</f>
        <v>#N/A</v>
      </c>
      <c r="SPE74" s="201"/>
      <c r="SPF74" s="284"/>
      <c r="SPG74" s="201"/>
      <c r="SPL74" s="204" t="s">
        <v>1997</v>
      </c>
      <c r="SPM74" s="204" t="e">
        <f t="shared" ref="SPM74" si="3903">SQRT(SUM(SPM73:SPM73))</f>
        <v>#N/A</v>
      </c>
      <c r="SPU74" s="201"/>
      <c r="SPV74" s="284"/>
      <c r="SPW74" s="201"/>
      <c r="SQB74" s="204" t="s">
        <v>1997</v>
      </c>
      <c r="SQC74" s="204" t="e">
        <f t="shared" ref="SQC74" si="3904">SQRT(SUM(SQC73:SQC73))</f>
        <v>#N/A</v>
      </c>
      <c r="SQK74" s="201"/>
      <c r="SQL74" s="284"/>
      <c r="SQM74" s="201"/>
      <c r="SQR74" s="204" t="s">
        <v>1997</v>
      </c>
      <c r="SQS74" s="204" t="e">
        <f t="shared" ref="SQS74" si="3905">SQRT(SUM(SQS73:SQS73))</f>
        <v>#N/A</v>
      </c>
      <c r="SRA74" s="201"/>
      <c r="SRB74" s="284"/>
      <c r="SRC74" s="201"/>
      <c r="SRH74" s="204" t="s">
        <v>1997</v>
      </c>
      <c r="SRI74" s="204" t="e">
        <f t="shared" ref="SRI74" si="3906">SQRT(SUM(SRI73:SRI73))</f>
        <v>#N/A</v>
      </c>
      <c r="SRQ74" s="201"/>
      <c r="SRR74" s="284"/>
      <c r="SRS74" s="201"/>
      <c r="SRX74" s="204" t="s">
        <v>1997</v>
      </c>
      <c r="SRY74" s="204" t="e">
        <f t="shared" ref="SRY74" si="3907">SQRT(SUM(SRY73:SRY73))</f>
        <v>#N/A</v>
      </c>
      <c r="SSG74" s="201"/>
      <c r="SSH74" s="284"/>
      <c r="SSI74" s="201"/>
      <c r="SSN74" s="204" t="s">
        <v>1997</v>
      </c>
      <c r="SSO74" s="204" t="e">
        <f t="shared" ref="SSO74" si="3908">SQRT(SUM(SSO73:SSO73))</f>
        <v>#N/A</v>
      </c>
      <c r="SSW74" s="201"/>
      <c r="SSX74" s="284"/>
      <c r="SSY74" s="201"/>
      <c r="STD74" s="204" t="s">
        <v>1997</v>
      </c>
      <c r="STE74" s="204" t="e">
        <f t="shared" ref="STE74" si="3909">SQRT(SUM(STE73:STE73))</f>
        <v>#N/A</v>
      </c>
      <c r="STM74" s="201"/>
      <c r="STN74" s="284"/>
      <c r="STO74" s="201"/>
      <c r="STT74" s="204" t="s">
        <v>1997</v>
      </c>
      <c r="STU74" s="204" t="e">
        <f t="shared" ref="STU74" si="3910">SQRT(SUM(STU73:STU73))</f>
        <v>#N/A</v>
      </c>
      <c r="SUC74" s="201"/>
      <c r="SUD74" s="284"/>
      <c r="SUE74" s="201"/>
      <c r="SUJ74" s="204" t="s">
        <v>1997</v>
      </c>
      <c r="SUK74" s="204" t="e">
        <f t="shared" ref="SUK74" si="3911">SQRT(SUM(SUK73:SUK73))</f>
        <v>#N/A</v>
      </c>
      <c r="SUS74" s="201"/>
      <c r="SUT74" s="284"/>
      <c r="SUU74" s="201"/>
      <c r="SUZ74" s="204" t="s">
        <v>1997</v>
      </c>
      <c r="SVA74" s="204" t="e">
        <f t="shared" ref="SVA74" si="3912">SQRT(SUM(SVA73:SVA73))</f>
        <v>#N/A</v>
      </c>
      <c r="SVI74" s="201"/>
      <c r="SVJ74" s="284"/>
      <c r="SVK74" s="201"/>
      <c r="SVP74" s="204" t="s">
        <v>1997</v>
      </c>
      <c r="SVQ74" s="204" t="e">
        <f t="shared" ref="SVQ74" si="3913">SQRT(SUM(SVQ73:SVQ73))</f>
        <v>#N/A</v>
      </c>
      <c r="SVY74" s="201"/>
      <c r="SVZ74" s="284"/>
      <c r="SWA74" s="201"/>
      <c r="SWF74" s="204" t="s">
        <v>1997</v>
      </c>
      <c r="SWG74" s="204" t="e">
        <f t="shared" ref="SWG74" si="3914">SQRT(SUM(SWG73:SWG73))</f>
        <v>#N/A</v>
      </c>
      <c r="SWO74" s="201"/>
      <c r="SWP74" s="284"/>
      <c r="SWQ74" s="201"/>
      <c r="SWV74" s="204" t="s">
        <v>1997</v>
      </c>
      <c r="SWW74" s="204" t="e">
        <f t="shared" ref="SWW74" si="3915">SQRT(SUM(SWW73:SWW73))</f>
        <v>#N/A</v>
      </c>
      <c r="SXE74" s="201"/>
      <c r="SXF74" s="284"/>
      <c r="SXG74" s="201"/>
      <c r="SXL74" s="204" t="s">
        <v>1997</v>
      </c>
      <c r="SXM74" s="204" t="e">
        <f t="shared" ref="SXM74" si="3916">SQRT(SUM(SXM73:SXM73))</f>
        <v>#N/A</v>
      </c>
      <c r="SXU74" s="201"/>
      <c r="SXV74" s="284"/>
      <c r="SXW74" s="201"/>
      <c r="SYB74" s="204" t="s">
        <v>1997</v>
      </c>
      <c r="SYC74" s="204" t="e">
        <f t="shared" ref="SYC74" si="3917">SQRT(SUM(SYC73:SYC73))</f>
        <v>#N/A</v>
      </c>
      <c r="SYK74" s="201"/>
      <c r="SYL74" s="284"/>
      <c r="SYM74" s="201"/>
      <c r="SYR74" s="204" t="s">
        <v>1997</v>
      </c>
      <c r="SYS74" s="204" t="e">
        <f t="shared" ref="SYS74" si="3918">SQRT(SUM(SYS73:SYS73))</f>
        <v>#N/A</v>
      </c>
      <c r="SZA74" s="201"/>
      <c r="SZB74" s="284"/>
      <c r="SZC74" s="201"/>
      <c r="SZH74" s="204" t="s">
        <v>1997</v>
      </c>
      <c r="SZI74" s="204" t="e">
        <f t="shared" ref="SZI74" si="3919">SQRT(SUM(SZI73:SZI73))</f>
        <v>#N/A</v>
      </c>
      <c r="SZQ74" s="201"/>
      <c r="SZR74" s="284"/>
      <c r="SZS74" s="201"/>
      <c r="SZX74" s="204" t="s">
        <v>1997</v>
      </c>
      <c r="SZY74" s="204" t="e">
        <f t="shared" ref="SZY74" si="3920">SQRT(SUM(SZY73:SZY73))</f>
        <v>#N/A</v>
      </c>
      <c r="TAG74" s="201"/>
      <c r="TAH74" s="284"/>
      <c r="TAI74" s="201"/>
      <c r="TAN74" s="204" t="s">
        <v>1997</v>
      </c>
      <c r="TAO74" s="204" t="e">
        <f t="shared" ref="TAO74" si="3921">SQRT(SUM(TAO73:TAO73))</f>
        <v>#N/A</v>
      </c>
      <c r="TAW74" s="201"/>
      <c r="TAX74" s="284"/>
      <c r="TAY74" s="201"/>
      <c r="TBD74" s="204" t="s">
        <v>1997</v>
      </c>
      <c r="TBE74" s="204" t="e">
        <f t="shared" ref="TBE74" si="3922">SQRT(SUM(TBE73:TBE73))</f>
        <v>#N/A</v>
      </c>
      <c r="TBM74" s="201"/>
      <c r="TBN74" s="284"/>
      <c r="TBO74" s="201"/>
      <c r="TBT74" s="204" t="s">
        <v>1997</v>
      </c>
      <c r="TBU74" s="204" t="e">
        <f t="shared" ref="TBU74" si="3923">SQRT(SUM(TBU73:TBU73))</f>
        <v>#N/A</v>
      </c>
      <c r="TCC74" s="201"/>
      <c r="TCD74" s="284"/>
      <c r="TCE74" s="201"/>
      <c r="TCJ74" s="204" t="s">
        <v>1997</v>
      </c>
      <c r="TCK74" s="204" t="e">
        <f t="shared" ref="TCK74" si="3924">SQRT(SUM(TCK73:TCK73))</f>
        <v>#N/A</v>
      </c>
      <c r="TCS74" s="201"/>
      <c r="TCT74" s="284"/>
      <c r="TCU74" s="201"/>
      <c r="TCZ74" s="204" t="s">
        <v>1997</v>
      </c>
      <c r="TDA74" s="204" t="e">
        <f t="shared" ref="TDA74" si="3925">SQRT(SUM(TDA73:TDA73))</f>
        <v>#N/A</v>
      </c>
      <c r="TDI74" s="201"/>
      <c r="TDJ74" s="284"/>
      <c r="TDK74" s="201"/>
      <c r="TDP74" s="204" t="s">
        <v>1997</v>
      </c>
      <c r="TDQ74" s="204" t="e">
        <f t="shared" ref="TDQ74" si="3926">SQRT(SUM(TDQ73:TDQ73))</f>
        <v>#N/A</v>
      </c>
      <c r="TDY74" s="201"/>
      <c r="TDZ74" s="284"/>
      <c r="TEA74" s="201"/>
      <c r="TEF74" s="204" t="s">
        <v>1997</v>
      </c>
      <c r="TEG74" s="204" t="e">
        <f t="shared" ref="TEG74" si="3927">SQRT(SUM(TEG73:TEG73))</f>
        <v>#N/A</v>
      </c>
      <c r="TEO74" s="201"/>
      <c r="TEP74" s="284"/>
      <c r="TEQ74" s="201"/>
      <c r="TEV74" s="204" t="s">
        <v>1997</v>
      </c>
      <c r="TEW74" s="204" t="e">
        <f t="shared" ref="TEW74" si="3928">SQRT(SUM(TEW73:TEW73))</f>
        <v>#N/A</v>
      </c>
      <c r="TFE74" s="201"/>
      <c r="TFF74" s="284"/>
      <c r="TFG74" s="201"/>
      <c r="TFL74" s="204" t="s">
        <v>1997</v>
      </c>
      <c r="TFM74" s="204" t="e">
        <f t="shared" ref="TFM74" si="3929">SQRT(SUM(TFM73:TFM73))</f>
        <v>#N/A</v>
      </c>
      <c r="TFU74" s="201"/>
      <c r="TFV74" s="284"/>
      <c r="TFW74" s="201"/>
      <c r="TGB74" s="204" t="s">
        <v>1997</v>
      </c>
      <c r="TGC74" s="204" t="e">
        <f t="shared" ref="TGC74" si="3930">SQRT(SUM(TGC73:TGC73))</f>
        <v>#N/A</v>
      </c>
      <c r="TGK74" s="201"/>
      <c r="TGL74" s="284"/>
      <c r="TGM74" s="201"/>
      <c r="TGR74" s="204" t="s">
        <v>1997</v>
      </c>
      <c r="TGS74" s="204" t="e">
        <f t="shared" ref="TGS74" si="3931">SQRT(SUM(TGS73:TGS73))</f>
        <v>#N/A</v>
      </c>
      <c r="THA74" s="201"/>
      <c r="THB74" s="284"/>
      <c r="THC74" s="201"/>
      <c r="THH74" s="204" t="s">
        <v>1997</v>
      </c>
      <c r="THI74" s="204" t="e">
        <f t="shared" ref="THI74" si="3932">SQRT(SUM(THI73:THI73))</f>
        <v>#N/A</v>
      </c>
      <c r="THQ74" s="201"/>
      <c r="THR74" s="284"/>
      <c r="THS74" s="201"/>
      <c r="THX74" s="204" t="s">
        <v>1997</v>
      </c>
      <c r="THY74" s="204" t="e">
        <f t="shared" ref="THY74" si="3933">SQRT(SUM(THY73:THY73))</f>
        <v>#N/A</v>
      </c>
      <c r="TIG74" s="201"/>
      <c r="TIH74" s="284"/>
      <c r="TII74" s="201"/>
      <c r="TIN74" s="204" t="s">
        <v>1997</v>
      </c>
      <c r="TIO74" s="204" t="e">
        <f t="shared" ref="TIO74" si="3934">SQRT(SUM(TIO73:TIO73))</f>
        <v>#N/A</v>
      </c>
      <c r="TIW74" s="201"/>
      <c r="TIX74" s="284"/>
      <c r="TIY74" s="201"/>
      <c r="TJD74" s="204" t="s">
        <v>1997</v>
      </c>
      <c r="TJE74" s="204" t="e">
        <f t="shared" ref="TJE74" si="3935">SQRT(SUM(TJE73:TJE73))</f>
        <v>#N/A</v>
      </c>
      <c r="TJM74" s="201"/>
      <c r="TJN74" s="284"/>
      <c r="TJO74" s="201"/>
      <c r="TJT74" s="204" t="s">
        <v>1997</v>
      </c>
      <c r="TJU74" s="204" t="e">
        <f t="shared" ref="TJU74" si="3936">SQRT(SUM(TJU73:TJU73))</f>
        <v>#N/A</v>
      </c>
      <c r="TKC74" s="201"/>
      <c r="TKD74" s="284"/>
      <c r="TKE74" s="201"/>
      <c r="TKJ74" s="204" t="s">
        <v>1997</v>
      </c>
      <c r="TKK74" s="204" t="e">
        <f t="shared" ref="TKK74" si="3937">SQRT(SUM(TKK73:TKK73))</f>
        <v>#N/A</v>
      </c>
      <c r="TKS74" s="201"/>
      <c r="TKT74" s="284"/>
      <c r="TKU74" s="201"/>
      <c r="TKZ74" s="204" t="s">
        <v>1997</v>
      </c>
      <c r="TLA74" s="204" t="e">
        <f t="shared" ref="TLA74" si="3938">SQRT(SUM(TLA73:TLA73))</f>
        <v>#N/A</v>
      </c>
      <c r="TLI74" s="201"/>
      <c r="TLJ74" s="284"/>
      <c r="TLK74" s="201"/>
      <c r="TLP74" s="204" t="s">
        <v>1997</v>
      </c>
      <c r="TLQ74" s="204" t="e">
        <f t="shared" ref="TLQ74" si="3939">SQRT(SUM(TLQ73:TLQ73))</f>
        <v>#N/A</v>
      </c>
      <c r="TLY74" s="201"/>
      <c r="TLZ74" s="284"/>
      <c r="TMA74" s="201"/>
      <c r="TMF74" s="204" t="s">
        <v>1997</v>
      </c>
      <c r="TMG74" s="204" t="e">
        <f t="shared" ref="TMG74" si="3940">SQRT(SUM(TMG73:TMG73))</f>
        <v>#N/A</v>
      </c>
      <c r="TMO74" s="201"/>
      <c r="TMP74" s="284"/>
      <c r="TMQ74" s="201"/>
      <c r="TMV74" s="204" t="s">
        <v>1997</v>
      </c>
      <c r="TMW74" s="204" t="e">
        <f t="shared" ref="TMW74" si="3941">SQRT(SUM(TMW73:TMW73))</f>
        <v>#N/A</v>
      </c>
      <c r="TNE74" s="201"/>
      <c r="TNF74" s="284"/>
      <c r="TNG74" s="201"/>
      <c r="TNL74" s="204" t="s">
        <v>1997</v>
      </c>
      <c r="TNM74" s="204" t="e">
        <f t="shared" ref="TNM74" si="3942">SQRT(SUM(TNM73:TNM73))</f>
        <v>#N/A</v>
      </c>
      <c r="TNU74" s="201"/>
      <c r="TNV74" s="284"/>
      <c r="TNW74" s="201"/>
      <c r="TOB74" s="204" t="s">
        <v>1997</v>
      </c>
      <c r="TOC74" s="204" t="e">
        <f t="shared" ref="TOC74" si="3943">SQRT(SUM(TOC73:TOC73))</f>
        <v>#N/A</v>
      </c>
      <c r="TOK74" s="201"/>
      <c r="TOL74" s="284"/>
      <c r="TOM74" s="201"/>
      <c r="TOR74" s="204" t="s">
        <v>1997</v>
      </c>
      <c r="TOS74" s="204" t="e">
        <f t="shared" ref="TOS74" si="3944">SQRT(SUM(TOS73:TOS73))</f>
        <v>#N/A</v>
      </c>
      <c r="TPA74" s="201"/>
      <c r="TPB74" s="284"/>
      <c r="TPC74" s="201"/>
      <c r="TPH74" s="204" t="s">
        <v>1997</v>
      </c>
      <c r="TPI74" s="204" t="e">
        <f t="shared" ref="TPI74" si="3945">SQRT(SUM(TPI73:TPI73))</f>
        <v>#N/A</v>
      </c>
      <c r="TPQ74" s="201"/>
      <c r="TPR74" s="284"/>
      <c r="TPS74" s="201"/>
      <c r="TPX74" s="204" t="s">
        <v>1997</v>
      </c>
      <c r="TPY74" s="204" t="e">
        <f t="shared" ref="TPY74" si="3946">SQRT(SUM(TPY73:TPY73))</f>
        <v>#N/A</v>
      </c>
      <c r="TQG74" s="201"/>
      <c r="TQH74" s="284"/>
      <c r="TQI74" s="201"/>
      <c r="TQN74" s="204" t="s">
        <v>1997</v>
      </c>
      <c r="TQO74" s="204" t="e">
        <f t="shared" ref="TQO74" si="3947">SQRT(SUM(TQO73:TQO73))</f>
        <v>#N/A</v>
      </c>
      <c r="TQW74" s="201"/>
      <c r="TQX74" s="284"/>
      <c r="TQY74" s="201"/>
      <c r="TRD74" s="204" t="s">
        <v>1997</v>
      </c>
      <c r="TRE74" s="204" t="e">
        <f t="shared" ref="TRE74" si="3948">SQRT(SUM(TRE73:TRE73))</f>
        <v>#N/A</v>
      </c>
      <c r="TRM74" s="201"/>
      <c r="TRN74" s="284"/>
      <c r="TRO74" s="201"/>
      <c r="TRT74" s="204" t="s">
        <v>1997</v>
      </c>
      <c r="TRU74" s="204" t="e">
        <f t="shared" ref="TRU74" si="3949">SQRT(SUM(TRU73:TRU73))</f>
        <v>#N/A</v>
      </c>
      <c r="TSC74" s="201"/>
      <c r="TSD74" s="284"/>
      <c r="TSE74" s="201"/>
      <c r="TSJ74" s="204" t="s">
        <v>1997</v>
      </c>
      <c r="TSK74" s="204" t="e">
        <f t="shared" ref="TSK74" si="3950">SQRT(SUM(TSK73:TSK73))</f>
        <v>#N/A</v>
      </c>
      <c r="TSS74" s="201"/>
      <c r="TST74" s="284"/>
      <c r="TSU74" s="201"/>
      <c r="TSZ74" s="204" t="s">
        <v>1997</v>
      </c>
      <c r="TTA74" s="204" t="e">
        <f t="shared" ref="TTA74" si="3951">SQRT(SUM(TTA73:TTA73))</f>
        <v>#N/A</v>
      </c>
      <c r="TTI74" s="201"/>
      <c r="TTJ74" s="284"/>
      <c r="TTK74" s="201"/>
      <c r="TTP74" s="204" t="s">
        <v>1997</v>
      </c>
      <c r="TTQ74" s="204" t="e">
        <f t="shared" ref="TTQ74" si="3952">SQRT(SUM(TTQ73:TTQ73))</f>
        <v>#N/A</v>
      </c>
      <c r="TTY74" s="201"/>
      <c r="TTZ74" s="284"/>
      <c r="TUA74" s="201"/>
      <c r="TUF74" s="204" t="s">
        <v>1997</v>
      </c>
      <c r="TUG74" s="204" t="e">
        <f t="shared" ref="TUG74" si="3953">SQRT(SUM(TUG73:TUG73))</f>
        <v>#N/A</v>
      </c>
      <c r="TUO74" s="201"/>
      <c r="TUP74" s="284"/>
      <c r="TUQ74" s="201"/>
      <c r="TUV74" s="204" t="s">
        <v>1997</v>
      </c>
      <c r="TUW74" s="204" t="e">
        <f t="shared" ref="TUW74" si="3954">SQRT(SUM(TUW73:TUW73))</f>
        <v>#N/A</v>
      </c>
      <c r="TVE74" s="201"/>
      <c r="TVF74" s="284"/>
      <c r="TVG74" s="201"/>
      <c r="TVL74" s="204" t="s">
        <v>1997</v>
      </c>
      <c r="TVM74" s="204" t="e">
        <f t="shared" ref="TVM74" si="3955">SQRT(SUM(TVM73:TVM73))</f>
        <v>#N/A</v>
      </c>
      <c r="TVU74" s="201"/>
      <c r="TVV74" s="284"/>
      <c r="TVW74" s="201"/>
      <c r="TWB74" s="204" t="s">
        <v>1997</v>
      </c>
      <c r="TWC74" s="204" t="e">
        <f t="shared" ref="TWC74" si="3956">SQRT(SUM(TWC73:TWC73))</f>
        <v>#N/A</v>
      </c>
      <c r="TWK74" s="201"/>
      <c r="TWL74" s="284"/>
      <c r="TWM74" s="201"/>
      <c r="TWR74" s="204" t="s">
        <v>1997</v>
      </c>
      <c r="TWS74" s="204" t="e">
        <f t="shared" ref="TWS74" si="3957">SQRT(SUM(TWS73:TWS73))</f>
        <v>#N/A</v>
      </c>
      <c r="TXA74" s="201"/>
      <c r="TXB74" s="284"/>
      <c r="TXC74" s="201"/>
      <c r="TXH74" s="204" t="s">
        <v>1997</v>
      </c>
      <c r="TXI74" s="204" t="e">
        <f t="shared" ref="TXI74" si="3958">SQRT(SUM(TXI73:TXI73))</f>
        <v>#N/A</v>
      </c>
      <c r="TXQ74" s="201"/>
      <c r="TXR74" s="284"/>
      <c r="TXS74" s="201"/>
      <c r="TXX74" s="204" t="s">
        <v>1997</v>
      </c>
      <c r="TXY74" s="204" t="e">
        <f t="shared" ref="TXY74" si="3959">SQRT(SUM(TXY73:TXY73))</f>
        <v>#N/A</v>
      </c>
      <c r="TYG74" s="201"/>
      <c r="TYH74" s="284"/>
      <c r="TYI74" s="201"/>
      <c r="TYN74" s="204" t="s">
        <v>1997</v>
      </c>
      <c r="TYO74" s="204" t="e">
        <f t="shared" ref="TYO74" si="3960">SQRT(SUM(TYO73:TYO73))</f>
        <v>#N/A</v>
      </c>
      <c r="TYW74" s="201"/>
      <c r="TYX74" s="284"/>
      <c r="TYY74" s="201"/>
      <c r="TZD74" s="204" t="s">
        <v>1997</v>
      </c>
      <c r="TZE74" s="204" t="e">
        <f t="shared" ref="TZE74" si="3961">SQRT(SUM(TZE73:TZE73))</f>
        <v>#N/A</v>
      </c>
      <c r="TZM74" s="201"/>
      <c r="TZN74" s="284"/>
      <c r="TZO74" s="201"/>
      <c r="TZT74" s="204" t="s">
        <v>1997</v>
      </c>
      <c r="TZU74" s="204" t="e">
        <f t="shared" ref="TZU74" si="3962">SQRT(SUM(TZU73:TZU73))</f>
        <v>#N/A</v>
      </c>
      <c r="UAC74" s="201"/>
      <c r="UAD74" s="284"/>
      <c r="UAE74" s="201"/>
      <c r="UAJ74" s="204" t="s">
        <v>1997</v>
      </c>
      <c r="UAK74" s="204" t="e">
        <f t="shared" ref="UAK74" si="3963">SQRT(SUM(UAK73:UAK73))</f>
        <v>#N/A</v>
      </c>
      <c r="UAS74" s="201"/>
      <c r="UAT74" s="284"/>
      <c r="UAU74" s="201"/>
      <c r="UAZ74" s="204" t="s">
        <v>1997</v>
      </c>
      <c r="UBA74" s="204" t="e">
        <f t="shared" ref="UBA74" si="3964">SQRT(SUM(UBA73:UBA73))</f>
        <v>#N/A</v>
      </c>
      <c r="UBI74" s="201"/>
      <c r="UBJ74" s="284"/>
      <c r="UBK74" s="201"/>
      <c r="UBP74" s="204" t="s">
        <v>1997</v>
      </c>
      <c r="UBQ74" s="204" t="e">
        <f t="shared" ref="UBQ74" si="3965">SQRT(SUM(UBQ73:UBQ73))</f>
        <v>#N/A</v>
      </c>
      <c r="UBY74" s="201"/>
      <c r="UBZ74" s="284"/>
      <c r="UCA74" s="201"/>
      <c r="UCF74" s="204" t="s">
        <v>1997</v>
      </c>
      <c r="UCG74" s="204" t="e">
        <f t="shared" ref="UCG74" si="3966">SQRT(SUM(UCG73:UCG73))</f>
        <v>#N/A</v>
      </c>
      <c r="UCO74" s="201"/>
      <c r="UCP74" s="284"/>
      <c r="UCQ74" s="201"/>
      <c r="UCV74" s="204" t="s">
        <v>1997</v>
      </c>
      <c r="UCW74" s="204" t="e">
        <f t="shared" ref="UCW74" si="3967">SQRT(SUM(UCW73:UCW73))</f>
        <v>#N/A</v>
      </c>
      <c r="UDE74" s="201"/>
      <c r="UDF74" s="284"/>
      <c r="UDG74" s="201"/>
      <c r="UDL74" s="204" t="s">
        <v>1997</v>
      </c>
      <c r="UDM74" s="204" t="e">
        <f t="shared" ref="UDM74" si="3968">SQRT(SUM(UDM73:UDM73))</f>
        <v>#N/A</v>
      </c>
      <c r="UDU74" s="201"/>
      <c r="UDV74" s="284"/>
      <c r="UDW74" s="201"/>
      <c r="UEB74" s="204" t="s">
        <v>1997</v>
      </c>
      <c r="UEC74" s="204" t="e">
        <f t="shared" ref="UEC74" si="3969">SQRT(SUM(UEC73:UEC73))</f>
        <v>#N/A</v>
      </c>
      <c r="UEK74" s="201"/>
      <c r="UEL74" s="284"/>
      <c r="UEM74" s="201"/>
      <c r="UER74" s="204" t="s">
        <v>1997</v>
      </c>
      <c r="UES74" s="204" t="e">
        <f t="shared" ref="UES74" si="3970">SQRT(SUM(UES73:UES73))</f>
        <v>#N/A</v>
      </c>
      <c r="UFA74" s="201"/>
      <c r="UFB74" s="284"/>
      <c r="UFC74" s="201"/>
      <c r="UFH74" s="204" t="s">
        <v>1997</v>
      </c>
      <c r="UFI74" s="204" t="e">
        <f t="shared" ref="UFI74" si="3971">SQRT(SUM(UFI73:UFI73))</f>
        <v>#N/A</v>
      </c>
      <c r="UFQ74" s="201"/>
      <c r="UFR74" s="284"/>
      <c r="UFS74" s="201"/>
      <c r="UFX74" s="204" t="s">
        <v>1997</v>
      </c>
      <c r="UFY74" s="204" t="e">
        <f t="shared" ref="UFY74" si="3972">SQRT(SUM(UFY73:UFY73))</f>
        <v>#N/A</v>
      </c>
      <c r="UGG74" s="201"/>
      <c r="UGH74" s="284"/>
      <c r="UGI74" s="201"/>
      <c r="UGN74" s="204" t="s">
        <v>1997</v>
      </c>
      <c r="UGO74" s="204" t="e">
        <f t="shared" ref="UGO74" si="3973">SQRT(SUM(UGO73:UGO73))</f>
        <v>#N/A</v>
      </c>
      <c r="UGW74" s="201"/>
      <c r="UGX74" s="284"/>
      <c r="UGY74" s="201"/>
      <c r="UHD74" s="204" t="s">
        <v>1997</v>
      </c>
      <c r="UHE74" s="204" t="e">
        <f t="shared" ref="UHE74" si="3974">SQRT(SUM(UHE73:UHE73))</f>
        <v>#N/A</v>
      </c>
      <c r="UHM74" s="201"/>
      <c r="UHN74" s="284"/>
      <c r="UHO74" s="201"/>
      <c r="UHT74" s="204" t="s">
        <v>1997</v>
      </c>
      <c r="UHU74" s="204" t="e">
        <f t="shared" ref="UHU74" si="3975">SQRT(SUM(UHU73:UHU73))</f>
        <v>#N/A</v>
      </c>
      <c r="UIC74" s="201"/>
      <c r="UID74" s="284"/>
      <c r="UIE74" s="201"/>
      <c r="UIJ74" s="204" t="s">
        <v>1997</v>
      </c>
      <c r="UIK74" s="204" t="e">
        <f t="shared" ref="UIK74" si="3976">SQRT(SUM(UIK73:UIK73))</f>
        <v>#N/A</v>
      </c>
      <c r="UIS74" s="201"/>
      <c r="UIT74" s="284"/>
      <c r="UIU74" s="201"/>
      <c r="UIZ74" s="204" t="s">
        <v>1997</v>
      </c>
      <c r="UJA74" s="204" t="e">
        <f t="shared" ref="UJA74" si="3977">SQRT(SUM(UJA73:UJA73))</f>
        <v>#N/A</v>
      </c>
      <c r="UJI74" s="201"/>
      <c r="UJJ74" s="284"/>
      <c r="UJK74" s="201"/>
      <c r="UJP74" s="204" t="s">
        <v>1997</v>
      </c>
      <c r="UJQ74" s="204" t="e">
        <f t="shared" ref="UJQ74" si="3978">SQRT(SUM(UJQ73:UJQ73))</f>
        <v>#N/A</v>
      </c>
      <c r="UJY74" s="201"/>
      <c r="UJZ74" s="284"/>
      <c r="UKA74" s="201"/>
      <c r="UKF74" s="204" t="s">
        <v>1997</v>
      </c>
      <c r="UKG74" s="204" t="e">
        <f t="shared" ref="UKG74" si="3979">SQRT(SUM(UKG73:UKG73))</f>
        <v>#N/A</v>
      </c>
      <c r="UKO74" s="201"/>
      <c r="UKP74" s="284"/>
      <c r="UKQ74" s="201"/>
      <c r="UKV74" s="204" t="s">
        <v>1997</v>
      </c>
      <c r="UKW74" s="204" t="e">
        <f t="shared" ref="UKW74" si="3980">SQRT(SUM(UKW73:UKW73))</f>
        <v>#N/A</v>
      </c>
      <c r="ULE74" s="201"/>
      <c r="ULF74" s="284"/>
      <c r="ULG74" s="201"/>
      <c r="ULL74" s="204" t="s">
        <v>1997</v>
      </c>
      <c r="ULM74" s="204" t="e">
        <f t="shared" ref="ULM74" si="3981">SQRT(SUM(ULM73:ULM73))</f>
        <v>#N/A</v>
      </c>
      <c r="ULU74" s="201"/>
      <c r="ULV74" s="284"/>
      <c r="ULW74" s="201"/>
      <c r="UMB74" s="204" t="s">
        <v>1997</v>
      </c>
      <c r="UMC74" s="204" t="e">
        <f t="shared" ref="UMC74" si="3982">SQRT(SUM(UMC73:UMC73))</f>
        <v>#N/A</v>
      </c>
      <c r="UMK74" s="201"/>
      <c r="UML74" s="284"/>
      <c r="UMM74" s="201"/>
      <c r="UMR74" s="204" t="s">
        <v>1997</v>
      </c>
      <c r="UMS74" s="204" t="e">
        <f t="shared" ref="UMS74" si="3983">SQRT(SUM(UMS73:UMS73))</f>
        <v>#N/A</v>
      </c>
      <c r="UNA74" s="201"/>
      <c r="UNB74" s="284"/>
      <c r="UNC74" s="201"/>
      <c r="UNH74" s="204" t="s">
        <v>1997</v>
      </c>
      <c r="UNI74" s="204" t="e">
        <f t="shared" ref="UNI74" si="3984">SQRT(SUM(UNI73:UNI73))</f>
        <v>#N/A</v>
      </c>
      <c r="UNQ74" s="201"/>
      <c r="UNR74" s="284"/>
      <c r="UNS74" s="201"/>
      <c r="UNX74" s="204" t="s">
        <v>1997</v>
      </c>
      <c r="UNY74" s="204" t="e">
        <f t="shared" ref="UNY74" si="3985">SQRT(SUM(UNY73:UNY73))</f>
        <v>#N/A</v>
      </c>
      <c r="UOG74" s="201"/>
      <c r="UOH74" s="284"/>
      <c r="UOI74" s="201"/>
      <c r="UON74" s="204" t="s">
        <v>1997</v>
      </c>
      <c r="UOO74" s="204" t="e">
        <f t="shared" ref="UOO74" si="3986">SQRT(SUM(UOO73:UOO73))</f>
        <v>#N/A</v>
      </c>
      <c r="UOW74" s="201"/>
      <c r="UOX74" s="284"/>
      <c r="UOY74" s="201"/>
      <c r="UPD74" s="204" t="s">
        <v>1997</v>
      </c>
      <c r="UPE74" s="204" t="e">
        <f t="shared" ref="UPE74" si="3987">SQRT(SUM(UPE73:UPE73))</f>
        <v>#N/A</v>
      </c>
      <c r="UPM74" s="201"/>
      <c r="UPN74" s="284"/>
      <c r="UPO74" s="201"/>
      <c r="UPT74" s="204" t="s">
        <v>1997</v>
      </c>
      <c r="UPU74" s="204" t="e">
        <f t="shared" ref="UPU74" si="3988">SQRT(SUM(UPU73:UPU73))</f>
        <v>#N/A</v>
      </c>
      <c r="UQC74" s="201"/>
      <c r="UQD74" s="284"/>
      <c r="UQE74" s="201"/>
      <c r="UQJ74" s="204" t="s">
        <v>1997</v>
      </c>
      <c r="UQK74" s="204" t="e">
        <f t="shared" ref="UQK74" si="3989">SQRT(SUM(UQK73:UQK73))</f>
        <v>#N/A</v>
      </c>
      <c r="UQS74" s="201"/>
      <c r="UQT74" s="284"/>
      <c r="UQU74" s="201"/>
      <c r="UQZ74" s="204" t="s">
        <v>1997</v>
      </c>
      <c r="URA74" s="204" t="e">
        <f t="shared" ref="URA74" si="3990">SQRT(SUM(URA73:URA73))</f>
        <v>#N/A</v>
      </c>
      <c r="URI74" s="201"/>
      <c r="URJ74" s="284"/>
      <c r="URK74" s="201"/>
      <c r="URP74" s="204" t="s">
        <v>1997</v>
      </c>
      <c r="URQ74" s="204" t="e">
        <f t="shared" ref="URQ74" si="3991">SQRT(SUM(URQ73:URQ73))</f>
        <v>#N/A</v>
      </c>
      <c r="URY74" s="201"/>
      <c r="URZ74" s="284"/>
      <c r="USA74" s="201"/>
      <c r="USF74" s="204" t="s">
        <v>1997</v>
      </c>
      <c r="USG74" s="204" t="e">
        <f t="shared" ref="USG74" si="3992">SQRT(SUM(USG73:USG73))</f>
        <v>#N/A</v>
      </c>
      <c r="USO74" s="201"/>
      <c r="USP74" s="284"/>
      <c r="USQ74" s="201"/>
      <c r="USV74" s="204" t="s">
        <v>1997</v>
      </c>
      <c r="USW74" s="204" t="e">
        <f t="shared" ref="USW74" si="3993">SQRT(SUM(USW73:USW73))</f>
        <v>#N/A</v>
      </c>
      <c r="UTE74" s="201"/>
      <c r="UTF74" s="284"/>
      <c r="UTG74" s="201"/>
      <c r="UTL74" s="204" t="s">
        <v>1997</v>
      </c>
      <c r="UTM74" s="204" t="e">
        <f t="shared" ref="UTM74" si="3994">SQRT(SUM(UTM73:UTM73))</f>
        <v>#N/A</v>
      </c>
      <c r="UTU74" s="201"/>
      <c r="UTV74" s="284"/>
      <c r="UTW74" s="201"/>
      <c r="UUB74" s="204" t="s">
        <v>1997</v>
      </c>
      <c r="UUC74" s="204" t="e">
        <f t="shared" ref="UUC74" si="3995">SQRT(SUM(UUC73:UUC73))</f>
        <v>#N/A</v>
      </c>
      <c r="UUK74" s="201"/>
      <c r="UUL74" s="284"/>
      <c r="UUM74" s="201"/>
      <c r="UUR74" s="204" t="s">
        <v>1997</v>
      </c>
      <c r="UUS74" s="204" t="e">
        <f t="shared" ref="UUS74" si="3996">SQRT(SUM(UUS73:UUS73))</f>
        <v>#N/A</v>
      </c>
      <c r="UVA74" s="201"/>
      <c r="UVB74" s="284"/>
      <c r="UVC74" s="201"/>
      <c r="UVH74" s="204" t="s">
        <v>1997</v>
      </c>
      <c r="UVI74" s="204" t="e">
        <f t="shared" ref="UVI74" si="3997">SQRT(SUM(UVI73:UVI73))</f>
        <v>#N/A</v>
      </c>
      <c r="UVQ74" s="201"/>
      <c r="UVR74" s="284"/>
      <c r="UVS74" s="201"/>
      <c r="UVX74" s="204" t="s">
        <v>1997</v>
      </c>
      <c r="UVY74" s="204" t="e">
        <f t="shared" ref="UVY74" si="3998">SQRT(SUM(UVY73:UVY73))</f>
        <v>#N/A</v>
      </c>
      <c r="UWG74" s="201"/>
      <c r="UWH74" s="284"/>
      <c r="UWI74" s="201"/>
      <c r="UWN74" s="204" t="s">
        <v>1997</v>
      </c>
      <c r="UWO74" s="204" t="e">
        <f t="shared" ref="UWO74" si="3999">SQRT(SUM(UWO73:UWO73))</f>
        <v>#N/A</v>
      </c>
      <c r="UWW74" s="201"/>
      <c r="UWX74" s="284"/>
      <c r="UWY74" s="201"/>
      <c r="UXD74" s="204" t="s">
        <v>1997</v>
      </c>
      <c r="UXE74" s="204" t="e">
        <f t="shared" ref="UXE74" si="4000">SQRT(SUM(UXE73:UXE73))</f>
        <v>#N/A</v>
      </c>
      <c r="UXM74" s="201"/>
      <c r="UXN74" s="284"/>
      <c r="UXO74" s="201"/>
      <c r="UXT74" s="204" t="s">
        <v>1997</v>
      </c>
      <c r="UXU74" s="204" t="e">
        <f t="shared" ref="UXU74" si="4001">SQRT(SUM(UXU73:UXU73))</f>
        <v>#N/A</v>
      </c>
      <c r="UYC74" s="201"/>
      <c r="UYD74" s="284"/>
      <c r="UYE74" s="201"/>
      <c r="UYJ74" s="204" t="s">
        <v>1997</v>
      </c>
      <c r="UYK74" s="204" t="e">
        <f t="shared" ref="UYK74" si="4002">SQRT(SUM(UYK73:UYK73))</f>
        <v>#N/A</v>
      </c>
      <c r="UYS74" s="201"/>
      <c r="UYT74" s="284"/>
      <c r="UYU74" s="201"/>
      <c r="UYZ74" s="204" t="s">
        <v>1997</v>
      </c>
      <c r="UZA74" s="204" t="e">
        <f t="shared" ref="UZA74" si="4003">SQRT(SUM(UZA73:UZA73))</f>
        <v>#N/A</v>
      </c>
      <c r="UZI74" s="201"/>
      <c r="UZJ74" s="284"/>
      <c r="UZK74" s="201"/>
      <c r="UZP74" s="204" t="s">
        <v>1997</v>
      </c>
      <c r="UZQ74" s="204" t="e">
        <f t="shared" ref="UZQ74" si="4004">SQRT(SUM(UZQ73:UZQ73))</f>
        <v>#N/A</v>
      </c>
      <c r="UZY74" s="201"/>
      <c r="UZZ74" s="284"/>
      <c r="VAA74" s="201"/>
      <c r="VAF74" s="204" t="s">
        <v>1997</v>
      </c>
      <c r="VAG74" s="204" t="e">
        <f t="shared" ref="VAG74" si="4005">SQRT(SUM(VAG73:VAG73))</f>
        <v>#N/A</v>
      </c>
      <c r="VAO74" s="201"/>
      <c r="VAP74" s="284"/>
      <c r="VAQ74" s="201"/>
      <c r="VAV74" s="204" t="s">
        <v>1997</v>
      </c>
      <c r="VAW74" s="204" t="e">
        <f t="shared" ref="VAW74" si="4006">SQRT(SUM(VAW73:VAW73))</f>
        <v>#N/A</v>
      </c>
      <c r="VBE74" s="201"/>
      <c r="VBF74" s="284"/>
      <c r="VBG74" s="201"/>
      <c r="VBL74" s="204" t="s">
        <v>1997</v>
      </c>
      <c r="VBM74" s="204" t="e">
        <f t="shared" ref="VBM74" si="4007">SQRT(SUM(VBM73:VBM73))</f>
        <v>#N/A</v>
      </c>
      <c r="VBU74" s="201"/>
      <c r="VBV74" s="284"/>
      <c r="VBW74" s="201"/>
      <c r="VCB74" s="204" t="s">
        <v>1997</v>
      </c>
      <c r="VCC74" s="204" t="e">
        <f t="shared" ref="VCC74" si="4008">SQRT(SUM(VCC73:VCC73))</f>
        <v>#N/A</v>
      </c>
      <c r="VCK74" s="201"/>
      <c r="VCL74" s="284"/>
      <c r="VCM74" s="201"/>
      <c r="VCR74" s="204" t="s">
        <v>1997</v>
      </c>
      <c r="VCS74" s="204" t="e">
        <f t="shared" ref="VCS74" si="4009">SQRT(SUM(VCS73:VCS73))</f>
        <v>#N/A</v>
      </c>
      <c r="VDA74" s="201"/>
      <c r="VDB74" s="284"/>
      <c r="VDC74" s="201"/>
      <c r="VDH74" s="204" t="s">
        <v>1997</v>
      </c>
      <c r="VDI74" s="204" t="e">
        <f t="shared" ref="VDI74" si="4010">SQRT(SUM(VDI73:VDI73))</f>
        <v>#N/A</v>
      </c>
      <c r="VDQ74" s="201"/>
      <c r="VDR74" s="284"/>
      <c r="VDS74" s="201"/>
      <c r="VDX74" s="204" t="s">
        <v>1997</v>
      </c>
      <c r="VDY74" s="204" t="e">
        <f t="shared" ref="VDY74" si="4011">SQRT(SUM(VDY73:VDY73))</f>
        <v>#N/A</v>
      </c>
      <c r="VEG74" s="201"/>
      <c r="VEH74" s="284"/>
      <c r="VEI74" s="201"/>
      <c r="VEN74" s="204" t="s">
        <v>1997</v>
      </c>
      <c r="VEO74" s="204" t="e">
        <f t="shared" ref="VEO74" si="4012">SQRT(SUM(VEO73:VEO73))</f>
        <v>#N/A</v>
      </c>
      <c r="VEW74" s="201"/>
      <c r="VEX74" s="284"/>
      <c r="VEY74" s="201"/>
      <c r="VFD74" s="204" t="s">
        <v>1997</v>
      </c>
      <c r="VFE74" s="204" t="e">
        <f t="shared" ref="VFE74" si="4013">SQRT(SUM(VFE73:VFE73))</f>
        <v>#N/A</v>
      </c>
      <c r="VFM74" s="201"/>
      <c r="VFN74" s="284"/>
      <c r="VFO74" s="201"/>
      <c r="VFT74" s="204" t="s">
        <v>1997</v>
      </c>
      <c r="VFU74" s="204" t="e">
        <f t="shared" ref="VFU74" si="4014">SQRT(SUM(VFU73:VFU73))</f>
        <v>#N/A</v>
      </c>
      <c r="VGC74" s="201"/>
      <c r="VGD74" s="284"/>
      <c r="VGE74" s="201"/>
      <c r="VGJ74" s="204" t="s">
        <v>1997</v>
      </c>
      <c r="VGK74" s="204" t="e">
        <f t="shared" ref="VGK74" si="4015">SQRT(SUM(VGK73:VGK73))</f>
        <v>#N/A</v>
      </c>
      <c r="VGS74" s="201"/>
      <c r="VGT74" s="284"/>
      <c r="VGU74" s="201"/>
      <c r="VGZ74" s="204" t="s">
        <v>1997</v>
      </c>
      <c r="VHA74" s="204" t="e">
        <f t="shared" ref="VHA74" si="4016">SQRT(SUM(VHA73:VHA73))</f>
        <v>#N/A</v>
      </c>
      <c r="VHI74" s="201"/>
      <c r="VHJ74" s="284"/>
      <c r="VHK74" s="201"/>
      <c r="VHP74" s="204" t="s">
        <v>1997</v>
      </c>
      <c r="VHQ74" s="204" t="e">
        <f t="shared" ref="VHQ74" si="4017">SQRT(SUM(VHQ73:VHQ73))</f>
        <v>#N/A</v>
      </c>
      <c r="VHY74" s="201"/>
      <c r="VHZ74" s="284"/>
      <c r="VIA74" s="201"/>
      <c r="VIF74" s="204" t="s">
        <v>1997</v>
      </c>
      <c r="VIG74" s="204" t="e">
        <f t="shared" ref="VIG74" si="4018">SQRT(SUM(VIG73:VIG73))</f>
        <v>#N/A</v>
      </c>
      <c r="VIO74" s="201"/>
      <c r="VIP74" s="284"/>
      <c r="VIQ74" s="201"/>
      <c r="VIV74" s="204" t="s">
        <v>1997</v>
      </c>
      <c r="VIW74" s="204" t="e">
        <f t="shared" ref="VIW74" si="4019">SQRT(SUM(VIW73:VIW73))</f>
        <v>#N/A</v>
      </c>
      <c r="VJE74" s="201"/>
      <c r="VJF74" s="284"/>
      <c r="VJG74" s="201"/>
      <c r="VJL74" s="204" t="s">
        <v>1997</v>
      </c>
      <c r="VJM74" s="204" t="e">
        <f t="shared" ref="VJM74" si="4020">SQRT(SUM(VJM73:VJM73))</f>
        <v>#N/A</v>
      </c>
      <c r="VJU74" s="201"/>
      <c r="VJV74" s="284"/>
      <c r="VJW74" s="201"/>
      <c r="VKB74" s="204" t="s">
        <v>1997</v>
      </c>
      <c r="VKC74" s="204" t="e">
        <f t="shared" ref="VKC74" si="4021">SQRT(SUM(VKC73:VKC73))</f>
        <v>#N/A</v>
      </c>
      <c r="VKK74" s="201"/>
      <c r="VKL74" s="284"/>
      <c r="VKM74" s="201"/>
      <c r="VKR74" s="204" t="s">
        <v>1997</v>
      </c>
      <c r="VKS74" s="204" t="e">
        <f t="shared" ref="VKS74" si="4022">SQRT(SUM(VKS73:VKS73))</f>
        <v>#N/A</v>
      </c>
      <c r="VLA74" s="201"/>
      <c r="VLB74" s="284"/>
      <c r="VLC74" s="201"/>
      <c r="VLH74" s="204" t="s">
        <v>1997</v>
      </c>
      <c r="VLI74" s="204" t="e">
        <f t="shared" ref="VLI74" si="4023">SQRT(SUM(VLI73:VLI73))</f>
        <v>#N/A</v>
      </c>
      <c r="VLQ74" s="201"/>
      <c r="VLR74" s="284"/>
      <c r="VLS74" s="201"/>
      <c r="VLX74" s="204" t="s">
        <v>1997</v>
      </c>
      <c r="VLY74" s="204" t="e">
        <f t="shared" ref="VLY74" si="4024">SQRT(SUM(VLY73:VLY73))</f>
        <v>#N/A</v>
      </c>
      <c r="VMG74" s="201"/>
      <c r="VMH74" s="284"/>
      <c r="VMI74" s="201"/>
      <c r="VMN74" s="204" t="s">
        <v>1997</v>
      </c>
      <c r="VMO74" s="204" t="e">
        <f t="shared" ref="VMO74" si="4025">SQRT(SUM(VMO73:VMO73))</f>
        <v>#N/A</v>
      </c>
      <c r="VMW74" s="201"/>
      <c r="VMX74" s="284"/>
      <c r="VMY74" s="201"/>
      <c r="VND74" s="204" t="s">
        <v>1997</v>
      </c>
      <c r="VNE74" s="204" t="e">
        <f t="shared" ref="VNE74" si="4026">SQRT(SUM(VNE73:VNE73))</f>
        <v>#N/A</v>
      </c>
      <c r="VNM74" s="201"/>
      <c r="VNN74" s="284"/>
      <c r="VNO74" s="201"/>
      <c r="VNT74" s="204" t="s">
        <v>1997</v>
      </c>
      <c r="VNU74" s="204" t="e">
        <f t="shared" ref="VNU74" si="4027">SQRT(SUM(VNU73:VNU73))</f>
        <v>#N/A</v>
      </c>
      <c r="VOC74" s="201"/>
      <c r="VOD74" s="284"/>
      <c r="VOE74" s="201"/>
      <c r="VOJ74" s="204" t="s">
        <v>1997</v>
      </c>
      <c r="VOK74" s="204" t="e">
        <f t="shared" ref="VOK74" si="4028">SQRT(SUM(VOK73:VOK73))</f>
        <v>#N/A</v>
      </c>
      <c r="VOS74" s="201"/>
      <c r="VOT74" s="284"/>
      <c r="VOU74" s="201"/>
      <c r="VOZ74" s="204" t="s">
        <v>1997</v>
      </c>
      <c r="VPA74" s="204" t="e">
        <f t="shared" ref="VPA74" si="4029">SQRT(SUM(VPA73:VPA73))</f>
        <v>#N/A</v>
      </c>
      <c r="VPI74" s="201"/>
      <c r="VPJ74" s="284"/>
      <c r="VPK74" s="201"/>
      <c r="VPP74" s="204" t="s">
        <v>1997</v>
      </c>
      <c r="VPQ74" s="204" t="e">
        <f t="shared" ref="VPQ74" si="4030">SQRT(SUM(VPQ73:VPQ73))</f>
        <v>#N/A</v>
      </c>
      <c r="VPY74" s="201"/>
      <c r="VPZ74" s="284"/>
      <c r="VQA74" s="201"/>
      <c r="VQF74" s="204" t="s">
        <v>1997</v>
      </c>
      <c r="VQG74" s="204" t="e">
        <f t="shared" ref="VQG74" si="4031">SQRT(SUM(VQG73:VQG73))</f>
        <v>#N/A</v>
      </c>
      <c r="VQO74" s="201"/>
      <c r="VQP74" s="284"/>
      <c r="VQQ74" s="201"/>
      <c r="VQV74" s="204" t="s">
        <v>1997</v>
      </c>
      <c r="VQW74" s="204" t="e">
        <f t="shared" ref="VQW74" si="4032">SQRT(SUM(VQW73:VQW73))</f>
        <v>#N/A</v>
      </c>
      <c r="VRE74" s="201"/>
      <c r="VRF74" s="284"/>
      <c r="VRG74" s="201"/>
      <c r="VRL74" s="204" t="s">
        <v>1997</v>
      </c>
      <c r="VRM74" s="204" t="e">
        <f t="shared" ref="VRM74" si="4033">SQRT(SUM(VRM73:VRM73))</f>
        <v>#N/A</v>
      </c>
      <c r="VRU74" s="201"/>
      <c r="VRV74" s="284"/>
      <c r="VRW74" s="201"/>
      <c r="VSB74" s="204" t="s">
        <v>1997</v>
      </c>
      <c r="VSC74" s="204" t="e">
        <f t="shared" ref="VSC74" si="4034">SQRT(SUM(VSC73:VSC73))</f>
        <v>#N/A</v>
      </c>
      <c r="VSK74" s="201"/>
      <c r="VSL74" s="284"/>
      <c r="VSM74" s="201"/>
      <c r="VSR74" s="204" t="s">
        <v>1997</v>
      </c>
      <c r="VSS74" s="204" t="e">
        <f t="shared" ref="VSS74" si="4035">SQRT(SUM(VSS73:VSS73))</f>
        <v>#N/A</v>
      </c>
      <c r="VTA74" s="201"/>
      <c r="VTB74" s="284"/>
      <c r="VTC74" s="201"/>
      <c r="VTH74" s="204" t="s">
        <v>1997</v>
      </c>
      <c r="VTI74" s="204" t="e">
        <f t="shared" ref="VTI74" si="4036">SQRT(SUM(VTI73:VTI73))</f>
        <v>#N/A</v>
      </c>
      <c r="VTQ74" s="201"/>
      <c r="VTR74" s="284"/>
      <c r="VTS74" s="201"/>
      <c r="VTX74" s="204" t="s">
        <v>1997</v>
      </c>
      <c r="VTY74" s="204" t="e">
        <f t="shared" ref="VTY74" si="4037">SQRT(SUM(VTY73:VTY73))</f>
        <v>#N/A</v>
      </c>
      <c r="VUG74" s="201"/>
      <c r="VUH74" s="284"/>
      <c r="VUI74" s="201"/>
      <c r="VUN74" s="204" t="s">
        <v>1997</v>
      </c>
      <c r="VUO74" s="204" t="e">
        <f t="shared" ref="VUO74" si="4038">SQRT(SUM(VUO73:VUO73))</f>
        <v>#N/A</v>
      </c>
      <c r="VUW74" s="201"/>
      <c r="VUX74" s="284"/>
      <c r="VUY74" s="201"/>
      <c r="VVD74" s="204" t="s">
        <v>1997</v>
      </c>
      <c r="VVE74" s="204" t="e">
        <f t="shared" ref="VVE74" si="4039">SQRT(SUM(VVE73:VVE73))</f>
        <v>#N/A</v>
      </c>
      <c r="VVM74" s="201"/>
      <c r="VVN74" s="284"/>
      <c r="VVO74" s="201"/>
      <c r="VVT74" s="204" t="s">
        <v>1997</v>
      </c>
      <c r="VVU74" s="204" t="e">
        <f t="shared" ref="VVU74" si="4040">SQRT(SUM(VVU73:VVU73))</f>
        <v>#N/A</v>
      </c>
      <c r="VWC74" s="201"/>
      <c r="VWD74" s="284"/>
      <c r="VWE74" s="201"/>
      <c r="VWJ74" s="204" t="s">
        <v>1997</v>
      </c>
      <c r="VWK74" s="204" t="e">
        <f t="shared" ref="VWK74" si="4041">SQRT(SUM(VWK73:VWK73))</f>
        <v>#N/A</v>
      </c>
      <c r="VWS74" s="201"/>
      <c r="VWT74" s="284"/>
      <c r="VWU74" s="201"/>
      <c r="VWZ74" s="204" t="s">
        <v>1997</v>
      </c>
      <c r="VXA74" s="204" t="e">
        <f t="shared" ref="VXA74" si="4042">SQRT(SUM(VXA73:VXA73))</f>
        <v>#N/A</v>
      </c>
      <c r="VXI74" s="201"/>
      <c r="VXJ74" s="284"/>
      <c r="VXK74" s="201"/>
      <c r="VXP74" s="204" t="s">
        <v>1997</v>
      </c>
      <c r="VXQ74" s="204" t="e">
        <f t="shared" ref="VXQ74" si="4043">SQRT(SUM(VXQ73:VXQ73))</f>
        <v>#N/A</v>
      </c>
      <c r="VXY74" s="201"/>
      <c r="VXZ74" s="284"/>
      <c r="VYA74" s="201"/>
      <c r="VYF74" s="204" t="s">
        <v>1997</v>
      </c>
      <c r="VYG74" s="204" t="e">
        <f t="shared" ref="VYG74" si="4044">SQRT(SUM(VYG73:VYG73))</f>
        <v>#N/A</v>
      </c>
      <c r="VYO74" s="201"/>
      <c r="VYP74" s="284"/>
      <c r="VYQ74" s="201"/>
      <c r="VYV74" s="204" t="s">
        <v>1997</v>
      </c>
      <c r="VYW74" s="204" t="e">
        <f t="shared" ref="VYW74" si="4045">SQRT(SUM(VYW73:VYW73))</f>
        <v>#N/A</v>
      </c>
      <c r="VZE74" s="201"/>
      <c r="VZF74" s="284"/>
      <c r="VZG74" s="201"/>
      <c r="VZL74" s="204" t="s">
        <v>1997</v>
      </c>
      <c r="VZM74" s="204" t="e">
        <f t="shared" ref="VZM74" si="4046">SQRT(SUM(VZM73:VZM73))</f>
        <v>#N/A</v>
      </c>
      <c r="VZU74" s="201"/>
      <c r="VZV74" s="284"/>
      <c r="VZW74" s="201"/>
      <c r="WAB74" s="204" t="s">
        <v>1997</v>
      </c>
      <c r="WAC74" s="204" t="e">
        <f t="shared" ref="WAC74" si="4047">SQRT(SUM(WAC73:WAC73))</f>
        <v>#N/A</v>
      </c>
      <c r="WAK74" s="201"/>
      <c r="WAL74" s="284"/>
      <c r="WAM74" s="201"/>
      <c r="WAR74" s="204" t="s">
        <v>1997</v>
      </c>
      <c r="WAS74" s="204" t="e">
        <f t="shared" ref="WAS74" si="4048">SQRT(SUM(WAS73:WAS73))</f>
        <v>#N/A</v>
      </c>
      <c r="WBA74" s="201"/>
      <c r="WBB74" s="284"/>
      <c r="WBC74" s="201"/>
      <c r="WBH74" s="204" t="s">
        <v>1997</v>
      </c>
      <c r="WBI74" s="204" t="e">
        <f t="shared" ref="WBI74" si="4049">SQRT(SUM(WBI73:WBI73))</f>
        <v>#N/A</v>
      </c>
      <c r="WBQ74" s="201"/>
      <c r="WBR74" s="284"/>
      <c r="WBS74" s="201"/>
      <c r="WBX74" s="204" t="s">
        <v>1997</v>
      </c>
      <c r="WBY74" s="204" t="e">
        <f t="shared" ref="WBY74" si="4050">SQRT(SUM(WBY73:WBY73))</f>
        <v>#N/A</v>
      </c>
      <c r="WCG74" s="201"/>
      <c r="WCH74" s="284"/>
      <c r="WCI74" s="201"/>
      <c r="WCN74" s="204" t="s">
        <v>1997</v>
      </c>
      <c r="WCO74" s="204" t="e">
        <f t="shared" ref="WCO74" si="4051">SQRT(SUM(WCO73:WCO73))</f>
        <v>#N/A</v>
      </c>
      <c r="WCW74" s="201"/>
      <c r="WCX74" s="284"/>
      <c r="WCY74" s="201"/>
      <c r="WDD74" s="204" t="s">
        <v>1997</v>
      </c>
      <c r="WDE74" s="204" t="e">
        <f t="shared" ref="WDE74" si="4052">SQRT(SUM(WDE73:WDE73))</f>
        <v>#N/A</v>
      </c>
      <c r="WDM74" s="201"/>
      <c r="WDN74" s="284"/>
      <c r="WDO74" s="201"/>
      <c r="WDT74" s="204" t="s">
        <v>1997</v>
      </c>
      <c r="WDU74" s="204" t="e">
        <f t="shared" ref="WDU74" si="4053">SQRT(SUM(WDU73:WDU73))</f>
        <v>#N/A</v>
      </c>
      <c r="WEC74" s="201"/>
      <c r="WED74" s="284"/>
      <c r="WEE74" s="201"/>
      <c r="WEJ74" s="204" t="s">
        <v>1997</v>
      </c>
      <c r="WEK74" s="204" t="e">
        <f t="shared" ref="WEK74" si="4054">SQRT(SUM(WEK73:WEK73))</f>
        <v>#N/A</v>
      </c>
      <c r="WES74" s="201"/>
      <c r="WET74" s="284"/>
      <c r="WEU74" s="201"/>
      <c r="WEZ74" s="204" t="s">
        <v>1997</v>
      </c>
      <c r="WFA74" s="204" t="e">
        <f t="shared" ref="WFA74" si="4055">SQRT(SUM(WFA73:WFA73))</f>
        <v>#N/A</v>
      </c>
      <c r="WFI74" s="201"/>
      <c r="WFJ74" s="284"/>
      <c r="WFK74" s="201"/>
      <c r="WFP74" s="204" t="s">
        <v>1997</v>
      </c>
      <c r="WFQ74" s="204" t="e">
        <f t="shared" ref="WFQ74" si="4056">SQRT(SUM(WFQ73:WFQ73))</f>
        <v>#N/A</v>
      </c>
      <c r="WFY74" s="201"/>
      <c r="WFZ74" s="284"/>
      <c r="WGA74" s="201"/>
      <c r="WGF74" s="204" t="s">
        <v>1997</v>
      </c>
      <c r="WGG74" s="204" t="e">
        <f t="shared" ref="WGG74" si="4057">SQRT(SUM(WGG73:WGG73))</f>
        <v>#N/A</v>
      </c>
      <c r="WGO74" s="201"/>
      <c r="WGP74" s="284"/>
      <c r="WGQ74" s="201"/>
      <c r="WGV74" s="204" t="s">
        <v>1997</v>
      </c>
      <c r="WGW74" s="204" t="e">
        <f t="shared" ref="WGW74" si="4058">SQRT(SUM(WGW73:WGW73))</f>
        <v>#N/A</v>
      </c>
      <c r="WHE74" s="201"/>
      <c r="WHF74" s="284"/>
      <c r="WHG74" s="201"/>
      <c r="WHL74" s="204" t="s">
        <v>1997</v>
      </c>
      <c r="WHM74" s="204" t="e">
        <f t="shared" ref="WHM74" si="4059">SQRT(SUM(WHM73:WHM73))</f>
        <v>#N/A</v>
      </c>
      <c r="WHU74" s="201"/>
      <c r="WHV74" s="284"/>
      <c r="WHW74" s="201"/>
      <c r="WIB74" s="204" t="s">
        <v>1997</v>
      </c>
      <c r="WIC74" s="204" t="e">
        <f t="shared" ref="WIC74" si="4060">SQRT(SUM(WIC73:WIC73))</f>
        <v>#N/A</v>
      </c>
      <c r="WIK74" s="201"/>
      <c r="WIL74" s="284"/>
      <c r="WIM74" s="201"/>
      <c r="WIR74" s="204" t="s">
        <v>1997</v>
      </c>
      <c r="WIS74" s="204" t="e">
        <f t="shared" ref="WIS74" si="4061">SQRT(SUM(WIS73:WIS73))</f>
        <v>#N/A</v>
      </c>
      <c r="WJA74" s="201"/>
      <c r="WJB74" s="284"/>
      <c r="WJC74" s="201"/>
      <c r="WJH74" s="204" t="s">
        <v>1997</v>
      </c>
      <c r="WJI74" s="204" t="e">
        <f t="shared" ref="WJI74" si="4062">SQRT(SUM(WJI73:WJI73))</f>
        <v>#N/A</v>
      </c>
      <c r="WJQ74" s="201"/>
      <c r="WJR74" s="284"/>
      <c r="WJS74" s="201"/>
      <c r="WJX74" s="204" t="s">
        <v>1997</v>
      </c>
      <c r="WJY74" s="204" t="e">
        <f t="shared" ref="WJY74" si="4063">SQRT(SUM(WJY73:WJY73))</f>
        <v>#N/A</v>
      </c>
      <c r="WKG74" s="201"/>
      <c r="WKH74" s="284"/>
      <c r="WKI74" s="201"/>
      <c r="WKN74" s="204" t="s">
        <v>1997</v>
      </c>
      <c r="WKO74" s="204" t="e">
        <f t="shared" ref="WKO74" si="4064">SQRT(SUM(WKO73:WKO73))</f>
        <v>#N/A</v>
      </c>
      <c r="WKW74" s="201"/>
      <c r="WKX74" s="284"/>
      <c r="WKY74" s="201"/>
      <c r="WLD74" s="204" t="s">
        <v>1997</v>
      </c>
      <c r="WLE74" s="204" t="e">
        <f t="shared" ref="WLE74" si="4065">SQRT(SUM(WLE73:WLE73))</f>
        <v>#N/A</v>
      </c>
      <c r="WLM74" s="201"/>
      <c r="WLN74" s="284"/>
      <c r="WLO74" s="201"/>
      <c r="WLT74" s="204" t="s">
        <v>1997</v>
      </c>
      <c r="WLU74" s="204" t="e">
        <f t="shared" ref="WLU74" si="4066">SQRT(SUM(WLU73:WLU73))</f>
        <v>#N/A</v>
      </c>
      <c r="WMC74" s="201"/>
      <c r="WMD74" s="284"/>
      <c r="WME74" s="201"/>
      <c r="WMJ74" s="204" t="s">
        <v>1997</v>
      </c>
      <c r="WMK74" s="204" t="e">
        <f t="shared" ref="WMK74" si="4067">SQRT(SUM(WMK73:WMK73))</f>
        <v>#N/A</v>
      </c>
      <c r="WMS74" s="201"/>
      <c r="WMT74" s="284"/>
      <c r="WMU74" s="201"/>
      <c r="WMZ74" s="204" t="s">
        <v>1997</v>
      </c>
      <c r="WNA74" s="204" t="e">
        <f t="shared" ref="WNA74" si="4068">SQRT(SUM(WNA73:WNA73))</f>
        <v>#N/A</v>
      </c>
      <c r="WNI74" s="201"/>
      <c r="WNJ74" s="284"/>
      <c r="WNK74" s="201"/>
      <c r="WNP74" s="204" t="s">
        <v>1997</v>
      </c>
      <c r="WNQ74" s="204" t="e">
        <f t="shared" ref="WNQ74" si="4069">SQRT(SUM(WNQ73:WNQ73))</f>
        <v>#N/A</v>
      </c>
      <c r="WNY74" s="201"/>
      <c r="WNZ74" s="284"/>
      <c r="WOA74" s="201"/>
      <c r="WOF74" s="204" t="s">
        <v>1997</v>
      </c>
      <c r="WOG74" s="204" t="e">
        <f t="shared" ref="WOG74" si="4070">SQRT(SUM(WOG73:WOG73))</f>
        <v>#N/A</v>
      </c>
      <c r="WOO74" s="201"/>
      <c r="WOP74" s="284"/>
      <c r="WOQ74" s="201"/>
      <c r="WOV74" s="204" t="s">
        <v>1997</v>
      </c>
      <c r="WOW74" s="204" t="e">
        <f t="shared" ref="WOW74" si="4071">SQRT(SUM(WOW73:WOW73))</f>
        <v>#N/A</v>
      </c>
      <c r="WPE74" s="201"/>
      <c r="WPF74" s="284"/>
      <c r="WPG74" s="201"/>
      <c r="WPL74" s="204" t="s">
        <v>1997</v>
      </c>
      <c r="WPM74" s="204" t="e">
        <f t="shared" ref="WPM74" si="4072">SQRT(SUM(WPM73:WPM73))</f>
        <v>#N/A</v>
      </c>
      <c r="WPU74" s="201"/>
      <c r="WPV74" s="284"/>
      <c r="WPW74" s="201"/>
      <c r="WQB74" s="204" t="s">
        <v>1997</v>
      </c>
      <c r="WQC74" s="204" t="e">
        <f t="shared" ref="WQC74" si="4073">SQRT(SUM(WQC73:WQC73))</f>
        <v>#N/A</v>
      </c>
      <c r="WQK74" s="201"/>
      <c r="WQL74" s="284"/>
      <c r="WQM74" s="201"/>
      <c r="WQR74" s="204" t="s">
        <v>1997</v>
      </c>
      <c r="WQS74" s="204" t="e">
        <f t="shared" ref="WQS74" si="4074">SQRT(SUM(WQS73:WQS73))</f>
        <v>#N/A</v>
      </c>
      <c r="WRA74" s="201"/>
      <c r="WRB74" s="284"/>
      <c r="WRC74" s="201"/>
      <c r="WRH74" s="204" t="s">
        <v>1997</v>
      </c>
      <c r="WRI74" s="204" t="e">
        <f t="shared" ref="WRI74" si="4075">SQRT(SUM(WRI73:WRI73))</f>
        <v>#N/A</v>
      </c>
      <c r="WRQ74" s="201"/>
      <c r="WRR74" s="284"/>
      <c r="WRS74" s="201"/>
      <c r="WRX74" s="204" t="s">
        <v>1997</v>
      </c>
      <c r="WRY74" s="204" t="e">
        <f t="shared" ref="WRY74" si="4076">SQRT(SUM(WRY73:WRY73))</f>
        <v>#N/A</v>
      </c>
      <c r="WSG74" s="201"/>
      <c r="WSH74" s="284"/>
      <c r="WSI74" s="201"/>
      <c r="WSN74" s="204" t="s">
        <v>1997</v>
      </c>
      <c r="WSO74" s="204" t="e">
        <f t="shared" ref="WSO74" si="4077">SQRT(SUM(WSO73:WSO73))</f>
        <v>#N/A</v>
      </c>
      <c r="WSW74" s="201"/>
      <c r="WSX74" s="284"/>
      <c r="WSY74" s="201"/>
      <c r="WTD74" s="204" t="s">
        <v>1997</v>
      </c>
      <c r="WTE74" s="204" t="e">
        <f t="shared" ref="WTE74" si="4078">SQRT(SUM(WTE73:WTE73))</f>
        <v>#N/A</v>
      </c>
      <c r="WTM74" s="201"/>
      <c r="WTN74" s="284"/>
      <c r="WTO74" s="201"/>
      <c r="WTT74" s="204" t="s">
        <v>1997</v>
      </c>
      <c r="WTU74" s="204" t="e">
        <f t="shared" ref="WTU74" si="4079">SQRT(SUM(WTU73:WTU73))</f>
        <v>#N/A</v>
      </c>
      <c r="WUC74" s="201"/>
      <c r="WUD74" s="284"/>
      <c r="WUE74" s="201"/>
      <c r="WUJ74" s="204" t="s">
        <v>1997</v>
      </c>
      <c r="WUK74" s="204" t="e">
        <f t="shared" ref="WUK74" si="4080">SQRT(SUM(WUK73:WUK73))</f>
        <v>#N/A</v>
      </c>
      <c r="WUS74" s="201"/>
      <c r="WUT74" s="284"/>
      <c r="WUU74" s="201"/>
      <c r="WUZ74" s="204" t="s">
        <v>1997</v>
      </c>
      <c r="WVA74" s="204" t="e">
        <f t="shared" ref="WVA74" si="4081">SQRT(SUM(WVA73:WVA73))</f>
        <v>#N/A</v>
      </c>
      <c r="WVI74" s="201"/>
      <c r="WVJ74" s="284"/>
      <c r="WVK74" s="201"/>
      <c r="WVP74" s="204" t="s">
        <v>1997</v>
      </c>
      <c r="WVQ74" s="204" t="e">
        <f t="shared" ref="WVQ74" si="4082">SQRT(SUM(WVQ73:WVQ73))</f>
        <v>#N/A</v>
      </c>
      <c r="WVY74" s="201"/>
      <c r="WVZ74" s="284"/>
      <c r="WWA74" s="201"/>
      <c r="WWF74" s="204" t="s">
        <v>1997</v>
      </c>
      <c r="WWG74" s="204" t="e">
        <f t="shared" ref="WWG74" si="4083">SQRT(SUM(WWG73:WWG73))</f>
        <v>#N/A</v>
      </c>
      <c r="WWO74" s="201"/>
      <c r="WWP74" s="284"/>
      <c r="WWQ74" s="201"/>
      <c r="WWV74" s="204" t="s">
        <v>1997</v>
      </c>
      <c r="WWW74" s="204" t="e">
        <f t="shared" ref="WWW74" si="4084">SQRT(SUM(WWW73:WWW73))</f>
        <v>#N/A</v>
      </c>
      <c r="WXE74" s="201"/>
      <c r="WXF74" s="284"/>
      <c r="WXG74" s="201"/>
      <c r="WXL74" s="204" t="s">
        <v>1997</v>
      </c>
      <c r="WXM74" s="204" t="e">
        <f t="shared" ref="WXM74" si="4085">SQRT(SUM(WXM73:WXM73))</f>
        <v>#N/A</v>
      </c>
      <c r="WXU74" s="201"/>
      <c r="WXV74" s="284"/>
      <c r="WXW74" s="201"/>
      <c r="WYB74" s="204" t="s">
        <v>1997</v>
      </c>
      <c r="WYC74" s="204" t="e">
        <f t="shared" ref="WYC74" si="4086">SQRT(SUM(WYC73:WYC73))</f>
        <v>#N/A</v>
      </c>
      <c r="WYK74" s="201"/>
      <c r="WYL74" s="284"/>
      <c r="WYM74" s="201"/>
      <c r="WYR74" s="204" t="s">
        <v>1997</v>
      </c>
      <c r="WYS74" s="204" t="e">
        <f t="shared" ref="WYS74" si="4087">SQRT(SUM(WYS73:WYS73))</f>
        <v>#N/A</v>
      </c>
      <c r="WZA74" s="201"/>
      <c r="WZB74" s="284"/>
      <c r="WZC74" s="201"/>
      <c r="WZH74" s="204" t="s">
        <v>1997</v>
      </c>
      <c r="WZI74" s="204" t="e">
        <f t="shared" ref="WZI74" si="4088">SQRT(SUM(WZI73:WZI73))</f>
        <v>#N/A</v>
      </c>
      <c r="WZQ74" s="201"/>
      <c r="WZR74" s="284"/>
      <c r="WZS74" s="201"/>
      <c r="WZX74" s="204" t="s">
        <v>1997</v>
      </c>
      <c r="WZY74" s="204" t="e">
        <f t="shared" ref="WZY74" si="4089">SQRT(SUM(WZY73:WZY73))</f>
        <v>#N/A</v>
      </c>
      <c r="XAG74" s="201"/>
      <c r="XAH74" s="284"/>
      <c r="XAI74" s="201"/>
      <c r="XAN74" s="204" t="s">
        <v>1997</v>
      </c>
      <c r="XAO74" s="204" t="e">
        <f t="shared" ref="XAO74" si="4090">SQRT(SUM(XAO73:XAO73))</f>
        <v>#N/A</v>
      </c>
      <c r="XAW74" s="201"/>
      <c r="XAX74" s="284"/>
      <c r="XAY74" s="201"/>
      <c r="XBD74" s="204" t="s">
        <v>1997</v>
      </c>
      <c r="XBE74" s="204" t="e">
        <f t="shared" ref="XBE74" si="4091">SQRT(SUM(XBE73:XBE73))</f>
        <v>#N/A</v>
      </c>
      <c r="XBM74" s="201"/>
      <c r="XBN74" s="284"/>
      <c r="XBO74" s="201"/>
      <c r="XBT74" s="204" t="s">
        <v>1997</v>
      </c>
      <c r="XBU74" s="204" t="e">
        <f t="shared" ref="XBU74" si="4092">SQRT(SUM(XBU73:XBU73))</f>
        <v>#N/A</v>
      </c>
      <c r="XCC74" s="201"/>
      <c r="XCD74" s="284"/>
      <c r="XCE74" s="201"/>
      <c r="XCJ74" s="204" t="s">
        <v>1997</v>
      </c>
      <c r="XCK74" s="204" t="e">
        <f t="shared" ref="XCK74" si="4093">SQRT(SUM(XCK73:XCK73))</f>
        <v>#N/A</v>
      </c>
      <c r="XCS74" s="201"/>
      <c r="XCT74" s="284"/>
      <c r="XCU74" s="201"/>
      <c r="XCZ74" s="204" t="s">
        <v>1997</v>
      </c>
      <c r="XDA74" s="204" t="e">
        <f t="shared" ref="XDA74" si="4094">SQRT(SUM(XDA73:XDA73))</f>
        <v>#N/A</v>
      </c>
      <c r="XDI74" s="201"/>
      <c r="XDJ74" s="284"/>
      <c r="XDK74" s="201"/>
      <c r="XDP74" s="204" t="s">
        <v>1997</v>
      </c>
      <c r="XDQ74" s="204" t="e">
        <f t="shared" ref="XDQ74" si="4095">SQRT(SUM(XDQ73:XDQ73))</f>
        <v>#N/A</v>
      </c>
      <c r="XDY74" s="201"/>
      <c r="XDZ74" s="284"/>
      <c r="XEA74" s="201"/>
      <c r="XEF74" s="204" t="s">
        <v>1997</v>
      </c>
      <c r="XEG74" s="204" t="e">
        <f t="shared" ref="XEG74" si="4096">SQRT(SUM(XEG73:XEG73))</f>
        <v>#N/A</v>
      </c>
      <c r="XEO74" s="201"/>
      <c r="XEP74" s="284"/>
      <c r="XEQ74" s="201"/>
      <c r="XEV74" s="204" t="s">
        <v>1997</v>
      </c>
      <c r="XEW74" s="204" t="e">
        <f t="shared" ref="XEW74" si="4097">SQRT(SUM(XEW73:XEW73))</f>
        <v>#N/A</v>
      </c>
    </row>
    <row r="75" spans="1:1017 1025:2041 2049:3065 3073:4089 4097:5113 5121:6137 6145:7161 7169:8185 8193:9209 9217:10233 10241:11257 11265:12281 12289:13305 13313:14329 14337:15353 15361:16377">
      <c r="A75" s="201"/>
      <c r="B75" s="284"/>
      <c r="C75" s="201"/>
      <c r="H75" s="204" t="s">
        <v>2680</v>
      </c>
      <c r="I75" s="204">
        <f t="shared" ref="I75" si="4098">SQRT(SUM(I74:I74))</f>
        <v>191780.82191780824</v>
      </c>
    </row>
    <row r="76" spans="1:1017 1025:2041 2049:3065 3073:4089 4097:5113 5121:6137 6145:7161 7169:8185 8193:9209 9217:10233 10241:11257 11265:12281 12289:13305 13313:14329 14337:15353 15361:16377">
      <c r="B76" s="6"/>
    </row>
    <row r="77" spans="1:1017 1025:2041 2049:3065 3073:4089 4097:5113 5121:6137 6145:7161 7169:8185 8193:9209 9217:10233 10241:11257 11265:12281 12289:13305 13313:14329 14337:15353 15361:16377">
      <c r="A77" s="201" t="s">
        <v>1930</v>
      </c>
      <c r="B77" s="284"/>
      <c r="C77" s="201"/>
    </row>
    <row r="78" spans="1:1017 1025:2041 2049:3065 3073:4089 4097:5113 5121:6137 6145:7161 7169:8185 8193:9209 9217:10233 10241:11257 11265:12281 12289:13305 13313:14329 14337:15353 15361:16377">
      <c r="A78" s="145" t="s">
        <v>41</v>
      </c>
      <c r="B78" s="144" t="s">
        <v>2</v>
      </c>
      <c r="C78" s="144" t="s">
        <v>1911</v>
      </c>
      <c r="D78" s="144" t="s">
        <v>1912</v>
      </c>
      <c r="E78" s="145" t="s">
        <v>1913</v>
      </c>
      <c r="F78" s="145" t="s">
        <v>1914</v>
      </c>
    </row>
    <row r="79" spans="1:1017 1025:2041 2049:3065 3073:4089 4097:5113 5121:6137 6145:7161 7169:8185 8193:9209 9217:10233 10241:11257 11265:12281 12289:13305 13313:14329 14337:15353 15361:16377">
      <c r="A79" s="193" t="s">
        <v>115</v>
      </c>
      <c r="B79" s="189">
        <v>1</v>
      </c>
      <c r="C79" s="151">
        <f>I69</f>
        <v>2301369.8630136987</v>
      </c>
      <c r="D79" s="151">
        <f>C79^2</f>
        <v>5296303246387.6904</v>
      </c>
      <c r="E79" s="151">
        <f>N60</f>
        <v>2301369.8630136987</v>
      </c>
      <c r="F79" s="151">
        <f>MAX(MIN(E79,C79),-C79)</f>
        <v>2301369.8630136987</v>
      </c>
    </row>
    <row r="80" spans="1:1017 1025:2041 2049:3065 3073:4089 4097:5113 5121:6137 6145:7161 7169:8185 8193:9209 9217:10233 10241:11257 11265:12281 12289:13305 13313:14329 14337:15353 15361:16377">
      <c r="A80" s="193" t="s">
        <v>115</v>
      </c>
      <c r="B80" s="189">
        <v>2</v>
      </c>
      <c r="C80" s="151">
        <f>I72</f>
        <v>383561.64383561647</v>
      </c>
      <c r="D80" s="151">
        <f>C80^2</f>
        <v>147119534621.88031</v>
      </c>
      <c r="E80" s="151">
        <f>N61</f>
        <v>-383561.64383561647</v>
      </c>
      <c r="F80" s="151">
        <f>MAX(MIN(E80,C80),-C80)</f>
        <v>-383561.64383561647</v>
      </c>
    </row>
    <row r="82" spans="1:18">
      <c r="A82" s="195" t="s">
        <v>2668</v>
      </c>
    </row>
    <row r="83" spans="1:18">
      <c r="R83" s="1" t="s">
        <v>2059</v>
      </c>
    </row>
    <row r="84" spans="1:18">
      <c r="A84" s="145"/>
      <c r="B84" s="145" t="s">
        <v>2667</v>
      </c>
      <c r="C84" s="145" t="s">
        <v>2672</v>
      </c>
      <c r="D84" s="144" t="s">
        <v>2784</v>
      </c>
      <c r="Q84" s="1" t="s">
        <v>2059</v>
      </c>
    </row>
    <row r="85" spans="1:18">
      <c r="A85" s="217" t="s">
        <v>2634</v>
      </c>
      <c r="B85" s="217">
        <f>SUM(N60)</f>
        <v>2301369.8630136987</v>
      </c>
      <c r="C85" s="217">
        <f>N61</f>
        <v>-383561.64383561647</v>
      </c>
      <c r="D85" s="217">
        <f>SUM(B85:C85)</f>
        <v>1917808.2191780822</v>
      </c>
      <c r="Q85" s="1">
        <v>0</v>
      </c>
    </row>
    <row r="86" spans="1:18">
      <c r="A86" s="217" t="s">
        <v>2635</v>
      </c>
      <c r="B86" s="217">
        <f>SUM(O60)</f>
        <v>2301369.8630136987</v>
      </c>
      <c r="C86" s="217">
        <f>O61</f>
        <v>383561.64383561647</v>
      </c>
      <c r="D86" s="217">
        <f>SUM(B86:C86)</f>
        <v>2684931.506849315</v>
      </c>
    </row>
    <row r="87" spans="1:18">
      <c r="A87" s="217" t="s">
        <v>2636</v>
      </c>
      <c r="B87" s="217">
        <f>MIN(0,D85/D86)</f>
        <v>0</v>
      </c>
    </row>
    <row r="88" spans="1:18">
      <c r="A88" s="217" t="s">
        <v>2637</v>
      </c>
      <c r="B88" s="217">
        <f>_xlfn.NORM.S.INV(99.5%)</f>
        <v>2.5758293035488999</v>
      </c>
    </row>
    <row r="89" spans="1:18">
      <c r="A89" s="277" t="s">
        <v>2638</v>
      </c>
      <c r="B89" s="217">
        <f>(B88^2-1)*(1+B87)-B87</f>
        <v>5.6348966010212109</v>
      </c>
      <c r="E89" s="278"/>
      <c r="F89" s="278"/>
      <c r="G89" s="278"/>
      <c r="H89" s="279"/>
    </row>
    <row r="90" spans="1:18">
      <c r="B90" s="283"/>
    </row>
    <row r="91" spans="1:18">
      <c r="B91" s="283"/>
    </row>
    <row r="92" spans="1:18">
      <c r="A92" s="145"/>
      <c r="B92" s="145" t="s">
        <v>2669</v>
      </c>
      <c r="C92" s="144" t="s">
        <v>2784</v>
      </c>
    </row>
    <row r="93" spans="1:18">
      <c r="A93" s="217" t="s">
        <v>2634</v>
      </c>
      <c r="B93" s="217">
        <f>N62</f>
        <v>191780.82191780824</v>
      </c>
      <c r="C93" s="217">
        <f>SUM(B93)</f>
        <v>191780.82191780824</v>
      </c>
    </row>
    <row r="94" spans="1:18">
      <c r="A94" s="217" t="s">
        <v>2635</v>
      </c>
      <c r="B94" s="217">
        <f>O62</f>
        <v>191780.82191780824</v>
      </c>
      <c r="C94" s="217">
        <f>SUM(B94)</f>
        <v>191780.82191780824</v>
      </c>
    </row>
    <row r="95" spans="1:18">
      <c r="A95" s="217" t="s">
        <v>2636</v>
      </c>
      <c r="B95" s="217">
        <f>MIN(0,C93/C94)</f>
        <v>0</v>
      </c>
    </row>
    <row r="96" spans="1:18">
      <c r="A96" s="217" t="s">
        <v>2637</v>
      </c>
      <c r="B96" s="217">
        <f>_xlfn.NORM.S.INV(99.5%)</f>
        <v>2.5758293035488999</v>
      </c>
    </row>
    <row r="97" spans="1:17">
      <c r="A97" s="277" t="s">
        <v>2638</v>
      </c>
      <c r="B97" s="217">
        <f>(B96^2-1)*(1+B95)-B95</f>
        <v>5.6348966010212109</v>
      </c>
    </row>
    <row r="98" spans="1:17">
      <c r="B98" s="283"/>
    </row>
    <row r="100" spans="1:17">
      <c r="A100" s="195" t="s">
        <v>2642</v>
      </c>
    </row>
    <row r="102" spans="1:17">
      <c r="A102" s="316" t="s">
        <v>2</v>
      </c>
      <c r="B102" s="317"/>
      <c r="C102" s="144" t="s">
        <v>1916</v>
      </c>
      <c r="D102" s="144" t="s">
        <v>1917</v>
      </c>
      <c r="E102" s="144" t="s">
        <v>1922</v>
      </c>
      <c r="F102" s="144" t="s">
        <v>2632</v>
      </c>
      <c r="G102" s="144" t="s">
        <v>1932</v>
      </c>
    </row>
    <row r="103" spans="1:17">
      <c r="A103" s="193">
        <v>1</v>
      </c>
      <c r="B103" s="193">
        <v>1</v>
      </c>
      <c r="C103" s="151">
        <f>VLOOKUP(A103,$B$78:$F$80,5,FALSE)</f>
        <v>2301369.8630136987</v>
      </c>
      <c r="D103" s="151">
        <f>VLOOKUP(B103,$B$78:$F$80,5,FALSE)</f>
        <v>2301369.8630136987</v>
      </c>
      <c r="E103" s="211">
        <v>1</v>
      </c>
      <c r="F103" s="211">
        <f>E103^2</f>
        <v>1</v>
      </c>
      <c r="G103" s="151">
        <f>IF(C103=D103,0,C103*D103*F103)</f>
        <v>0</v>
      </c>
    </row>
    <row r="104" spans="1:17">
      <c r="A104" s="193">
        <v>1</v>
      </c>
      <c r="B104" s="193">
        <v>2</v>
      </c>
      <c r="C104" s="151">
        <f t="shared" ref="C104:D106" si="4099">VLOOKUP(A104,$B$78:$F$80,5,FALSE)</f>
        <v>2301369.8630136987</v>
      </c>
      <c r="D104" s="151">
        <f t="shared" si="4099"/>
        <v>-383561.64383561647</v>
      </c>
      <c r="E104" s="211">
        <f>$R$17</f>
        <v>0.38</v>
      </c>
      <c r="F104" s="211">
        <f t="shared" ref="F104:F106" si="4100">E104^2</f>
        <v>0.1444</v>
      </c>
      <c r="G104" s="151">
        <f t="shared" ref="G104:G106" si="4101">IF(C104=D104,0,C104*D104*F104)</f>
        <v>-127464364796.39708</v>
      </c>
    </row>
    <row r="105" spans="1:17">
      <c r="A105" s="193">
        <v>2</v>
      </c>
      <c r="B105" s="193">
        <v>1</v>
      </c>
      <c r="C105" s="151">
        <f t="shared" si="4099"/>
        <v>-383561.64383561647</v>
      </c>
      <c r="D105" s="151">
        <f t="shared" si="4099"/>
        <v>2301369.8630136987</v>
      </c>
      <c r="E105" s="211">
        <f>$R$17</f>
        <v>0.38</v>
      </c>
      <c r="F105" s="211">
        <f t="shared" si="4100"/>
        <v>0.1444</v>
      </c>
      <c r="G105" s="151">
        <f t="shared" si="4101"/>
        <v>-127464364796.39708</v>
      </c>
    </row>
    <row r="106" spans="1:17">
      <c r="A106" s="193">
        <v>2</v>
      </c>
      <c r="B106" s="193">
        <v>2</v>
      </c>
      <c r="C106" s="151">
        <f t="shared" si="4099"/>
        <v>-383561.64383561647</v>
      </c>
      <c r="D106" s="151">
        <f t="shared" si="4099"/>
        <v>-383561.64383561647</v>
      </c>
      <c r="E106" s="211">
        <v>1</v>
      </c>
      <c r="F106" s="211">
        <f t="shared" si="4100"/>
        <v>1</v>
      </c>
      <c r="G106" s="151">
        <f t="shared" si="4101"/>
        <v>0</v>
      </c>
    </row>
    <row r="107" spans="1:17">
      <c r="A107" s="201"/>
      <c r="B107" s="201"/>
      <c r="C107" s="201"/>
      <c r="F107" s="1" t="s">
        <v>1931</v>
      </c>
      <c r="G107" s="1">
        <f>SUM(G103:G106)</f>
        <v>-254928729592.79416</v>
      </c>
    </row>
    <row r="108" spans="1:17">
      <c r="A108" s="201"/>
      <c r="B108" s="201"/>
      <c r="C108" s="201"/>
      <c r="F108" s="1" t="s">
        <v>1933</v>
      </c>
      <c r="G108" s="1">
        <f>SUM(D79:D80)</f>
        <v>5443422781009.5703</v>
      </c>
    </row>
    <row r="109" spans="1:17">
      <c r="E109" s="204" t="s">
        <v>2679</v>
      </c>
      <c r="F109" s="204"/>
      <c r="G109" s="204">
        <f>MAX(D85+B89*SQRT(G107+G108),0)</f>
        <v>14753125.624504453</v>
      </c>
    </row>
    <row r="110" spans="1:17">
      <c r="E110" s="204" t="s">
        <v>2678</v>
      </c>
      <c r="F110" s="204"/>
      <c r="G110" s="204">
        <f>MAX(C93+B97*I75,0)</f>
        <v>1272445.9234835198</v>
      </c>
    </row>
    <row r="111" spans="1:17">
      <c r="E111" s="204" t="s">
        <v>2670</v>
      </c>
      <c r="F111" s="204"/>
      <c r="G111" s="204">
        <f>SUM(G109:G110)</f>
        <v>16025571.547987971</v>
      </c>
      <c r="Q111" s="1" t="s">
        <v>2059</v>
      </c>
    </row>
    <row r="112" spans="1:17">
      <c r="Q112" s="1">
        <v>0</v>
      </c>
    </row>
    <row r="113" spans="1:17">
      <c r="A113" s="274" t="s">
        <v>2613</v>
      </c>
      <c r="B113" s="273">
        <f>I51+G111</f>
        <v>108091631.00384279</v>
      </c>
    </row>
    <row r="115" spans="1:17">
      <c r="A115" s="205" t="s">
        <v>1935</v>
      </c>
    </row>
    <row r="116" spans="1:17">
      <c r="P116" s="1" t="s">
        <v>2058</v>
      </c>
      <c r="Q116" s="1" t="s">
        <v>2059</v>
      </c>
    </row>
    <row r="117" spans="1:17">
      <c r="A117" s="227" t="s">
        <v>2043</v>
      </c>
      <c r="B117" s="227" t="s">
        <v>2044</v>
      </c>
      <c r="C117" s="227" t="s">
        <v>2045</v>
      </c>
      <c r="D117" s="227" t="s">
        <v>2046</v>
      </c>
      <c r="E117" s="227" t="s">
        <v>2047</v>
      </c>
      <c r="F117" s="227" t="s">
        <v>2048</v>
      </c>
      <c r="G117" s="227" t="s">
        <v>2049</v>
      </c>
      <c r="H117" s="227" t="s">
        <v>2050</v>
      </c>
      <c r="I117" s="227" t="s">
        <v>2051</v>
      </c>
      <c r="J117" s="217" t="s">
        <v>2052</v>
      </c>
      <c r="K117" s="217" t="s">
        <v>2053</v>
      </c>
      <c r="L117" s="217" t="s">
        <v>2054</v>
      </c>
      <c r="M117" s="217" t="s">
        <v>2055</v>
      </c>
      <c r="N117" s="217" t="s">
        <v>2056</v>
      </c>
      <c r="O117" s="217" t="s">
        <v>2057</v>
      </c>
      <c r="P117" s="1">
        <v>0</v>
      </c>
      <c r="Q117" s="1">
        <v>0</v>
      </c>
    </row>
    <row r="118" spans="1:17">
      <c r="A118" s="228">
        <v>45170</v>
      </c>
      <c r="B118" s="227" t="s">
        <v>2403</v>
      </c>
      <c r="C118" s="227" t="s">
        <v>2061</v>
      </c>
      <c r="D118" s="227" t="s">
        <v>50</v>
      </c>
      <c r="E118" s="227">
        <v>108091631.00384299</v>
      </c>
      <c r="F118" s="227">
        <v>0</v>
      </c>
      <c r="G118" s="227">
        <v>108091631.00384299</v>
      </c>
      <c r="H118" s="227">
        <v>0</v>
      </c>
      <c r="I118" s="227">
        <v>108091631.00384299</v>
      </c>
      <c r="J118" s="217">
        <v>0</v>
      </c>
      <c r="K118" s="217">
        <v>0</v>
      </c>
      <c r="L118" s="217">
        <v>0</v>
      </c>
      <c r="M118" s="217">
        <v>0</v>
      </c>
      <c r="N118" s="217">
        <v>108091631.00384299</v>
      </c>
      <c r="O118" s="217">
        <v>0</v>
      </c>
    </row>
  </sheetData>
  <mergeCells count="18">
    <mergeCell ref="Q33:S33"/>
    <mergeCell ref="T33:W33"/>
    <mergeCell ref="A43:B43"/>
    <mergeCell ref="A102:B102"/>
    <mergeCell ref="Q11:S11"/>
    <mergeCell ref="T11:W11"/>
    <mergeCell ref="X11:Y11"/>
    <mergeCell ref="Q30:S31"/>
    <mergeCell ref="T30:W31"/>
    <mergeCell ref="Q32:S32"/>
    <mergeCell ref="T32:W32"/>
    <mergeCell ref="B7:D7"/>
    <mergeCell ref="Q8:S9"/>
    <mergeCell ref="T8:W9"/>
    <mergeCell ref="X8:Y9"/>
    <mergeCell ref="Q10:S10"/>
    <mergeCell ref="T10:W10"/>
    <mergeCell ref="X10:Y10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52A93-A423-4B4E-86D4-ECD280EDE86E}">
  <dimension ref="A1:AF98"/>
  <sheetViews>
    <sheetView workbookViewId="0">
      <selection activeCell="C75" sqref="C75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5" width="20" style="1" customWidth="1"/>
    <col min="16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1601</v>
      </c>
      <c r="B2" s="187" t="s">
        <v>115</v>
      </c>
      <c r="C2" s="187" t="s">
        <v>1392</v>
      </c>
      <c r="D2" s="187" t="s">
        <v>1602</v>
      </c>
      <c r="E2" s="187" t="s">
        <v>396</v>
      </c>
      <c r="F2" s="187" t="s">
        <v>616</v>
      </c>
      <c r="G2" s="187" t="s">
        <v>617</v>
      </c>
      <c r="H2" s="188">
        <v>0</v>
      </c>
      <c r="I2" s="188">
        <v>64997934.033101618</v>
      </c>
      <c r="J2" s="188">
        <v>10179567.387868159</v>
      </c>
      <c r="K2" s="188">
        <v>0</v>
      </c>
      <c r="L2" s="188">
        <v>0</v>
      </c>
      <c r="M2" s="188">
        <v>75177501.420969784</v>
      </c>
      <c r="N2" s="188"/>
    </row>
    <row r="4" spans="1:32">
      <c r="A4" s="274" t="s">
        <v>2624</v>
      </c>
      <c r="B4" s="273"/>
      <c r="Q4" s="190" t="s">
        <v>1961</v>
      </c>
      <c r="R4" s="190"/>
      <c r="S4" s="190"/>
      <c r="T4" s="190"/>
    </row>
    <row r="5" spans="1:32">
      <c r="A5" s="195" t="s">
        <v>1906</v>
      </c>
      <c r="B5" s="195"/>
      <c r="C5" s="195"/>
      <c r="Q5" s="198" t="s">
        <v>2681</v>
      </c>
      <c r="R5" s="198"/>
      <c r="S5" s="198"/>
      <c r="T5" s="198"/>
      <c r="U5" s="198"/>
      <c r="V5" s="151">
        <v>0.76</v>
      </c>
      <c r="W5" s="6"/>
      <c r="X5" s="6"/>
      <c r="Y5" s="6"/>
      <c r="Z5" s="6"/>
      <c r="AA5" s="6"/>
      <c r="AB5" s="6"/>
    </row>
    <row r="6" spans="1:32">
      <c r="A6" s="195"/>
      <c r="B6" s="195"/>
      <c r="C6" s="195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32">
      <c r="A7" s="144" t="s">
        <v>1907</v>
      </c>
      <c r="B7" s="316" t="s">
        <v>115</v>
      </c>
      <c r="C7" s="321"/>
      <c r="D7" s="317"/>
      <c r="E7" s="144" t="s">
        <v>235</v>
      </c>
      <c r="F7" s="144" t="s">
        <v>290</v>
      </c>
      <c r="Q7" s="190" t="s">
        <v>1994</v>
      </c>
    </row>
    <row r="8" spans="1:32" ht="15" customHeight="1">
      <c r="A8" s="198" t="s">
        <v>2</v>
      </c>
      <c r="B8" s="199">
        <v>1</v>
      </c>
      <c r="C8" s="199"/>
      <c r="D8" s="199"/>
      <c r="E8" s="199"/>
      <c r="F8" s="199"/>
      <c r="Q8" s="326"/>
      <c r="R8" s="327"/>
      <c r="S8" s="328"/>
      <c r="T8" s="325" t="s">
        <v>1988</v>
      </c>
      <c r="U8" s="325"/>
      <c r="V8" s="325"/>
      <c r="W8" s="325"/>
      <c r="X8" s="325" t="s">
        <v>1989</v>
      </c>
      <c r="Y8" s="325"/>
    </row>
    <row r="9" spans="1:32">
      <c r="A9" s="251" t="s">
        <v>1</v>
      </c>
      <c r="B9" s="193" t="s">
        <v>397</v>
      </c>
      <c r="C9" s="286"/>
      <c r="D9" s="286"/>
      <c r="E9" s="286"/>
      <c r="F9" s="286"/>
      <c r="Q9" s="329"/>
      <c r="R9" s="330"/>
      <c r="S9" s="331"/>
      <c r="T9" s="325"/>
      <c r="U9" s="325"/>
      <c r="V9" s="325"/>
      <c r="W9" s="325"/>
      <c r="X9" s="325"/>
      <c r="Y9" s="325"/>
    </row>
    <row r="10" spans="1:32">
      <c r="A10" s="198" t="s">
        <v>1908</v>
      </c>
      <c r="B10" s="199">
        <v>70000000</v>
      </c>
      <c r="C10" s="208"/>
      <c r="D10" s="199"/>
      <c r="E10" s="199"/>
      <c r="F10" s="199"/>
      <c r="Q10" s="335" t="s">
        <v>1986</v>
      </c>
      <c r="R10" s="335"/>
      <c r="S10" s="335"/>
      <c r="T10" s="332">
        <v>0.83</v>
      </c>
      <c r="U10" s="333"/>
      <c r="V10" s="333"/>
      <c r="W10" s="334"/>
      <c r="X10" s="332">
        <v>0.32</v>
      </c>
      <c r="Y10" s="334"/>
    </row>
    <row r="11" spans="1:32">
      <c r="A11" s="198" t="s">
        <v>1960</v>
      </c>
      <c r="B11" s="200">
        <f>SUM(K18)</f>
        <v>80000000</v>
      </c>
      <c r="C11" s="200" t="e">
        <f>SUM(#REF!)</f>
        <v>#REF!</v>
      </c>
      <c r="D11" s="200" t="e">
        <f>SUM(#REF!)</f>
        <v>#REF!</v>
      </c>
      <c r="E11" s="199">
        <f>SUM(M43:M43)</f>
        <v>0</v>
      </c>
      <c r="F11" s="199">
        <f>SUM(O43:O43)</f>
        <v>0</v>
      </c>
      <c r="Q11" s="335" t="s">
        <v>1987</v>
      </c>
      <c r="R11" s="335"/>
      <c r="S11" s="335"/>
      <c r="T11" s="332">
        <v>0.5</v>
      </c>
      <c r="U11" s="333"/>
      <c r="V11" s="333"/>
      <c r="W11" s="334"/>
      <c r="X11" s="332">
        <v>0.5</v>
      </c>
      <c r="Y11" s="334"/>
    </row>
    <row r="12" spans="1:32">
      <c r="A12" s="206" t="s">
        <v>1909</v>
      </c>
      <c r="B12" s="207">
        <f>MAX(1,SQRT(ABS(B11)/B10))</f>
        <v>1.0690449676496976</v>
      </c>
      <c r="C12" s="207" t="e">
        <f>MAX(1,SQRT(ABS(C11)/C10))</f>
        <v>#REF!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</row>
    <row r="13" spans="1:32"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1:32">
      <c r="Q14" s="190" t="s">
        <v>1985</v>
      </c>
      <c r="R14" s="190"/>
      <c r="S14" s="190"/>
      <c r="T14" s="190"/>
      <c r="U14" s="190"/>
    </row>
    <row r="15" spans="1:32">
      <c r="A15" s="195" t="s">
        <v>1910</v>
      </c>
      <c r="Q15" s="336"/>
      <c r="R15" s="337"/>
      <c r="S15" s="337"/>
      <c r="T15" s="337"/>
      <c r="U15" s="337"/>
      <c r="V15" s="338"/>
      <c r="W15" s="336" t="s">
        <v>1922</v>
      </c>
      <c r="X15" s="338"/>
    </row>
    <row r="16" spans="1:32">
      <c r="Q16" s="335" t="s">
        <v>2086</v>
      </c>
      <c r="R16" s="335"/>
      <c r="S16" s="335"/>
      <c r="T16" s="335"/>
      <c r="U16" s="335"/>
      <c r="V16" s="335"/>
      <c r="W16" s="339">
        <v>0.43</v>
      </c>
      <c r="X16" s="339"/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1978</v>
      </c>
      <c r="M17" s="144" t="s">
        <v>2617</v>
      </c>
      <c r="N17" s="235" t="s">
        <v>2622</v>
      </c>
      <c r="O17" s="144" t="s">
        <v>1905</v>
      </c>
    </row>
    <row r="18" spans="1:29">
      <c r="A18" s="193" t="s">
        <v>115</v>
      </c>
      <c r="B18" s="189" t="s">
        <v>396</v>
      </c>
      <c r="C18" s="189" t="s">
        <v>49</v>
      </c>
      <c r="D18" s="193" t="s">
        <v>22</v>
      </c>
      <c r="E18" s="193" t="s">
        <v>397</v>
      </c>
      <c r="F18" s="193">
        <v>1</v>
      </c>
      <c r="G18" s="193" t="s">
        <v>57</v>
      </c>
      <c r="H18" s="193" t="s">
        <v>215</v>
      </c>
      <c r="I18" s="193">
        <v>80000000</v>
      </c>
      <c r="J18" s="189" t="s">
        <v>50</v>
      </c>
      <c r="K18" s="193">
        <v>80000000</v>
      </c>
      <c r="L18" s="271" t="str">
        <f>E18&amp;"-"&amp;G18&amp;"-"&amp;H18</f>
        <v>EU.IG-1y-CMBX</v>
      </c>
      <c r="M18" s="191">
        <f>$V$5</f>
        <v>0.76</v>
      </c>
      <c r="N18" s="223">
        <f>K18*M18</f>
        <v>60800000</v>
      </c>
      <c r="O18" s="191">
        <f>K18*M18*$B$12</f>
        <v>64997934.033101611</v>
      </c>
    </row>
    <row r="19" spans="1:29">
      <c r="N19" s="279"/>
    </row>
    <row r="20" spans="1:29">
      <c r="Q20" s="1" t="s">
        <v>2658</v>
      </c>
    </row>
    <row r="21" spans="1:29">
      <c r="A21" s="195" t="s">
        <v>1977</v>
      </c>
      <c r="Q21" s="326"/>
      <c r="R21" s="327"/>
      <c r="S21" s="328"/>
      <c r="T21" s="325" t="s">
        <v>2661</v>
      </c>
      <c r="U21" s="325"/>
      <c r="V21" s="325"/>
      <c r="W21" s="325"/>
    </row>
    <row r="22" spans="1:29">
      <c r="Q22" s="329"/>
      <c r="R22" s="330"/>
      <c r="S22" s="331"/>
      <c r="T22" s="325"/>
      <c r="U22" s="325"/>
      <c r="V22" s="325"/>
      <c r="W22" s="325"/>
    </row>
    <row r="23" spans="1:29">
      <c r="A23" s="201"/>
      <c r="B23" s="201"/>
      <c r="C23" s="201"/>
      <c r="Q23" s="335" t="s">
        <v>2659</v>
      </c>
      <c r="R23" s="335"/>
      <c r="S23" s="335"/>
      <c r="T23" s="349">
        <v>360</v>
      </c>
      <c r="U23" s="350"/>
      <c r="V23" s="350"/>
      <c r="W23" s="351"/>
    </row>
    <row r="24" spans="1:29">
      <c r="A24" s="145" t="s">
        <v>41</v>
      </c>
      <c r="B24" s="144" t="s">
        <v>2</v>
      </c>
      <c r="C24" s="144" t="s">
        <v>1979</v>
      </c>
      <c r="D24" s="144" t="s">
        <v>1980</v>
      </c>
      <c r="E24" s="145" t="s">
        <v>1920</v>
      </c>
      <c r="F24" s="145" t="s">
        <v>1921</v>
      </c>
      <c r="G24" s="144" t="s">
        <v>1922</v>
      </c>
      <c r="H24" s="144" t="s">
        <v>1957</v>
      </c>
      <c r="I24" s="144" t="s">
        <v>1958</v>
      </c>
      <c r="J24" s="144" t="s">
        <v>2620</v>
      </c>
      <c r="K24" s="146" t="s">
        <v>1932</v>
      </c>
      <c r="Q24" s="335" t="s">
        <v>2660</v>
      </c>
      <c r="R24" s="335"/>
      <c r="S24" s="335"/>
      <c r="T24" s="349">
        <v>70</v>
      </c>
      <c r="U24" s="350"/>
      <c r="V24" s="350"/>
      <c r="W24" s="351"/>
    </row>
    <row r="25" spans="1:29">
      <c r="A25" s="193" t="s">
        <v>115</v>
      </c>
      <c r="B25" s="189">
        <v>1</v>
      </c>
      <c r="C25" s="193" t="s">
        <v>2682</v>
      </c>
      <c r="D25" s="193" t="s">
        <v>2682</v>
      </c>
      <c r="E25" s="192">
        <f>VLOOKUP(C25,($L$17:$O$18),4,FALSE)</f>
        <v>64997934.033101611</v>
      </c>
      <c r="F25" s="192">
        <f>VLOOKUP(D25,($L$17:$O$18),4,FALSE)</f>
        <v>64997934.033101611</v>
      </c>
      <c r="G25" s="203">
        <v>1</v>
      </c>
      <c r="H25" s="288" cm="1">
        <f t="array" ref="H25">VLOOKUP($B25,TRANSPOSE($B$8:$F$12),5,FALSE)</f>
        <v>1.0690449676496976</v>
      </c>
      <c r="I25" s="288" cm="1">
        <f t="array" ref="I25">VLOOKUP($B25,TRANSPOSE($B$8:$F$12),5,FALSE)</f>
        <v>1.0690449676496976</v>
      </c>
      <c r="J25" s="281">
        <f>MIN(H25:I25)/MAX(H25:I25)</f>
        <v>1</v>
      </c>
      <c r="K25" s="210">
        <f>E25*F25*G25*J25</f>
        <v>4224731428571428.5</v>
      </c>
    </row>
    <row r="26" spans="1:29">
      <c r="A26" s="201"/>
      <c r="B26" s="284"/>
      <c r="C26" s="201"/>
      <c r="J26" s="204" t="s">
        <v>1983</v>
      </c>
      <c r="K26" s="204">
        <f>SQRT(SUM(K25:K25))</f>
        <v>64997934.033101611</v>
      </c>
    </row>
    <row r="27" spans="1:29">
      <c r="A27" s="201"/>
      <c r="B27" s="284"/>
      <c r="C27" s="201"/>
    </row>
    <row r="28" spans="1:29">
      <c r="A28" s="201"/>
      <c r="B28" s="284"/>
      <c r="C28" s="201"/>
      <c r="Q28" s="217"/>
      <c r="R28" s="222" t="s">
        <v>51</v>
      </c>
      <c r="S28" s="222" t="s">
        <v>75</v>
      </c>
      <c r="T28" s="222" t="s">
        <v>54</v>
      </c>
      <c r="U28" s="222" t="s">
        <v>77</v>
      </c>
      <c r="V28" s="222" t="s">
        <v>57</v>
      </c>
      <c r="W28" s="222" t="s">
        <v>79</v>
      </c>
      <c r="X28" s="222" t="s">
        <v>63</v>
      </c>
      <c r="Y28" s="222" t="s">
        <v>68</v>
      </c>
      <c r="Z28" s="222" t="s">
        <v>72</v>
      </c>
      <c r="AA28" s="222" t="s">
        <v>82</v>
      </c>
      <c r="AB28" s="222" t="s">
        <v>84</v>
      </c>
      <c r="AC28" s="222" t="s">
        <v>86</v>
      </c>
    </row>
    <row r="29" spans="1:29">
      <c r="A29" s="201" t="s">
        <v>1930</v>
      </c>
      <c r="B29" s="284"/>
      <c r="C29" s="201"/>
      <c r="Q29" s="222" t="s">
        <v>2628</v>
      </c>
      <c r="R29" s="275">
        <f>0.5*MIN(1,14/R30)</f>
        <v>0.5</v>
      </c>
      <c r="S29" s="275">
        <f t="shared" ref="S29:AC29" si="1">0.5*MIN(1,14/S30)</f>
        <v>0.23013698630136986</v>
      </c>
      <c r="T29" s="275">
        <f t="shared" si="1"/>
        <v>7.6712328767123292E-2</v>
      </c>
      <c r="U29" s="275">
        <f t="shared" si="1"/>
        <v>3.8356164383561646E-2</v>
      </c>
      <c r="V29" s="275">
        <f t="shared" si="1"/>
        <v>1.9178082191780823E-2</v>
      </c>
      <c r="W29" s="275">
        <f t="shared" si="1"/>
        <v>9.5890410958904115E-3</v>
      </c>
      <c r="X29" s="275">
        <f t="shared" si="1"/>
        <v>6.392694063926941E-3</v>
      </c>
      <c r="Y29" s="275">
        <f t="shared" si="1"/>
        <v>3.8356164383561643E-3</v>
      </c>
      <c r="Z29" s="275">
        <f t="shared" si="1"/>
        <v>1.9178082191780822E-3</v>
      </c>
      <c r="AA29" s="275">
        <f t="shared" si="1"/>
        <v>1.2785388127853881E-3</v>
      </c>
      <c r="AB29" s="275">
        <f t="shared" si="1"/>
        <v>9.5890410958904108E-4</v>
      </c>
      <c r="AC29" s="275">
        <f t="shared" si="1"/>
        <v>6.3926940639269405E-4</v>
      </c>
    </row>
    <row r="30" spans="1:29">
      <c r="A30" s="145" t="s">
        <v>41</v>
      </c>
      <c r="B30" s="144" t="s">
        <v>2</v>
      </c>
      <c r="C30" s="144" t="s">
        <v>1911</v>
      </c>
      <c r="D30" s="144" t="s">
        <v>1912</v>
      </c>
      <c r="E30" s="145" t="s">
        <v>1913</v>
      </c>
      <c r="F30" s="145" t="s">
        <v>1914</v>
      </c>
      <c r="Q30" s="222" t="s">
        <v>2629</v>
      </c>
      <c r="R30" s="217">
        <v>14</v>
      </c>
      <c r="S30" s="217">
        <f>365/12</f>
        <v>30.416666666666668</v>
      </c>
      <c r="T30" s="217">
        <f>365/4</f>
        <v>91.25</v>
      </c>
      <c r="U30" s="217">
        <f>365/2</f>
        <v>182.5</v>
      </c>
      <c r="V30" s="217">
        <f>365</f>
        <v>365</v>
      </c>
      <c r="W30" s="217">
        <f>365*2</f>
        <v>730</v>
      </c>
      <c r="X30" s="217">
        <f>365*3</f>
        <v>1095</v>
      </c>
      <c r="Y30" s="217">
        <f>365*5</f>
        <v>1825</v>
      </c>
      <c r="Z30" s="217">
        <f>365*10</f>
        <v>3650</v>
      </c>
      <c r="AA30" s="217">
        <f>365*15</f>
        <v>5475</v>
      </c>
      <c r="AB30" s="217">
        <f>365*20</f>
        <v>7300</v>
      </c>
      <c r="AC30" s="217">
        <f>365*30</f>
        <v>10950</v>
      </c>
    </row>
    <row r="31" spans="1:29">
      <c r="A31" s="193" t="s">
        <v>115</v>
      </c>
      <c r="B31" s="189">
        <v>1</v>
      </c>
      <c r="C31" s="151">
        <f>K26</f>
        <v>64997934.033101611</v>
      </c>
      <c r="D31" s="151">
        <f>C31^2</f>
        <v>4224731428571428.5</v>
      </c>
      <c r="E31" s="151">
        <f>O18</f>
        <v>64997934.033101611</v>
      </c>
      <c r="F31" s="151">
        <f>MAX(MIN(E31,C31),-C31)</f>
        <v>64997934.033101611</v>
      </c>
    </row>
    <row r="32" spans="1:29">
      <c r="A32" s="201"/>
      <c r="B32" s="201"/>
      <c r="C32" s="201"/>
    </row>
    <row r="33" spans="1:9">
      <c r="A33" s="201"/>
      <c r="B33" s="201"/>
      <c r="C33" s="201"/>
    </row>
    <row r="34" spans="1:9">
      <c r="A34" s="195" t="s">
        <v>2621</v>
      </c>
    </row>
    <row r="36" spans="1:9">
      <c r="A36" s="316" t="s">
        <v>2</v>
      </c>
      <c r="B36" s="317"/>
      <c r="C36" s="144" t="s">
        <v>1916</v>
      </c>
      <c r="D36" s="144" t="s">
        <v>1917</v>
      </c>
      <c r="E36" s="144" t="s">
        <v>1957</v>
      </c>
      <c r="F36" s="144" t="s">
        <v>1958</v>
      </c>
      <c r="G36" s="144" t="s">
        <v>1922</v>
      </c>
      <c r="H36" s="144" t="s">
        <v>1959</v>
      </c>
      <c r="I36" s="144" t="s">
        <v>1932</v>
      </c>
    </row>
    <row r="37" spans="1:9">
      <c r="A37" s="193">
        <v>1</v>
      </c>
      <c r="B37" s="193">
        <v>1</v>
      </c>
      <c r="C37" s="151">
        <f>VLOOKUP(A37,$B$31:$F$31,5,FALSE)</f>
        <v>64997934.033101611</v>
      </c>
      <c r="D37" s="151">
        <f>VLOOKUP(B37,$B$31:$F$31,5,FALSE)</f>
        <v>64997934.033101611</v>
      </c>
      <c r="E37" s="151" cm="1">
        <f t="array" ref="E37">VLOOKUP(A37,TRANSPOSE($B$8:$F$12),5,FALSE)</f>
        <v>1.0690449676496976</v>
      </c>
      <c r="F37" s="151" cm="1">
        <f t="array" ref="F37">VLOOKUP(B37,TRANSPOSE($B$8:$F$12),5,FALSE)</f>
        <v>1.0690449676496976</v>
      </c>
      <c r="G37" s="211">
        <v>1</v>
      </c>
      <c r="H37" s="281">
        <f>MIN(E37:F37)/MAX(E37:F37)</f>
        <v>1</v>
      </c>
      <c r="I37" s="151">
        <f>IF(C37=D37,0,C37*D37*G37*H37)</f>
        <v>0</v>
      </c>
    </row>
    <row r="38" spans="1:9">
      <c r="A38" s="201"/>
      <c r="B38" s="201"/>
      <c r="C38" s="201"/>
      <c r="H38" s="1" t="s">
        <v>1931</v>
      </c>
      <c r="I38" s="1">
        <f>SUM(I37:I37)</f>
        <v>0</v>
      </c>
    </row>
    <row r="39" spans="1:9">
      <c r="A39" s="201"/>
      <c r="B39" s="201"/>
      <c r="C39" s="201"/>
      <c r="H39" s="1" t="s">
        <v>1933</v>
      </c>
      <c r="I39" s="1">
        <f>SUM(D31:D31)</f>
        <v>4224731428571428.5</v>
      </c>
    </row>
    <row r="40" spans="1:9">
      <c r="A40" s="201"/>
      <c r="B40" s="201"/>
      <c r="C40" s="201"/>
      <c r="H40" s="1" t="s">
        <v>1995</v>
      </c>
      <c r="I40" s="1">
        <v>0</v>
      </c>
    </row>
    <row r="41" spans="1:9">
      <c r="A41" s="201"/>
      <c r="B41" s="201"/>
      <c r="C41" s="201"/>
      <c r="H41" s="204" t="s">
        <v>2623</v>
      </c>
      <c r="I41" s="204">
        <f>SQRT(SUM(I38:I39))+I40</f>
        <v>64997934.033101611</v>
      </c>
    </row>
    <row r="42" spans="1:9">
      <c r="A42" s="201"/>
      <c r="B42" s="201"/>
      <c r="C42" s="201"/>
    </row>
    <row r="45" spans="1:9">
      <c r="A45" s="274" t="s">
        <v>2625</v>
      </c>
      <c r="B45" s="273"/>
    </row>
    <row r="47" spans="1:9">
      <c r="A47" s="195" t="s">
        <v>2663</v>
      </c>
    </row>
    <row r="49" spans="1:15">
      <c r="A49" s="144" t="s">
        <v>41</v>
      </c>
      <c r="B49" s="144" t="s">
        <v>42</v>
      </c>
      <c r="C49" s="144" t="s">
        <v>43</v>
      </c>
      <c r="D49" s="144" t="s">
        <v>0</v>
      </c>
      <c r="E49" s="144" t="s">
        <v>1</v>
      </c>
      <c r="F49" s="144" t="s">
        <v>2</v>
      </c>
      <c r="G49" s="144" t="s">
        <v>3</v>
      </c>
      <c r="H49" s="144" t="s">
        <v>4</v>
      </c>
      <c r="I49" s="144" t="s">
        <v>44</v>
      </c>
      <c r="J49" s="144" t="s">
        <v>45</v>
      </c>
      <c r="K49" s="144" t="s">
        <v>46</v>
      </c>
      <c r="L49" s="144" t="s">
        <v>1978</v>
      </c>
      <c r="M49" s="144" t="s">
        <v>2627</v>
      </c>
      <c r="N49" s="235" t="s">
        <v>2664</v>
      </c>
      <c r="O49" s="235" t="s">
        <v>2665</v>
      </c>
    </row>
    <row r="50" spans="1:15">
      <c r="A50" s="193" t="s">
        <v>115</v>
      </c>
      <c r="B50" s="189" t="s">
        <v>396</v>
      </c>
      <c r="C50" s="189" t="s">
        <v>49</v>
      </c>
      <c r="D50" s="193" t="s">
        <v>22</v>
      </c>
      <c r="E50" s="193" t="s">
        <v>397</v>
      </c>
      <c r="F50" s="193">
        <v>1</v>
      </c>
      <c r="G50" s="193" t="s">
        <v>57</v>
      </c>
      <c r="H50" s="193" t="s">
        <v>215</v>
      </c>
      <c r="I50" s="193">
        <v>80000000</v>
      </c>
      <c r="J50" s="189" t="s">
        <v>50</v>
      </c>
      <c r="K50" s="193">
        <v>80000000</v>
      </c>
      <c r="L50" s="271" t="str">
        <f>E50&amp;"-"&amp;G50&amp;"-"&amp;H50</f>
        <v>EU.IG-1y-CMBX</v>
      </c>
      <c r="M50" s="191" cm="1">
        <f t="array" ref="M50">VLOOKUP(G50,TRANSPOSE($Q$28:$AC$29),2,FALSE)</f>
        <v>1.9178082191780823E-2</v>
      </c>
      <c r="N50" s="223">
        <f>K50*M50</f>
        <v>1534246.5753424659</v>
      </c>
      <c r="O50" s="223">
        <f>ABS(N50)</f>
        <v>1534246.5753424659</v>
      </c>
    </row>
    <row r="53" spans="1:15">
      <c r="A53" s="195" t="s">
        <v>2666</v>
      </c>
    </row>
    <row r="55" spans="1:15">
      <c r="A55" s="201"/>
      <c r="B55" s="201"/>
      <c r="C55" s="201"/>
    </row>
    <row r="56" spans="1:15">
      <c r="A56" s="145" t="s">
        <v>41</v>
      </c>
      <c r="B56" s="144" t="s">
        <v>2</v>
      </c>
      <c r="C56" s="144" t="s">
        <v>1979</v>
      </c>
      <c r="D56" s="144" t="s">
        <v>1980</v>
      </c>
      <c r="E56" s="145" t="s">
        <v>1920</v>
      </c>
      <c r="F56" s="145" t="s">
        <v>1921</v>
      </c>
      <c r="G56" s="144" t="s">
        <v>1922</v>
      </c>
      <c r="H56" s="144" t="s">
        <v>2632</v>
      </c>
      <c r="I56" s="146" t="s">
        <v>1932</v>
      </c>
    </row>
    <row r="57" spans="1:15">
      <c r="A57" s="193" t="s">
        <v>115</v>
      </c>
      <c r="B57" s="189">
        <v>1</v>
      </c>
      <c r="C57" s="193" t="s">
        <v>2682</v>
      </c>
      <c r="D57" s="193" t="s">
        <v>2682</v>
      </c>
      <c r="E57" s="192">
        <f>VLOOKUP(C57,($L$49:$N$50),3,FALSE)</f>
        <v>1534246.5753424659</v>
      </c>
      <c r="F57" s="192">
        <f>VLOOKUP(D57,($L$49:$N$50),3,FALSE)</f>
        <v>1534246.5753424659</v>
      </c>
      <c r="G57" s="203">
        <v>1</v>
      </c>
      <c r="H57" s="272">
        <f>G57^2</f>
        <v>1</v>
      </c>
      <c r="I57" s="210">
        <f>E57*F57*H57</f>
        <v>2353912553950.085</v>
      </c>
    </row>
    <row r="58" spans="1:15">
      <c r="A58" s="201"/>
      <c r="B58" s="284"/>
      <c r="C58" s="201"/>
      <c r="H58" s="204" t="s">
        <v>1983</v>
      </c>
      <c r="I58" s="204">
        <f>SQRT(SUM(I57:I57))</f>
        <v>1534246.5753424659</v>
      </c>
    </row>
    <row r="59" spans="1:15">
      <c r="B59" s="6"/>
    </row>
    <row r="60" spans="1:15">
      <c r="A60" s="201" t="s">
        <v>1930</v>
      </c>
      <c r="B60" s="284"/>
      <c r="C60" s="201"/>
    </row>
    <row r="61" spans="1:15">
      <c r="A61" s="145" t="s">
        <v>41</v>
      </c>
      <c r="B61" s="144" t="s">
        <v>2</v>
      </c>
      <c r="C61" s="144" t="s">
        <v>1911</v>
      </c>
      <c r="D61" s="144" t="s">
        <v>1912</v>
      </c>
      <c r="E61" s="145" t="s">
        <v>1913</v>
      </c>
      <c r="F61" s="145" t="s">
        <v>1914</v>
      </c>
    </row>
    <row r="62" spans="1:15">
      <c r="A62" s="193" t="s">
        <v>115</v>
      </c>
      <c r="B62" s="189">
        <v>1</v>
      </c>
      <c r="C62" s="151">
        <f>I58</f>
        <v>1534246.5753424659</v>
      </c>
      <c r="D62" s="151">
        <f>C62^2</f>
        <v>2353912553950.085</v>
      </c>
      <c r="E62" s="151">
        <f>N50</f>
        <v>1534246.5753424659</v>
      </c>
      <c r="F62" s="151">
        <f>MAX(MIN(E62,C62),-C62)</f>
        <v>1534246.5753424659</v>
      </c>
    </row>
    <row r="63" spans="1:15">
      <c r="B63" s="6"/>
    </row>
    <row r="65" spans="1:17">
      <c r="A65" s="195" t="s">
        <v>2668</v>
      </c>
    </row>
    <row r="67" spans="1:17">
      <c r="A67" s="145"/>
      <c r="B67" s="145" t="s">
        <v>2667</v>
      </c>
      <c r="C67" s="144" t="s">
        <v>2784</v>
      </c>
    </row>
    <row r="68" spans="1:17">
      <c r="A68" s="217" t="s">
        <v>2634</v>
      </c>
      <c r="B68" s="217">
        <f>SUM(N50)</f>
        <v>1534246.5753424659</v>
      </c>
      <c r="C68" s="217">
        <f>SUM(B68)</f>
        <v>1534246.5753424659</v>
      </c>
    </row>
    <row r="69" spans="1:17">
      <c r="A69" s="217" t="s">
        <v>2635</v>
      </c>
      <c r="B69" s="217">
        <f>SUM(O50)</f>
        <v>1534246.5753424659</v>
      </c>
      <c r="C69" s="217">
        <f>SUM(B69)</f>
        <v>1534246.5753424659</v>
      </c>
    </row>
    <row r="70" spans="1:17">
      <c r="A70" s="217" t="s">
        <v>2636</v>
      </c>
      <c r="B70" s="217">
        <f>MIN(0,C68/C69)</f>
        <v>0</v>
      </c>
      <c r="Q70" s="1" t="s">
        <v>2059</v>
      </c>
    </row>
    <row r="71" spans="1:17">
      <c r="A71" s="217" t="s">
        <v>2637</v>
      </c>
      <c r="B71" s="217">
        <f>_xlfn.NORM.S.INV(99.5%)</f>
        <v>2.5758293035488999</v>
      </c>
      <c r="Q71" s="1">
        <v>0</v>
      </c>
    </row>
    <row r="72" spans="1:17">
      <c r="A72" s="277" t="s">
        <v>2638</v>
      </c>
      <c r="B72" s="217">
        <f>(B71^2-1)*(1+B70)-B70</f>
        <v>5.6348966010212109</v>
      </c>
      <c r="D72" s="278"/>
      <c r="E72" s="278"/>
      <c r="F72" s="278"/>
      <c r="G72" s="279"/>
      <c r="Q72" s="1" t="s">
        <v>2059</v>
      </c>
    </row>
    <row r="73" spans="1:17">
      <c r="B73" s="283"/>
      <c r="Q73" s="1">
        <v>0</v>
      </c>
    </row>
    <row r="74" spans="1:17">
      <c r="B74" s="283"/>
    </row>
    <row r="75" spans="1:17">
      <c r="A75" s="145"/>
      <c r="B75" s="145" t="s">
        <v>2669</v>
      </c>
      <c r="C75" s="144" t="s">
        <v>2784</v>
      </c>
    </row>
    <row r="76" spans="1:17">
      <c r="A76" s="217" t="s">
        <v>2634</v>
      </c>
      <c r="B76" s="217">
        <f>SUM(N60)</f>
        <v>0</v>
      </c>
      <c r="C76" s="217">
        <f>SUM(B76)</f>
        <v>0</v>
      </c>
    </row>
    <row r="77" spans="1:17">
      <c r="A77" s="217" t="s">
        <v>2635</v>
      </c>
      <c r="B77" s="217">
        <f>SUM(O60)</f>
        <v>0</v>
      </c>
      <c r="C77" s="217">
        <f>SUM(B77)</f>
        <v>0</v>
      </c>
    </row>
    <row r="78" spans="1:17">
      <c r="A78" s="217" t="s">
        <v>2636</v>
      </c>
      <c r="B78" s="217" t="e">
        <f>MIN(0,C76/C77)</f>
        <v>#DIV/0!</v>
      </c>
    </row>
    <row r="79" spans="1:17">
      <c r="A79" s="217" t="s">
        <v>2637</v>
      </c>
      <c r="B79" s="217">
        <f>_xlfn.NORM.S.INV(99.5%)</f>
        <v>2.5758293035488999</v>
      </c>
    </row>
    <row r="80" spans="1:17">
      <c r="A80" s="277" t="s">
        <v>2638</v>
      </c>
      <c r="B80" s="217" t="e">
        <f>(B79^2-1)*(1+B78)-B78</f>
        <v>#DIV/0!</v>
      </c>
    </row>
    <row r="81" spans="1:16">
      <c r="B81" s="283"/>
    </row>
    <row r="83" spans="1:16">
      <c r="A83" s="195" t="s">
        <v>2642</v>
      </c>
    </row>
    <row r="85" spans="1:16">
      <c r="A85" s="316" t="s">
        <v>2</v>
      </c>
      <c r="B85" s="317"/>
      <c r="C85" s="144" t="s">
        <v>1916</v>
      </c>
      <c r="D85" s="144" t="s">
        <v>1917</v>
      </c>
      <c r="E85" s="144" t="s">
        <v>1922</v>
      </c>
      <c r="F85" s="144" t="s">
        <v>2632</v>
      </c>
      <c r="G85" s="144" t="s">
        <v>1932</v>
      </c>
    </row>
    <row r="86" spans="1:16">
      <c r="A86" s="193">
        <v>1</v>
      </c>
      <c r="B86" s="193">
        <v>1</v>
      </c>
      <c r="C86" s="151">
        <f>VLOOKUP(A86,$B$61:$F$62,5,FALSE)</f>
        <v>1534246.5753424659</v>
      </c>
      <c r="D86" s="151">
        <f>VLOOKUP(B86,$B$61:$F$62,5,FALSE)</f>
        <v>1534246.5753424659</v>
      </c>
      <c r="E86" s="211">
        <v>1</v>
      </c>
      <c r="F86" s="211">
        <f>E86^2</f>
        <v>1</v>
      </c>
      <c r="G86" s="151">
        <f>IF(C86=D86,0,C86*D86*F86)</f>
        <v>0</v>
      </c>
    </row>
    <row r="87" spans="1:16">
      <c r="A87" s="201"/>
      <c r="B87" s="201"/>
      <c r="C87" s="201"/>
      <c r="F87" s="1" t="s">
        <v>1931</v>
      </c>
      <c r="G87" s="1">
        <f>SUM(G86:G86)</f>
        <v>0</v>
      </c>
    </row>
    <row r="88" spans="1:16">
      <c r="A88" s="201"/>
      <c r="B88" s="201"/>
      <c r="C88" s="201"/>
      <c r="F88" s="1" t="s">
        <v>1933</v>
      </c>
      <c r="G88" s="1">
        <f>SUM(D62:D62)</f>
        <v>2353912553950.085</v>
      </c>
    </row>
    <row r="89" spans="1:16">
      <c r="F89" s="204" t="s">
        <v>2670</v>
      </c>
      <c r="G89" s="204">
        <f>MAX(C68+B72*SQRT(G87+G88),0)</f>
        <v>10179567.387868159</v>
      </c>
    </row>
    <row r="93" spans="1:16">
      <c r="A93" s="274" t="s">
        <v>2613</v>
      </c>
      <c r="B93" s="273">
        <f>I41+G89</f>
        <v>75177501.420969769</v>
      </c>
    </row>
    <row r="95" spans="1:16">
      <c r="A95" s="205" t="s">
        <v>1935</v>
      </c>
    </row>
    <row r="96" spans="1:16">
      <c r="P96" s="217"/>
    </row>
    <row r="97" spans="1:17">
      <c r="A97" s="227" t="s">
        <v>2043</v>
      </c>
      <c r="B97" s="227" t="s">
        <v>2044</v>
      </c>
      <c r="C97" s="227" t="s">
        <v>2045</v>
      </c>
      <c r="D97" s="227" t="s">
        <v>2046</v>
      </c>
      <c r="E97" s="227" t="s">
        <v>2047</v>
      </c>
      <c r="F97" s="227" t="s">
        <v>2048</v>
      </c>
      <c r="G97" s="227" t="s">
        <v>2049</v>
      </c>
      <c r="H97" s="227" t="s">
        <v>2050</v>
      </c>
      <c r="I97" s="227" t="s">
        <v>2051</v>
      </c>
      <c r="J97" s="217" t="s">
        <v>2052</v>
      </c>
      <c r="K97" s="217" t="s">
        <v>2053</v>
      </c>
      <c r="L97" s="217" t="s">
        <v>2054</v>
      </c>
      <c r="M97" s="217" t="s">
        <v>2055</v>
      </c>
      <c r="N97" s="217" t="s">
        <v>2056</v>
      </c>
      <c r="O97" s="217" t="s">
        <v>2057</v>
      </c>
      <c r="P97" s="217" t="s">
        <v>2058</v>
      </c>
      <c r="Q97" s="1" t="s">
        <v>2059</v>
      </c>
    </row>
    <row r="98" spans="1:17">
      <c r="A98" s="228">
        <v>45169</v>
      </c>
      <c r="B98" s="227" t="s">
        <v>2405</v>
      </c>
      <c r="C98" s="227" t="s">
        <v>2061</v>
      </c>
      <c r="D98" s="227" t="s">
        <v>50</v>
      </c>
      <c r="E98" s="227">
        <v>75177501.420969993</v>
      </c>
      <c r="F98" s="227">
        <v>0</v>
      </c>
      <c r="G98" s="227">
        <v>75177501.420969993</v>
      </c>
      <c r="H98" s="227">
        <v>0</v>
      </c>
      <c r="I98" s="227">
        <v>75177501.420969993</v>
      </c>
      <c r="J98" s="217">
        <v>0</v>
      </c>
      <c r="K98" s="217">
        <v>0</v>
      </c>
      <c r="L98" s="217">
        <v>0</v>
      </c>
      <c r="M98" s="217">
        <v>0</v>
      </c>
      <c r="N98" s="217">
        <v>0</v>
      </c>
      <c r="O98" s="217">
        <v>75177501.420969993</v>
      </c>
      <c r="P98" s="1">
        <v>0</v>
      </c>
      <c r="Q98" s="1">
        <v>0</v>
      </c>
    </row>
  </sheetData>
  <mergeCells count="22">
    <mergeCell ref="B7:D7"/>
    <mergeCell ref="Q8:S9"/>
    <mergeCell ref="T8:W9"/>
    <mergeCell ref="X8:Y9"/>
    <mergeCell ref="Q10:S10"/>
    <mergeCell ref="T10:W10"/>
    <mergeCell ref="X10:Y10"/>
    <mergeCell ref="Q11:S11"/>
    <mergeCell ref="T11:W11"/>
    <mergeCell ref="X11:Y11"/>
    <mergeCell ref="Q21:S22"/>
    <mergeCell ref="T21:W22"/>
    <mergeCell ref="Q24:S24"/>
    <mergeCell ref="T24:W24"/>
    <mergeCell ref="A36:B36"/>
    <mergeCell ref="A85:B85"/>
    <mergeCell ref="Q15:V15"/>
    <mergeCell ref="W15:X15"/>
    <mergeCell ref="Q16:V16"/>
    <mergeCell ref="W16:X16"/>
    <mergeCell ref="Q23:S23"/>
    <mergeCell ref="T23:W23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1167C-7CCC-4D65-BAAB-68959BB79D44}">
  <dimension ref="A1:AF112"/>
  <sheetViews>
    <sheetView topLeftCell="A10" workbookViewId="0">
      <selection activeCell="O24" sqref="O24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5" width="20" style="1" customWidth="1"/>
    <col min="16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1614</v>
      </c>
      <c r="B2" s="187" t="s">
        <v>115</v>
      </c>
      <c r="C2" s="187" t="s">
        <v>1392</v>
      </c>
      <c r="D2" s="187" t="s">
        <v>1615</v>
      </c>
      <c r="E2" s="187" t="s">
        <v>1616</v>
      </c>
      <c r="F2" s="187" t="s">
        <v>1617</v>
      </c>
      <c r="G2" s="187" t="s">
        <v>617</v>
      </c>
      <c r="H2" s="188">
        <v>0</v>
      </c>
      <c r="I2" s="188">
        <v>198779905.85426024</v>
      </c>
      <c r="J2" s="188">
        <v>732619.62222129281</v>
      </c>
      <c r="K2" s="188">
        <v>0</v>
      </c>
      <c r="L2" s="188">
        <v>0</v>
      </c>
      <c r="M2" s="188">
        <v>199512525.47648153</v>
      </c>
      <c r="N2" s="188"/>
    </row>
    <row r="4" spans="1:32">
      <c r="A4" s="274" t="s">
        <v>2624</v>
      </c>
      <c r="B4" s="273"/>
      <c r="Q4" s="190" t="s">
        <v>1961</v>
      </c>
      <c r="R4" s="190"/>
      <c r="S4" s="190"/>
      <c r="T4" s="190"/>
    </row>
    <row r="5" spans="1:32">
      <c r="A5" s="195" t="s">
        <v>1906</v>
      </c>
      <c r="B5" s="195"/>
      <c r="C5" s="195"/>
      <c r="Q5" s="198" t="s">
        <v>2681</v>
      </c>
      <c r="R5" s="198"/>
      <c r="S5" s="198"/>
      <c r="T5" s="198"/>
      <c r="U5" s="198"/>
      <c r="V5" s="151">
        <v>0.76</v>
      </c>
      <c r="W5" s="6"/>
      <c r="X5" s="6"/>
      <c r="Y5" s="6"/>
      <c r="Z5" s="6"/>
      <c r="AA5" s="6"/>
      <c r="AB5" s="6"/>
    </row>
    <row r="6" spans="1:32">
      <c r="A6" s="195"/>
      <c r="B6" s="195"/>
      <c r="C6" s="195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32">
      <c r="A7" s="144" t="s">
        <v>1907</v>
      </c>
      <c r="B7" s="316" t="s">
        <v>115</v>
      </c>
      <c r="C7" s="321"/>
      <c r="D7" s="317"/>
      <c r="E7" s="144" t="s">
        <v>235</v>
      </c>
      <c r="F7" s="144" t="s">
        <v>290</v>
      </c>
      <c r="Q7" s="190" t="s">
        <v>1994</v>
      </c>
    </row>
    <row r="8" spans="1:32" ht="15" customHeight="1">
      <c r="A8" s="198" t="s">
        <v>2</v>
      </c>
      <c r="B8" s="191">
        <v>2</v>
      </c>
      <c r="C8" s="191">
        <v>2</v>
      </c>
      <c r="D8" s="199"/>
      <c r="E8" s="199"/>
      <c r="F8" s="199"/>
      <c r="Q8" s="326"/>
      <c r="R8" s="327"/>
      <c r="S8" s="328"/>
      <c r="T8" s="325" t="s">
        <v>1988</v>
      </c>
      <c r="U8" s="325"/>
      <c r="V8" s="325"/>
      <c r="W8" s="325"/>
      <c r="X8" s="325" t="s">
        <v>1989</v>
      </c>
      <c r="Y8" s="325"/>
    </row>
    <row r="9" spans="1:32">
      <c r="A9" s="251" t="s">
        <v>1</v>
      </c>
      <c r="B9" s="193" t="s">
        <v>402</v>
      </c>
      <c r="C9" s="193" t="s">
        <v>404</v>
      </c>
      <c r="D9" s="286"/>
      <c r="E9" s="286"/>
      <c r="F9" s="286"/>
      <c r="Q9" s="329"/>
      <c r="R9" s="330"/>
      <c r="S9" s="331"/>
      <c r="T9" s="325"/>
      <c r="U9" s="325"/>
      <c r="V9" s="325"/>
      <c r="W9" s="325"/>
      <c r="X9" s="325"/>
      <c r="Y9" s="325"/>
    </row>
    <row r="10" spans="1:32">
      <c r="A10" s="198" t="s">
        <v>1908</v>
      </c>
      <c r="B10" s="208">
        <v>70000000</v>
      </c>
      <c r="C10" s="208">
        <v>70000000</v>
      </c>
      <c r="D10" s="199"/>
      <c r="E10" s="199"/>
      <c r="F10" s="199"/>
      <c r="Q10" s="335" t="s">
        <v>1986</v>
      </c>
      <c r="R10" s="335"/>
      <c r="S10" s="335"/>
      <c r="T10" s="332">
        <v>0.83</v>
      </c>
      <c r="U10" s="333"/>
      <c r="V10" s="333"/>
      <c r="W10" s="334"/>
      <c r="X10" s="332">
        <v>0.32</v>
      </c>
      <c r="Y10" s="334"/>
    </row>
    <row r="11" spans="1:32">
      <c r="A11" s="198" t="s">
        <v>1960</v>
      </c>
      <c r="B11" s="200">
        <f>SUM(K24)</f>
        <v>-170000000</v>
      </c>
      <c r="C11" s="200">
        <f>SUM(K25)</f>
        <v>20000000</v>
      </c>
      <c r="D11" s="200" t="e">
        <f>SUM(#REF!)</f>
        <v>#REF!</v>
      </c>
      <c r="E11" s="199">
        <f>SUM(M53:M53)</f>
        <v>0</v>
      </c>
      <c r="F11" s="199">
        <f>SUM(O53:O53)</f>
        <v>0</v>
      </c>
      <c r="Q11" s="335" t="s">
        <v>1987</v>
      </c>
      <c r="R11" s="335"/>
      <c r="S11" s="335"/>
      <c r="T11" s="332">
        <v>0.5</v>
      </c>
      <c r="U11" s="333"/>
      <c r="V11" s="333"/>
      <c r="W11" s="334"/>
      <c r="X11" s="332">
        <v>0.5</v>
      </c>
      <c r="Y11" s="334"/>
    </row>
    <row r="12" spans="1:32">
      <c r="A12" s="206" t="s">
        <v>1909</v>
      </c>
      <c r="B12" s="207">
        <f>MAX(1,SQRT(ABS(B11)/B10))</f>
        <v>1.5583874449479591</v>
      </c>
      <c r="C12" s="207">
        <f>MAX(1,SQRT(ABS(C11)/C10))</f>
        <v>1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</row>
    <row r="13" spans="1:32"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1:32">
      <c r="Q14" s="190" t="s">
        <v>1985</v>
      </c>
      <c r="R14" s="190"/>
      <c r="S14" s="190"/>
      <c r="T14" s="190"/>
      <c r="U14" s="190"/>
    </row>
    <row r="15" spans="1:32">
      <c r="A15" s="195" t="s">
        <v>1910</v>
      </c>
      <c r="Q15" s="336"/>
      <c r="R15" s="337"/>
      <c r="S15" s="337"/>
      <c r="T15" s="337"/>
      <c r="U15" s="337"/>
      <c r="V15" s="338"/>
      <c r="W15" s="336" t="s">
        <v>1922</v>
      </c>
      <c r="X15" s="338"/>
    </row>
    <row r="16" spans="1:32">
      <c r="A16" s="195"/>
      <c r="Q16" s="335" t="s">
        <v>2086</v>
      </c>
      <c r="R16" s="335"/>
      <c r="S16" s="335"/>
      <c r="T16" s="335"/>
      <c r="U16" s="335"/>
      <c r="V16" s="335"/>
      <c r="W16" s="339">
        <v>0.43</v>
      </c>
      <c r="X16" s="339"/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</row>
    <row r="18" spans="1:29">
      <c r="A18" s="193" t="s">
        <v>115</v>
      </c>
      <c r="B18" s="189" t="s">
        <v>401</v>
      </c>
      <c r="C18" s="189" t="s">
        <v>49</v>
      </c>
      <c r="D18" s="193" t="s">
        <v>22</v>
      </c>
      <c r="E18" s="193" t="s">
        <v>402</v>
      </c>
      <c r="F18" s="193">
        <v>2</v>
      </c>
      <c r="G18" s="193" t="s">
        <v>63</v>
      </c>
      <c r="H18" s="193" t="s">
        <v>215</v>
      </c>
      <c r="I18" s="193">
        <v>-85000000</v>
      </c>
      <c r="J18" s="189" t="s">
        <v>50</v>
      </c>
      <c r="K18" s="193">
        <v>-85000000</v>
      </c>
    </row>
    <row r="19" spans="1:29">
      <c r="A19" s="193" t="s">
        <v>115</v>
      </c>
      <c r="B19" s="189" t="s">
        <v>401</v>
      </c>
      <c r="C19" s="189" t="s">
        <v>49</v>
      </c>
      <c r="D19" s="193" t="s">
        <v>22</v>
      </c>
      <c r="E19" s="193" t="s">
        <v>402</v>
      </c>
      <c r="F19" s="193">
        <v>2</v>
      </c>
      <c r="G19" s="193" t="s">
        <v>63</v>
      </c>
      <c r="H19" s="193" t="s">
        <v>215</v>
      </c>
      <c r="I19" s="193">
        <v>-85000000</v>
      </c>
      <c r="J19" s="189" t="s">
        <v>50</v>
      </c>
      <c r="K19" s="193">
        <v>-85000000</v>
      </c>
    </row>
    <row r="20" spans="1:29">
      <c r="A20" s="193" t="s">
        <v>115</v>
      </c>
      <c r="B20" s="189" t="s">
        <v>403</v>
      </c>
      <c r="C20" s="189" t="s">
        <v>49</v>
      </c>
      <c r="D20" s="193" t="s">
        <v>22</v>
      </c>
      <c r="E20" s="193" t="s">
        <v>404</v>
      </c>
      <c r="F20" s="193">
        <v>2</v>
      </c>
      <c r="G20" s="193" t="s">
        <v>68</v>
      </c>
      <c r="H20" s="193" t="s">
        <v>220</v>
      </c>
      <c r="I20" s="193">
        <v>20000000</v>
      </c>
      <c r="J20" s="189" t="s">
        <v>50</v>
      </c>
      <c r="K20" s="193">
        <v>20000000</v>
      </c>
      <c r="Q20" s="1" t="s">
        <v>2658</v>
      </c>
    </row>
    <row r="21" spans="1:29">
      <c r="A21" s="195"/>
      <c r="Q21" s="326"/>
      <c r="R21" s="327"/>
      <c r="S21" s="328"/>
      <c r="T21" s="325" t="s">
        <v>2661</v>
      </c>
      <c r="U21" s="325"/>
      <c r="V21" s="325"/>
      <c r="W21" s="325"/>
    </row>
    <row r="22" spans="1:29">
      <c r="A22" s="201" t="s">
        <v>1941</v>
      </c>
      <c r="Q22" s="329"/>
      <c r="R22" s="330"/>
      <c r="S22" s="331"/>
      <c r="T22" s="325"/>
      <c r="U22" s="325"/>
      <c r="V22" s="325"/>
      <c r="W22" s="325"/>
    </row>
    <row r="23" spans="1:29">
      <c r="A23" s="144" t="s">
        <v>41</v>
      </c>
      <c r="B23" s="144" t="s">
        <v>42</v>
      </c>
      <c r="C23" s="144" t="s">
        <v>43</v>
      </c>
      <c r="D23" s="144" t="s">
        <v>0</v>
      </c>
      <c r="E23" s="144" t="s">
        <v>1</v>
      </c>
      <c r="F23" s="144" t="s">
        <v>2</v>
      </c>
      <c r="G23" s="144" t="s">
        <v>3</v>
      </c>
      <c r="H23" s="144" t="s">
        <v>4</v>
      </c>
      <c r="I23" s="144" t="s">
        <v>44</v>
      </c>
      <c r="J23" s="144" t="s">
        <v>45</v>
      </c>
      <c r="K23" s="144" t="s">
        <v>46</v>
      </c>
      <c r="L23" s="144" t="s">
        <v>1978</v>
      </c>
      <c r="M23" s="144" t="s">
        <v>2617</v>
      </c>
      <c r="N23" s="235" t="s">
        <v>2622</v>
      </c>
      <c r="O23" s="144" t="s">
        <v>1905</v>
      </c>
      <c r="Q23" s="335" t="s">
        <v>2659</v>
      </c>
      <c r="R23" s="335"/>
      <c r="S23" s="335"/>
      <c r="T23" s="349">
        <v>360</v>
      </c>
      <c r="U23" s="350"/>
      <c r="V23" s="350"/>
      <c r="W23" s="351"/>
    </row>
    <row r="24" spans="1:29">
      <c r="A24" s="193" t="s">
        <v>115</v>
      </c>
      <c r="B24" s="189" t="s">
        <v>401</v>
      </c>
      <c r="C24" s="189" t="s">
        <v>49</v>
      </c>
      <c r="D24" s="193" t="s">
        <v>22</v>
      </c>
      <c r="E24" s="193" t="s">
        <v>402</v>
      </c>
      <c r="F24" s="193">
        <v>2</v>
      </c>
      <c r="G24" s="193" t="s">
        <v>63</v>
      </c>
      <c r="H24" s="193" t="s">
        <v>215</v>
      </c>
      <c r="I24" s="193">
        <f>SUM(I18:I19)</f>
        <v>-170000000</v>
      </c>
      <c r="J24" s="189" t="s">
        <v>50</v>
      </c>
      <c r="K24" s="193">
        <f>SUM(K18:K19)</f>
        <v>-170000000</v>
      </c>
      <c r="L24" s="271" t="str">
        <f>E24&amp;"-"&amp;G24&amp;"-"&amp;H24</f>
        <v>CN.HY-3y-CMBX</v>
      </c>
      <c r="M24" s="191">
        <f>$V$5</f>
        <v>0.76</v>
      </c>
      <c r="N24" s="223">
        <f>K24*M24</f>
        <v>-129200000</v>
      </c>
      <c r="O24" s="191">
        <f>K24*M24*$B$12</f>
        <v>-201343657.88727632</v>
      </c>
      <c r="Q24" s="335" t="s">
        <v>2660</v>
      </c>
      <c r="R24" s="335"/>
      <c r="S24" s="335"/>
      <c r="T24" s="349">
        <v>70</v>
      </c>
      <c r="U24" s="350"/>
      <c r="V24" s="350"/>
      <c r="W24" s="351"/>
    </row>
    <row r="25" spans="1:29">
      <c r="A25" s="193" t="s">
        <v>115</v>
      </c>
      <c r="B25" s="189" t="s">
        <v>403</v>
      </c>
      <c r="C25" s="189" t="s">
        <v>49</v>
      </c>
      <c r="D25" s="193" t="s">
        <v>22</v>
      </c>
      <c r="E25" s="193" t="s">
        <v>404</v>
      </c>
      <c r="F25" s="193">
        <v>2</v>
      </c>
      <c r="G25" s="193" t="s">
        <v>68</v>
      </c>
      <c r="H25" s="193" t="s">
        <v>220</v>
      </c>
      <c r="I25" s="193">
        <f>I20</f>
        <v>20000000</v>
      </c>
      <c r="J25" s="189" t="s">
        <v>50</v>
      </c>
      <c r="K25" s="193">
        <f>K20</f>
        <v>20000000</v>
      </c>
      <c r="L25" s="271" t="str">
        <f>E25&amp;"-"&amp;G25&amp;"-"&amp;H25</f>
        <v>JP.HY-5y-ABX</v>
      </c>
      <c r="M25" s="191">
        <f>$V$5</f>
        <v>0.76</v>
      </c>
      <c r="N25" s="223">
        <f>K25*M25</f>
        <v>15200000</v>
      </c>
      <c r="O25" s="191">
        <f>K25*M25*C12</f>
        <v>15200000</v>
      </c>
    </row>
    <row r="26" spans="1:29">
      <c r="N26" s="279"/>
    </row>
    <row r="28" spans="1:29">
      <c r="A28" s="195" t="s">
        <v>1977</v>
      </c>
      <c r="Q28" s="217"/>
      <c r="R28" s="222" t="s">
        <v>51</v>
      </c>
      <c r="S28" s="222" t="s">
        <v>75</v>
      </c>
      <c r="T28" s="222" t="s">
        <v>54</v>
      </c>
      <c r="U28" s="222" t="s">
        <v>77</v>
      </c>
      <c r="V28" s="222" t="s">
        <v>57</v>
      </c>
      <c r="W28" s="222" t="s">
        <v>79</v>
      </c>
      <c r="X28" s="222" t="s">
        <v>63</v>
      </c>
      <c r="Y28" s="222" t="s">
        <v>68</v>
      </c>
      <c r="Z28" s="222" t="s">
        <v>72</v>
      </c>
      <c r="AA28" s="222" t="s">
        <v>82</v>
      </c>
      <c r="AB28" s="222" t="s">
        <v>84</v>
      </c>
      <c r="AC28" s="222" t="s">
        <v>86</v>
      </c>
    </row>
    <row r="29" spans="1:29">
      <c r="Q29" s="222" t="s">
        <v>2628</v>
      </c>
      <c r="R29" s="275">
        <f>0.5*MIN(1,14/R30)</f>
        <v>0.5</v>
      </c>
      <c r="S29" s="275">
        <f t="shared" ref="S29:AC29" si="1">0.5*MIN(1,14/S30)</f>
        <v>0.23013698630136986</v>
      </c>
      <c r="T29" s="275">
        <f t="shared" si="1"/>
        <v>7.6712328767123292E-2</v>
      </c>
      <c r="U29" s="275">
        <f t="shared" si="1"/>
        <v>3.8356164383561646E-2</v>
      </c>
      <c r="V29" s="275">
        <f t="shared" si="1"/>
        <v>1.9178082191780823E-2</v>
      </c>
      <c r="W29" s="275">
        <f t="shared" si="1"/>
        <v>9.5890410958904115E-3</v>
      </c>
      <c r="X29" s="275">
        <f t="shared" si="1"/>
        <v>6.392694063926941E-3</v>
      </c>
      <c r="Y29" s="275">
        <f t="shared" si="1"/>
        <v>3.8356164383561643E-3</v>
      </c>
      <c r="Z29" s="275">
        <f t="shared" si="1"/>
        <v>1.9178082191780822E-3</v>
      </c>
      <c r="AA29" s="275">
        <f t="shared" si="1"/>
        <v>1.2785388127853881E-3</v>
      </c>
      <c r="AB29" s="275">
        <f t="shared" si="1"/>
        <v>9.5890410958904108E-4</v>
      </c>
      <c r="AC29" s="275">
        <f t="shared" si="1"/>
        <v>6.3926940639269405E-4</v>
      </c>
    </row>
    <row r="30" spans="1:29">
      <c r="A30" s="201"/>
      <c r="B30" s="201"/>
      <c r="C30" s="201"/>
      <c r="Q30" s="222" t="s">
        <v>2629</v>
      </c>
      <c r="R30" s="217">
        <v>14</v>
      </c>
      <c r="S30" s="217">
        <f>365/12</f>
        <v>30.416666666666668</v>
      </c>
      <c r="T30" s="217">
        <f>365/4</f>
        <v>91.25</v>
      </c>
      <c r="U30" s="217">
        <f>365/2</f>
        <v>182.5</v>
      </c>
      <c r="V30" s="217">
        <f>365</f>
        <v>365</v>
      </c>
      <c r="W30" s="217">
        <f>365*2</f>
        <v>730</v>
      </c>
      <c r="X30" s="217">
        <f>365*3</f>
        <v>1095</v>
      </c>
      <c r="Y30" s="217">
        <f>365*5</f>
        <v>1825</v>
      </c>
      <c r="Z30" s="217">
        <f>365*10</f>
        <v>3650</v>
      </c>
      <c r="AA30" s="217">
        <f>365*15</f>
        <v>5475</v>
      </c>
      <c r="AB30" s="217">
        <f>365*20</f>
        <v>7300</v>
      </c>
      <c r="AC30" s="217">
        <f>365*30</f>
        <v>10950</v>
      </c>
    </row>
    <row r="31" spans="1:29">
      <c r="A31" s="145" t="s">
        <v>41</v>
      </c>
      <c r="B31" s="144" t="s">
        <v>2</v>
      </c>
      <c r="C31" s="144" t="s">
        <v>1979</v>
      </c>
      <c r="D31" s="144" t="s">
        <v>1980</v>
      </c>
      <c r="E31" s="145" t="s">
        <v>1920</v>
      </c>
      <c r="F31" s="145" t="s">
        <v>1921</v>
      </c>
      <c r="G31" s="144" t="s">
        <v>1922</v>
      </c>
      <c r="H31" s="144" t="s">
        <v>1957</v>
      </c>
      <c r="I31" s="144" t="s">
        <v>1958</v>
      </c>
      <c r="J31" s="144" t="s">
        <v>2620</v>
      </c>
      <c r="K31" s="146" t="s">
        <v>1932</v>
      </c>
    </row>
    <row r="32" spans="1:29">
      <c r="A32" s="193" t="s">
        <v>115</v>
      </c>
      <c r="B32" s="189">
        <v>2</v>
      </c>
      <c r="C32" s="193" t="s">
        <v>2683</v>
      </c>
      <c r="D32" s="193" t="s">
        <v>2683</v>
      </c>
      <c r="E32" s="192">
        <f t="shared" ref="E32:E34" si="2">VLOOKUP(C32,($L$23:$O$25),4,FALSE)</f>
        <v>-201343657.88727632</v>
      </c>
      <c r="F32" s="192">
        <f t="shared" ref="F32:F34" si="3">VLOOKUP(D32,($L$23:$O$25),4,FALSE)</f>
        <v>-201343657.88727632</v>
      </c>
      <c r="G32" s="203">
        <v>1</v>
      </c>
      <c r="H32" s="288" cm="1">
        <f t="array" ref="H32">VLOOKUP(LEFT(C32,5),TRANSPOSE($B$9:$F$12),4,FALSE)</f>
        <v>1.5583874449479591</v>
      </c>
      <c r="I32" s="288" cm="1">
        <f t="array" ref="I32">VLOOKUP(LEFT(D32,5),TRANSPOSE($B$9:$F$12),4,FALSE)</f>
        <v>1.5583874449479591</v>
      </c>
      <c r="J32" s="281">
        <f>MIN(H32:I32)/MAX(H32:I32)</f>
        <v>1</v>
      </c>
      <c r="K32" s="210">
        <f t="shared" ref="K32:K34" si="4">E32*F32*G32*J32</f>
        <v>4.0539268571428568E+16</v>
      </c>
    </row>
    <row r="33" spans="1:11">
      <c r="A33" s="193" t="s">
        <v>115</v>
      </c>
      <c r="B33" s="189">
        <v>2</v>
      </c>
      <c r="C33" s="193" t="s">
        <v>2683</v>
      </c>
      <c r="D33" s="193" t="s">
        <v>2684</v>
      </c>
      <c r="E33" s="192">
        <f t="shared" si="2"/>
        <v>-201343657.88727632</v>
      </c>
      <c r="F33" s="192">
        <f t="shared" si="3"/>
        <v>15200000</v>
      </c>
      <c r="G33" s="203">
        <f>$X$10</f>
        <v>0.32</v>
      </c>
      <c r="H33" s="288" cm="1">
        <f t="array" ref="H33">VLOOKUP(LEFT(C33,5),TRANSPOSE($B$9:$F$12),4,FALSE)</f>
        <v>1.5583874449479591</v>
      </c>
      <c r="I33" s="288" cm="1">
        <f t="array" ref="I33">VLOOKUP(LEFT(D33,5),TRANSPOSE($B$9:$F$12),4,FALSE)</f>
        <v>1</v>
      </c>
      <c r="J33" s="281">
        <f t="shared" ref="J33:J35" si="5">MIN(H33:I33)/MAX(H33:I33)</f>
        <v>0.64168894791974795</v>
      </c>
      <c r="K33" s="210">
        <f t="shared" si="4"/>
        <v>-628428800000000</v>
      </c>
    </row>
    <row r="34" spans="1:11">
      <c r="A34" s="193" t="s">
        <v>115</v>
      </c>
      <c r="B34" s="189">
        <v>2</v>
      </c>
      <c r="C34" s="193" t="s">
        <v>2684</v>
      </c>
      <c r="D34" s="193" t="s">
        <v>2683</v>
      </c>
      <c r="E34" s="192">
        <f t="shared" si="2"/>
        <v>15200000</v>
      </c>
      <c r="F34" s="192">
        <f t="shared" si="3"/>
        <v>-201343657.88727632</v>
      </c>
      <c r="G34" s="203">
        <f>$X$10</f>
        <v>0.32</v>
      </c>
      <c r="H34" s="288" cm="1">
        <f t="array" ref="H34">VLOOKUP(LEFT(C34,5),TRANSPOSE($B$9:$F$12),4,FALSE)</f>
        <v>1</v>
      </c>
      <c r="I34" s="288" cm="1">
        <f t="array" ref="I34">VLOOKUP(LEFT(D34,5),TRANSPOSE($B$9:$F$12),4,FALSE)</f>
        <v>1.5583874449479591</v>
      </c>
      <c r="J34" s="281">
        <f t="shared" si="5"/>
        <v>0.64168894791974795</v>
      </c>
      <c r="K34" s="210">
        <f t="shared" si="4"/>
        <v>-628428800000000</v>
      </c>
    </row>
    <row r="35" spans="1:11">
      <c r="A35" s="193" t="s">
        <v>115</v>
      </c>
      <c r="B35" s="189">
        <v>2</v>
      </c>
      <c r="C35" s="193" t="s">
        <v>2684</v>
      </c>
      <c r="D35" s="193" t="s">
        <v>2684</v>
      </c>
      <c r="E35" s="192">
        <f>VLOOKUP(C35,($L$23:$O$25),4,FALSE)</f>
        <v>15200000</v>
      </c>
      <c r="F35" s="192">
        <f>VLOOKUP(D35,($L$23:$O$25),4,FALSE)</f>
        <v>15200000</v>
      </c>
      <c r="G35" s="203">
        <v>1</v>
      </c>
      <c r="H35" s="288" cm="1">
        <f t="array" ref="H35">VLOOKUP(LEFT(C35,5),TRANSPOSE($B$9:$F$12),4,FALSE)</f>
        <v>1</v>
      </c>
      <c r="I35" s="288" cm="1">
        <f t="array" ref="I35">VLOOKUP(LEFT(D35,5),TRANSPOSE($B$9:$F$12),4,FALSE)</f>
        <v>1</v>
      </c>
      <c r="J35" s="281">
        <f t="shared" si="5"/>
        <v>1</v>
      </c>
      <c r="K35" s="210">
        <f>E35*F35*G35*J35</f>
        <v>231040000000000</v>
      </c>
    </row>
    <row r="36" spans="1:11">
      <c r="A36" s="201"/>
      <c r="B36" s="284"/>
      <c r="C36" s="201"/>
      <c r="J36" s="204" t="s">
        <v>1997</v>
      </c>
      <c r="K36" s="204">
        <f>SQRT(SUM(K32:K35))</f>
        <v>198779905.85426024</v>
      </c>
    </row>
    <row r="37" spans="1:11">
      <c r="A37" s="201"/>
      <c r="B37" s="284"/>
      <c r="C37" s="201"/>
    </row>
    <row r="38" spans="1:11">
      <c r="A38" s="201"/>
      <c r="B38" s="284"/>
      <c r="C38" s="201"/>
    </row>
    <row r="39" spans="1:11">
      <c r="A39" s="201" t="s">
        <v>1930</v>
      </c>
      <c r="B39" s="284"/>
      <c r="C39" s="201"/>
    </row>
    <row r="40" spans="1:11">
      <c r="A40" s="145" t="s">
        <v>41</v>
      </c>
      <c r="B40" s="144" t="s">
        <v>2</v>
      </c>
      <c r="C40" s="144" t="s">
        <v>1911</v>
      </c>
      <c r="D40" s="144" t="s">
        <v>1912</v>
      </c>
      <c r="E40" s="145" t="s">
        <v>1913</v>
      </c>
      <c r="F40" s="145" t="s">
        <v>1914</v>
      </c>
    </row>
    <row r="41" spans="1:11">
      <c r="A41" s="193" t="s">
        <v>115</v>
      </c>
      <c r="B41" s="189">
        <v>2</v>
      </c>
      <c r="C41" s="151">
        <f>K36</f>
        <v>198779905.85426024</v>
      </c>
      <c r="D41" s="151">
        <f>C41^2</f>
        <v>3.951345097142856E+16</v>
      </c>
      <c r="E41" s="151">
        <f>SUM(O24:O25)</f>
        <v>-186143657.88727632</v>
      </c>
      <c r="F41" s="151">
        <f>MAX(MIN(E41,C41),-C41)</f>
        <v>-186143657.88727632</v>
      </c>
    </row>
    <row r="42" spans="1:11">
      <c r="A42" s="201"/>
      <c r="B42" s="201"/>
      <c r="C42" s="201"/>
    </row>
    <row r="43" spans="1:11">
      <c r="A43" s="201"/>
      <c r="B43" s="201"/>
      <c r="C43" s="201"/>
    </row>
    <row r="44" spans="1:11">
      <c r="A44" s="195" t="s">
        <v>2621</v>
      </c>
    </row>
    <row r="46" spans="1:11">
      <c r="A46" s="316" t="s">
        <v>2</v>
      </c>
      <c r="B46" s="317"/>
      <c r="C46" s="144" t="s">
        <v>1916</v>
      </c>
      <c r="D46" s="144" t="s">
        <v>1917</v>
      </c>
      <c r="E46" s="144" t="s">
        <v>1957</v>
      </c>
      <c r="F46" s="144" t="s">
        <v>1958</v>
      </c>
      <c r="G46" s="144" t="s">
        <v>1922</v>
      </c>
      <c r="H46" s="144" t="s">
        <v>1959</v>
      </c>
      <c r="I46" s="144" t="s">
        <v>1932</v>
      </c>
    </row>
    <row r="47" spans="1:11">
      <c r="A47" s="193">
        <v>2</v>
      </c>
      <c r="B47" s="193">
        <v>2</v>
      </c>
      <c r="C47" s="151">
        <f>VLOOKUP(A47,$B$41:$F$41,5,FALSE)</f>
        <v>-186143657.88727632</v>
      </c>
      <c r="D47" s="151">
        <f>VLOOKUP(B47,$B$41:$F$41,5,FALSE)</f>
        <v>-186143657.88727632</v>
      </c>
      <c r="E47" s="151" cm="1">
        <f t="array" ref="E47">VLOOKUP(A47,TRANSPOSE($B$8:$F$12),5,FALSE)</f>
        <v>1.5583874449479591</v>
      </c>
      <c r="F47" s="151" cm="1">
        <f t="array" ref="F47">VLOOKUP(B47,TRANSPOSE($B$8:$F$12),5,FALSE)</f>
        <v>1.5583874449479591</v>
      </c>
      <c r="G47" s="211">
        <v>1</v>
      </c>
      <c r="H47" s="281">
        <v>1</v>
      </c>
      <c r="I47" s="151">
        <f>IF(C47=D47,0,C47*D47*G47*H47)</f>
        <v>0</v>
      </c>
    </row>
    <row r="48" spans="1:11">
      <c r="A48" s="201"/>
      <c r="B48" s="201"/>
      <c r="C48" s="201"/>
      <c r="H48" s="1" t="s">
        <v>1931</v>
      </c>
      <c r="I48" s="1">
        <f>SUM(I47:I47)</f>
        <v>0</v>
      </c>
    </row>
    <row r="49" spans="1:15">
      <c r="A49" s="201"/>
      <c r="B49" s="201"/>
      <c r="C49" s="201"/>
      <c r="H49" s="1" t="s">
        <v>1933</v>
      </c>
      <c r="I49" s="1">
        <f>SUM(D41:D41)</f>
        <v>3.951345097142856E+16</v>
      </c>
    </row>
    <row r="50" spans="1:15">
      <c r="A50" s="201"/>
      <c r="B50" s="201"/>
      <c r="C50" s="201"/>
      <c r="H50" s="1" t="s">
        <v>1995</v>
      </c>
      <c r="I50" s="1">
        <v>0</v>
      </c>
    </row>
    <row r="51" spans="1:15">
      <c r="A51" s="201"/>
      <c r="B51" s="201"/>
      <c r="C51" s="201"/>
      <c r="H51" s="204" t="s">
        <v>2623</v>
      </c>
      <c r="I51" s="204">
        <f>SQRT(SUM(I48:I49))+I50</f>
        <v>198779905.85426024</v>
      </c>
    </row>
    <row r="52" spans="1:15">
      <c r="A52" s="201"/>
      <c r="B52" s="201"/>
      <c r="C52" s="201"/>
    </row>
    <row r="55" spans="1:15">
      <c r="A55" s="274" t="s">
        <v>2625</v>
      </c>
      <c r="B55" s="273"/>
    </row>
    <row r="57" spans="1:15">
      <c r="A57" s="195" t="s">
        <v>2663</v>
      </c>
    </row>
    <row r="59" spans="1:15">
      <c r="A59" s="144" t="s">
        <v>41</v>
      </c>
      <c r="B59" s="144" t="s">
        <v>42</v>
      </c>
      <c r="C59" s="144" t="s">
        <v>43</v>
      </c>
      <c r="D59" s="144" t="s">
        <v>0</v>
      </c>
      <c r="E59" s="144" t="s">
        <v>1</v>
      </c>
      <c r="F59" s="144" t="s">
        <v>2</v>
      </c>
      <c r="G59" s="144" t="s">
        <v>3</v>
      </c>
      <c r="H59" s="144" t="s">
        <v>4</v>
      </c>
      <c r="I59" s="144" t="s">
        <v>44</v>
      </c>
      <c r="J59" s="144" t="s">
        <v>45</v>
      </c>
      <c r="K59" s="144" t="s">
        <v>46</v>
      </c>
      <c r="L59" s="144" t="s">
        <v>1978</v>
      </c>
      <c r="M59" s="144" t="s">
        <v>2627</v>
      </c>
      <c r="N59" s="235" t="s">
        <v>2664</v>
      </c>
      <c r="O59" s="235" t="s">
        <v>2665</v>
      </c>
    </row>
    <row r="60" spans="1:15">
      <c r="A60" s="193" t="s">
        <v>115</v>
      </c>
      <c r="B60" s="189" t="s">
        <v>401</v>
      </c>
      <c r="C60" s="189" t="s">
        <v>49</v>
      </c>
      <c r="D60" s="193" t="s">
        <v>22</v>
      </c>
      <c r="E60" s="193" t="s">
        <v>402</v>
      </c>
      <c r="F60" s="193">
        <v>2</v>
      </c>
      <c r="G60" s="193" t="s">
        <v>63</v>
      </c>
      <c r="H60" s="193" t="s">
        <v>215</v>
      </c>
      <c r="I60" s="193">
        <v>-170000000</v>
      </c>
      <c r="J60" s="189" t="s">
        <v>50</v>
      </c>
      <c r="K60" s="193">
        <v>-170000000</v>
      </c>
      <c r="L60" s="271" t="str">
        <f>E60&amp;"-"&amp;G60&amp;"-"&amp;H60</f>
        <v>CN.HY-3y-CMBX</v>
      </c>
      <c r="M60" s="191" cm="1">
        <f t="array" ref="M60">VLOOKUP(G60,TRANSPOSE($Q$28:$AC$29),2,FALSE)</f>
        <v>6.392694063926941E-3</v>
      </c>
      <c r="N60" s="223">
        <f>K60*M60</f>
        <v>-1086757.9908675801</v>
      </c>
      <c r="O60" s="223">
        <f>ABS(N60)</f>
        <v>1086757.9908675801</v>
      </c>
    </row>
    <row r="61" spans="1:15">
      <c r="A61" s="193" t="s">
        <v>115</v>
      </c>
      <c r="B61" s="189" t="s">
        <v>403</v>
      </c>
      <c r="C61" s="189" t="s">
        <v>49</v>
      </c>
      <c r="D61" s="193" t="s">
        <v>22</v>
      </c>
      <c r="E61" s="193" t="s">
        <v>404</v>
      </c>
      <c r="F61" s="193">
        <v>2</v>
      </c>
      <c r="G61" s="193" t="s">
        <v>68</v>
      </c>
      <c r="H61" s="193" t="s">
        <v>220</v>
      </c>
      <c r="I61" s="193">
        <v>20000000</v>
      </c>
      <c r="J61" s="189" t="s">
        <v>50</v>
      </c>
      <c r="K61" s="193">
        <v>20000000</v>
      </c>
      <c r="L61" s="271" t="str">
        <f>E61&amp;"-"&amp;G61&amp;"-"&amp;H61</f>
        <v>JP.HY-5y-ABX</v>
      </c>
      <c r="M61" s="191" cm="1">
        <f t="array" ref="M61">VLOOKUP(G61,TRANSPOSE($Q$28:$AC$29),2,FALSE)</f>
        <v>3.8356164383561643E-3</v>
      </c>
      <c r="N61" s="223">
        <f>K61*M61</f>
        <v>76712.328767123283</v>
      </c>
      <c r="O61" s="223">
        <f>ABS(N61)</f>
        <v>76712.328767123283</v>
      </c>
    </row>
    <row r="64" spans="1:15">
      <c r="A64" s="195" t="s">
        <v>2666</v>
      </c>
    </row>
    <row r="66" spans="1:17">
      <c r="A66" s="201"/>
      <c r="B66" s="201"/>
      <c r="C66" s="201"/>
    </row>
    <row r="67" spans="1:17">
      <c r="A67" s="145" t="s">
        <v>41</v>
      </c>
      <c r="B67" s="144" t="s">
        <v>2</v>
      </c>
      <c r="C67" s="144" t="s">
        <v>1979</v>
      </c>
      <c r="D67" s="144" t="s">
        <v>1980</v>
      </c>
      <c r="E67" s="145" t="s">
        <v>1920</v>
      </c>
      <c r="F67" s="145" t="s">
        <v>1921</v>
      </c>
      <c r="G67" s="144" t="s">
        <v>1922</v>
      </c>
      <c r="H67" s="144" t="s">
        <v>2632</v>
      </c>
      <c r="I67" s="146" t="s">
        <v>1932</v>
      </c>
    </row>
    <row r="68" spans="1:17">
      <c r="A68" s="193" t="s">
        <v>115</v>
      </c>
      <c r="B68" s="193">
        <v>2</v>
      </c>
      <c r="C68" s="193" t="s">
        <v>2683</v>
      </c>
      <c r="D68" s="193" t="s">
        <v>2683</v>
      </c>
      <c r="E68" s="192">
        <f t="shared" ref="E68:F71" si="6">VLOOKUP(C68,($L$59:$N$61),3,FALSE)</f>
        <v>-1086757.9908675801</v>
      </c>
      <c r="F68" s="192">
        <f t="shared" si="6"/>
        <v>-1086757.9908675801</v>
      </c>
      <c r="G68" s="203">
        <v>1</v>
      </c>
      <c r="H68" s="272">
        <f>G68^2</f>
        <v>1</v>
      </c>
      <c r="I68" s="210">
        <f>E68*F68*H68</f>
        <v>1181042930714.5393</v>
      </c>
    </row>
    <row r="69" spans="1:17">
      <c r="A69" s="193" t="s">
        <v>115</v>
      </c>
      <c r="B69" s="193">
        <v>2</v>
      </c>
      <c r="C69" s="193" t="s">
        <v>2683</v>
      </c>
      <c r="D69" s="193" t="s">
        <v>2684</v>
      </c>
      <c r="E69" s="192">
        <f t="shared" si="6"/>
        <v>-1086757.9908675801</v>
      </c>
      <c r="F69" s="192">
        <f t="shared" si="6"/>
        <v>76712.328767123283</v>
      </c>
      <c r="G69" s="203">
        <f>G33</f>
        <v>0.32</v>
      </c>
      <c r="H69" s="272">
        <f>G69^2</f>
        <v>0.1024</v>
      </c>
      <c r="I69" s="210">
        <f>E69*F69*H69</f>
        <v>-8536856195.6589737</v>
      </c>
    </row>
    <row r="70" spans="1:17">
      <c r="A70" s="193" t="s">
        <v>115</v>
      </c>
      <c r="B70" s="193">
        <v>2</v>
      </c>
      <c r="C70" s="193" t="s">
        <v>2684</v>
      </c>
      <c r="D70" s="193" t="s">
        <v>2683</v>
      </c>
      <c r="E70" s="192">
        <f t="shared" si="6"/>
        <v>76712.328767123283</v>
      </c>
      <c r="F70" s="192">
        <f t="shared" si="6"/>
        <v>-1086757.9908675801</v>
      </c>
      <c r="G70" s="203">
        <f>G34</f>
        <v>0.32</v>
      </c>
      <c r="H70" s="272">
        <f>G70^2</f>
        <v>0.1024</v>
      </c>
      <c r="I70" s="210">
        <f>E70*F70*H70</f>
        <v>-8536856195.6589737</v>
      </c>
      <c r="Q70" s="1" t="s">
        <v>2059</v>
      </c>
    </row>
    <row r="71" spans="1:17">
      <c r="A71" s="193" t="s">
        <v>115</v>
      </c>
      <c r="B71" s="193">
        <v>2</v>
      </c>
      <c r="C71" s="193" t="s">
        <v>2684</v>
      </c>
      <c r="D71" s="193" t="s">
        <v>2684</v>
      </c>
      <c r="E71" s="192">
        <f t="shared" si="6"/>
        <v>76712.328767123283</v>
      </c>
      <c r="F71" s="192">
        <f t="shared" si="6"/>
        <v>76712.328767123283</v>
      </c>
      <c r="G71" s="203">
        <v>1</v>
      </c>
      <c r="H71" s="272">
        <f>G71^2</f>
        <v>1</v>
      </c>
      <c r="I71" s="210">
        <f>E71*F71*H71</f>
        <v>5884781384.8752108</v>
      </c>
      <c r="Q71" s="1">
        <v>0</v>
      </c>
    </row>
    <row r="72" spans="1:17">
      <c r="A72" s="201"/>
      <c r="B72" s="284"/>
      <c r="C72" s="201"/>
      <c r="H72" s="204" t="s">
        <v>1997</v>
      </c>
      <c r="I72" s="204">
        <f>SQRT(SUM(I68:I71))</f>
        <v>1081597.8918748393</v>
      </c>
      <c r="Q72" s="1" t="s">
        <v>2059</v>
      </c>
    </row>
    <row r="73" spans="1:17">
      <c r="B73" s="6"/>
      <c r="Q73" s="1">
        <v>0</v>
      </c>
    </row>
    <row r="74" spans="1:17">
      <c r="A74" s="201" t="s">
        <v>1930</v>
      </c>
      <c r="B74" s="284"/>
      <c r="C74" s="201"/>
    </row>
    <row r="75" spans="1:17">
      <c r="A75" s="145" t="s">
        <v>41</v>
      </c>
      <c r="B75" s="144" t="s">
        <v>2</v>
      </c>
      <c r="C75" s="144" t="s">
        <v>1911</v>
      </c>
      <c r="D75" s="144" t="s">
        <v>1912</v>
      </c>
      <c r="E75" s="145" t="s">
        <v>1913</v>
      </c>
      <c r="F75" s="145" t="s">
        <v>1914</v>
      </c>
    </row>
    <row r="76" spans="1:17">
      <c r="A76" s="193" t="s">
        <v>115</v>
      </c>
      <c r="B76" s="189">
        <v>2</v>
      </c>
      <c r="C76" s="151">
        <f>I72</f>
        <v>1081597.8918748393</v>
      </c>
      <c r="D76" s="151">
        <f>C76^2</f>
        <v>1169853999708.0967</v>
      </c>
      <c r="E76" s="151">
        <f>SUM(N60:N61)</f>
        <v>-1010045.6621004568</v>
      </c>
      <c r="F76" s="151">
        <f>MAX(MIN(E76,C76),-C76)</f>
        <v>-1010045.6621004568</v>
      </c>
    </row>
    <row r="77" spans="1:17">
      <c r="B77" s="6"/>
    </row>
    <row r="79" spans="1:17">
      <c r="A79" s="195" t="s">
        <v>2668</v>
      </c>
    </row>
    <row r="81" spans="1:16">
      <c r="A81" s="145"/>
      <c r="B81" s="145" t="s">
        <v>2672</v>
      </c>
      <c r="C81" s="144" t="s">
        <v>2784</v>
      </c>
    </row>
    <row r="82" spans="1:16">
      <c r="A82" s="217" t="s">
        <v>2634</v>
      </c>
      <c r="B82" s="217">
        <f>SUM(N60:N61)</f>
        <v>-1010045.6621004568</v>
      </c>
      <c r="C82" s="217">
        <f>SUM(B82)</f>
        <v>-1010045.6621004568</v>
      </c>
    </row>
    <row r="83" spans="1:16">
      <c r="A83" s="217" t="s">
        <v>2635</v>
      </c>
      <c r="B83" s="217">
        <f>SUM(O60:O61)</f>
        <v>1163470.3196347035</v>
      </c>
      <c r="C83" s="217">
        <f>SUM(B83)</f>
        <v>1163470.3196347035</v>
      </c>
    </row>
    <row r="84" spans="1:16">
      <c r="A84" s="217" t="s">
        <v>2636</v>
      </c>
      <c r="B84" s="217">
        <f>MIN(0,C82/C83)</f>
        <v>-0.86813186813186805</v>
      </c>
    </row>
    <row r="85" spans="1:16">
      <c r="A85" s="217" t="s">
        <v>2637</v>
      </c>
      <c r="B85" s="217">
        <f>_xlfn.NORM.S.INV(99.5%)</f>
        <v>2.5758293035488999</v>
      </c>
    </row>
    <row r="86" spans="1:16">
      <c r="A86" s="277" t="s">
        <v>2638</v>
      </c>
      <c r="B86" s="217">
        <f>(B85^2-1)*(1+B84)-B84</f>
        <v>1.6111951561786215</v>
      </c>
      <c r="D86" s="278"/>
      <c r="E86" s="278"/>
      <c r="F86" s="278"/>
      <c r="G86" s="279"/>
    </row>
    <row r="87" spans="1:16">
      <c r="B87" s="283"/>
    </row>
    <row r="88" spans="1:16">
      <c r="B88" s="283"/>
    </row>
    <row r="89" spans="1:16">
      <c r="A89" s="145"/>
      <c r="B89" s="145" t="s">
        <v>2669</v>
      </c>
      <c r="C89" s="144" t="s">
        <v>2784</v>
      </c>
    </row>
    <row r="90" spans="1:16">
      <c r="A90" s="217" t="s">
        <v>2634</v>
      </c>
      <c r="B90" s="217">
        <f>SUM(N74)</f>
        <v>0</v>
      </c>
      <c r="C90" s="217">
        <f>SUM(B90)</f>
        <v>0</v>
      </c>
    </row>
    <row r="91" spans="1:16">
      <c r="A91" s="217" t="s">
        <v>2635</v>
      </c>
      <c r="B91" s="217">
        <f>SUM(O74)</f>
        <v>0</v>
      </c>
      <c r="C91" s="217">
        <f>SUM(B91)</f>
        <v>0</v>
      </c>
    </row>
    <row r="92" spans="1:16">
      <c r="A92" s="217" t="s">
        <v>2636</v>
      </c>
      <c r="B92" s="217" t="e">
        <f>MIN(0,C90/C91)</f>
        <v>#DIV/0!</v>
      </c>
    </row>
    <row r="93" spans="1:16">
      <c r="A93" s="217" t="s">
        <v>2637</v>
      </c>
      <c r="B93" s="217">
        <f>_xlfn.NORM.S.INV(99.5%)</f>
        <v>2.5758293035488999</v>
      </c>
    </row>
    <row r="94" spans="1:16">
      <c r="A94" s="277" t="s">
        <v>2638</v>
      </c>
      <c r="B94" s="217" t="e">
        <f>(B93^2-1)*(1+B92)-B92</f>
        <v>#DIV/0!</v>
      </c>
    </row>
    <row r="95" spans="1:16">
      <c r="B95" s="283"/>
    </row>
    <row r="96" spans="1:16">
      <c r="P96" s="217"/>
    </row>
    <row r="97" spans="1:17">
      <c r="A97" s="195" t="s">
        <v>2642</v>
      </c>
      <c r="P97" s="217" t="s">
        <v>2058</v>
      </c>
      <c r="Q97" s="1" t="s">
        <v>2059</v>
      </c>
    </row>
    <row r="98" spans="1:17">
      <c r="P98" s="1">
        <v>0</v>
      </c>
      <c r="Q98" s="1">
        <v>0</v>
      </c>
    </row>
    <row r="99" spans="1:17">
      <c r="A99" s="316" t="s">
        <v>2</v>
      </c>
      <c r="B99" s="317"/>
      <c r="C99" s="144" t="s">
        <v>1916</v>
      </c>
      <c r="D99" s="144" t="s">
        <v>1917</v>
      </c>
      <c r="E99" s="144" t="s">
        <v>1922</v>
      </c>
      <c r="F99" s="144" t="s">
        <v>2632</v>
      </c>
      <c r="G99" s="144" t="s">
        <v>1932</v>
      </c>
    </row>
    <row r="100" spans="1:17">
      <c r="A100" s="193">
        <v>2</v>
      </c>
      <c r="B100" s="193">
        <v>2</v>
      </c>
      <c r="C100" s="151">
        <f>VLOOKUP(A100,$B$75:$F$76,5,FALSE)</f>
        <v>-1010045.6621004568</v>
      </c>
      <c r="D100" s="151">
        <f>VLOOKUP(B100,$B$75:$F$76,5,FALSE)</f>
        <v>-1010045.6621004568</v>
      </c>
      <c r="E100" s="211">
        <v>1</v>
      </c>
      <c r="F100" s="211">
        <f>E100^2</f>
        <v>1</v>
      </c>
      <c r="G100" s="151">
        <f>IF(C100=D100,0,C100*D100*F100)</f>
        <v>0</v>
      </c>
    </row>
    <row r="101" spans="1:17">
      <c r="A101" s="201"/>
      <c r="B101" s="201"/>
      <c r="C101" s="201"/>
      <c r="F101" s="1" t="s">
        <v>1931</v>
      </c>
      <c r="G101" s="1">
        <f>SUM(G100:G100)</f>
        <v>0</v>
      </c>
    </row>
    <row r="102" spans="1:17">
      <c r="A102" s="201"/>
      <c r="B102" s="201"/>
      <c r="C102" s="201"/>
      <c r="F102" s="1" t="s">
        <v>1933</v>
      </c>
      <c r="G102" s="1">
        <f>SUM(D76:D76)</f>
        <v>1169853999708.0967</v>
      </c>
    </row>
    <row r="103" spans="1:17">
      <c r="F103" s="204" t="s">
        <v>2670</v>
      </c>
      <c r="G103" s="204">
        <f>MAX(C82+B86*SQRT(G101+G102),0)</f>
        <v>732619.62222129281</v>
      </c>
    </row>
    <row r="107" spans="1:17">
      <c r="A107" s="274" t="s">
        <v>2613</v>
      </c>
      <c r="B107" s="273">
        <f>I51+G103</f>
        <v>199512525.47648153</v>
      </c>
    </row>
    <row r="109" spans="1:17">
      <c r="A109" s="205" t="s">
        <v>1935</v>
      </c>
    </row>
    <row r="111" spans="1:17">
      <c r="A111" s="227" t="s">
        <v>2043</v>
      </c>
      <c r="B111" s="227" t="s">
        <v>2044</v>
      </c>
      <c r="C111" s="227" t="s">
        <v>2045</v>
      </c>
      <c r="D111" s="227" t="s">
        <v>2046</v>
      </c>
      <c r="E111" s="227" t="s">
        <v>2047</v>
      </c>
      <c r="F111" s="227" t="s">
        <v>2048</v>
      </c>
      <c r="G111" s="227" t="s">
        <v>2049</v>
      </c>
      <c r="H111" s="227" t="s">
        <v>2050</v>
      </c>
      <c r="I111" s="227" t="s">
        <v>2051</v>
      </c>
      <c r="J111" s="217" t="s">
        <v>2052</v>
      </c>
      <c r="K111" s="217" t="s">
        <v>2053</v>
      </c>
      <c r="L111" s="217" t="s">
        <v>2054</v>
      </c>
      <c r="M111" s="217" t="s">
        <v>2055</v>
      </c>
      <c r="N111" s="217" t="s">
        <v>2056</v>
      </c>
      <c r="O111" s="217" t="s">
        <v>2057</v>
      </c>
      <c r="P111" s="1" t="s">
        <v>2058</v>
      </c>
      <c r="Q111" s="1" t="s">
        <v>2059</v>
      </c>
    </row>
    <row r="112" spans="1:17">
      <c r="A112" s="228">
        <v>45169</v>
      </c>
      <c r="B112" s="227" t="s">
        <v>2416</v>
      </c>
      <c r="C112" s="227" t="s">
        <v>2061</v>
      </c>
      <c r="D112" s="227" t="s">
        <v>50</v>
      </c>
      <c r="E112" s="227">
        <v>199512525.47648099</v>
      </c>
      <c r="F112" s="227">
        <v>0</v>
      </c>
      <c r="G112" s="227">
        <v>199512525.47648099</v>
      </c>
      <c r="H112" s="227">
        <v>0</v>
      </c>
      <c r="I112" s="227">
        <v>199512525.47648099</v>
      </c>
      <c r="J112" s="217">
        <v>0</v>
      </c>
      <c r="K112" s="217">
        <v>0</v>
      </c>
      <c r="L112" s="217">
        <v>0</v>
      </c>
      <c r="M112" s="217">
        <v>0</v>
      </c>
      <c r="N112" s="217">
        <v>0</v>
      </c>
      <c r="O112" s="217">
        <v>199512525.47648099</v>
      </c>
      <c r="P112" s="1">
        <v>0</v>
      </c>
      <c r="Q112" s="1">
        <v>0</v>
      </c>
    </row>
  </sheetData>
  <mergeCells count="22">
    <mergeCell ref="Q16:V16"/>
    <mergeCell ref="W16:X16"/>
    <mergeCell ref="B7:D7"/>
    <mergeCell ref="Q8:S9"/>
    <mergeCell ref="T8:W9"/>
    <mergeCell ref="X8:Y9"/>
    <mergeCell ref="Q10:S10"/>
    <mergeCell ref="T10:W10"/>
    <mergeCell ref="X10:Y10"/>
    <mergeCell ref="Q11:S11"/>
    <mergeCell ref="T11:W11"/>
    <mergeCell ref="X11:Y11"/>
    <mergeCell ref="Q15:V15"/>
    <mergeCell ref="W15:X15"/>
    <mergeCell ref="A46:B46"/>
    <mergeCell ref="A99:B99"/>
    <mergeCell ref="Q21:S22"/>
    <mergeCell ref="T21:W22"/>
    <mergeCell ref="Q23:S23"/>
    <mergeCell ref="T23:W23"/>
    <mergeCell ref="Q24:S24"/>
    <mergeCell ref="T24:W24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9CE2-81F0-4293-92B2-3B22F8CA8419}">
  <dimension ref="A1:AF125"/>
  <sheetViews>
    <sheetView topLeftCell="A15" workbookViewId="0">
      <selection activeCell="C102" sqref="C102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5" width="20" style="1" customWidth="1"/>
    <col min="16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1634</v>
      </c>
      <c r="B2" s="187" t="s">
        <v>115</v>
      </c>
      <c r="C2" s="187" t="s">
        <v>1392</v>
      </c>
      <c r="D2" s="187" t="s">
        <v>1635</v>
      </c>
      <c r="E2" s="187" t="s">
        <v>1636</v>
      </c>
      <c r="F2" s="187" t="s">
        <v>1637</v>
      </c>
      <c r="G2" s="187" t="s">
        <v>617</v>
      </c>
      <c r="H2" s="188">
        <v>0</v>
      </c>
      <c r="I2" s="188">
        <v>188434464.54555872</v>
      </c>
      <c r="J2" s="188">
        <v>22354620.483594529</v>
      </c>
      <c r="K2" s="188">
        <v>0</v>
      </c>
      <c r="L2" s="188">
        <v>0</v>
      </c>
      <c r="M2" s="188">
        <v>210789085.02915326</v>
      </c>
      <c r="N2" s="188"/>
    </row>
    <row r="4" spans="1:32">
      <c r="A4" s="274" t="s">
        <v>2624</v>
      </c>
      <c r="B4" s="273"/>
      <c r="Q4" s="190" t="s">
        <v>1961</v>
      </c>
      <c r="R4" s="190"/>
      <c r="S4" s="190"/>
      <c r="T4" s="190"/>
    </row>
    <row r="5" spans="1:32">
      <c r="A5" s="195" t="s">
        <v>1906</v>
      </c>
      <c r="B5" s="195"/>
      <c r="C5" s="195"/>
      <c r="Q5" s="198" t="s">
        <v>2681</v>
      </c>
      <c r="R5" s="198"/>
      <c r="S5" s="198"/>
      <c r="T5" s="198"/>
      <c r="U5" s="198"/>
      <c r="V5" s="151">
        <v>0.76</v>
      </c>
      <c r="W5" s="6"/>
      <c r="X5" s="6"/>
      <c r="Y5" s="6"/>
      <c r="Z5" s="6"/>
      <c r="AA5" s="6"/>
      <c r="AB5" s="6"/>
    </row>
    <row r="6" spans="1:32">
      <c r="A6" s="195"/>
      <c r="B6" s="195"/>
      <c r="C6" s="195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32">
      <c r="A7" s="144" t="s">
        <v>1907</v>
      </c>
      <c r="B7" s="316" t="s">
        <v>115</v>
      </c>
      <c r="C7" s="321"/>
      <c r="D7" s="317"/>
      <c r="E7" s="144" t="s">
        <v>235</v>
      </c>
      <c r="F7" s="144" t="s">
        <v>290</v>
      </c>
      <c r="Q7" s="190" t="s">
        <v>1994</v>
      </c>
    </row>
    <row r="8" spans="1:32" ht="15" customHeight="1">
      <c r="A8" s="198" t="s">
        <v>2</v>
      </c>
      <c r="B8" s="191">
        <v>1</v>
      </c>
      <c r="C8" s="191">
        <v>1</v>
      </c>
      <c r="D8" s="191">
        <v>1</v>
      </c>
      <c r="E8" s="199"/>
      <c r="F8" s="199"/>
      <c r="Q8" s="326"/>
      <c r="R8" s="327"/>
      <c r="S8" s="328"/>
      <c r="T8" s="325" t="s">
        <v>1988</v>
      </c>
      <c r="U8" s="325"/>
      <c r="V8" s="325"/>
      <c r="W8" s="325"/>
      <c r="X8" s="325" t="s">
        <v>1989</v>
      </c>
      <c r="Y8" s="325"/>
    </row>
    <row r="9" spans="1:32">
      <c r="A9" s="251" t="s">
        <v>1</v>
      </c>
      <c r="B9" s="193" t="s">
        <v>397</v>
      </c>
      <c r="C9" s="215" t="s">
        <v>399</v>
      </c>
      <c r="D9" s="193"/>
      <c r="E9" s="286"/>
      <c r="F9" s="286"/>
      <c r="Q9" s="329"/>
      <c r="R9" s="330"/>
      <c r="S9" s="331"/>
      <c r="T9" s="325"/>
      <c r="U9" s="325"/>
      <c r="V9" s="325"/>
      <c r="W9" s="325"/>
      <c r="X9" s="325"/>
      <c r="Y9" s="325"/>
    </row>
    <row r="10" spans="1:32">
      <c r="A10" s="198" t="s">
        <v>1908</v>
      </c>
      <c r="B10" s="208">
        <v>70000000</v>
      </c>
      <c r="C10" s="208">
        <v>70000000</v>
      </c>
      <c r="D10" s="208"/>
      <c r="E10" s="199"/>
      <c r="F10" s="199"/>
      <c r="Q10" s="335" t="s">
        <v>1986</v>
      </c>
      <c r="R10" s="335"/>
      <c r="S10" s="335"/>
      <c r="T10" s="332">
        <v>0.83</v>
      </c>
      <c r="U10" s="333"/>
      <c r="V10" s="333"/>
      <c r="W10" s="334"/>
      <c r="X10" s="332">
        <v>0.32</v>
      </c>
      <c r="Y10" s="334"/>
    </row>
    <row r="11" spans="1:32">
      <c r="A11" s="198" t="s">
        <v>1960</v>
      </c>
      <c r="B11" s="200">
        <f>SUM(K25)</f>
        <v>160000000</v>
      </c>
      <c r="C11" s="200">
        <f>SUM(K26:K27)</f>
        <v>10000000</v>
      </c>
      <c r="D11" s="200" t="e">
        <f>SUM(#REF!)</f>
        <v>#REF!</v>
      </c>
      <c r="E11" s="199">
        <f>SUM(M60:M60)</f>
        <v>0</v>
      </c>
      <c r="F11" s="199">
        <f>SUM(O60:O60)</f>
        <v>0</v>
      </c>
      <c r="Q11" s="335" t="s">
        <v>1987</v>
      </c>
      <c r="R11" s="335"/>
      <c r="S11" s="335"/>
      <c r="T11" s="332">
        <v>0.5</v>
      </c>
      <c r="U11" s="333"/>
      <c r="V11" s="333"/>
      <c r="W11" s="334"/>
      <c r="X11" s="332">
        <v>0.5</v>
      </c>
      <c r="Y11" s="334"/>
    </row>
    <row r="12" spans="1:32">
      <c r="A12" s="206" t="s">
        <v>1909</v>
      </c>
      <c r="B12" s="207">
        <f>MAX(1,SQRT(ABS(B11)/B10))</f>
        <v>1.5118578920369088</v>
      </c>
      <c r="C12" s="207">
        <f>MAX(1,SQRT(ABS(C11)/C10))</f>
        <v>1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</row>
    <row r="13" spans="1:32"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1:32">
      <c r="Q14" s="190" t="s">
        <v>1985</v>
      </c>
      <c r="R14" s="190"/>
      <c r="S14" s="190"/>
      <c r="T14" s="190"/>
      <c r="U14" s="190"/>
    </row>
    <row r="15" spans="1:32">
      <c r="A15" s="195" t="s">
        <v>1910</v>
      </c>
      <c r="Q15" s="336"/>
      <c r="R15" s="337"/>
      <c r="S15" s="337"/>
      <c r="T15" s="337"/>
      <c r="U15" s="337"/>
      <c r="V15" s="338"/>
      <c r="W15" s="336" t="s">
        <v>1922</v>
      </c>
      <c r="X15" s="338"/>
    </row>
    <row r="16" spans="1:32">
      <c r="A16" s="195"/>
      <c r="Q16" s="335" t="s">
        <v>2086</v>
      </c>
      <c r="R16" s="335"/>
      <c r="S16" s="335"/>
      <c r="T16" s="335"/>
      <c r="U16" s="335"/>
      <c r="V16" s="335"/>
      <c r="W16" s="339">
        <v>0.43</v>
      </c>
      <c r="X16" s="339"/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</row>
    <row r="18" spans="1:29">
      <c r="A18" s="193" t="s">
        <v>115</v>
      </c>
      <c r="B18" s="189" t="s">
        <v>396</v>
      </c>
      <c r="C18" s="189" t="s">
        <v>49</v>
      </c>
      <c r="D18" s="193" t="s">
        <v>22</v>
      </c>
      <c r="E18" s="193" t="s">
        <v>397</v>
      </c>
      <c r="F18" s="193">
        <v>1</v>
      </c>
      <c r="G18" s="193" t="s">
        <v>57</v>
      </c>
      <c r="H18" s="193" t="s">
        <v>215</v>
      </c>
      <c r="I18" s="193">
        <v>80000000</v>
      </c>
      <c r="J18" s="189" t="s">
        <v>50</v>
      </c>
      <c r="K18" s="193">
        <v>80000000</v>
      </c>
    </row>
    <row r="19" spans="1:29">
      <c r="A19" s="193" t="s">
        <v>115</v>
      </c>
      <c r="B19" s="189" t="s">
        <v>396</v>
      </c>
      <c r="C19" s="189" t="s">
        <v>49</v>
      </c>
      <c r="D19" s="193" t="s">
        <v>22</v>
      </c>
      <c r="E19" s="193" t="s">
        <v>397</v>
      </c>
      <c r="F19" s="193">
        <v>1</v>
      </c>
      <c r="G19" s="193" t="s">
        <v>57</v>
      </c>
      <c r="H19" s="193" t="s">
        <v>215</v>
      </c>
      <c r="I19" s="193">
        <v>80000000</v>
      </c>
      <c r="J19" s="189" t="s">
        <v>50</v>
      </c>
      <c r="K19" s="193">
        <v>80000000</v>
      </c>
    </row>
    <row r="20" spans="1:29">
      <c r="A20" s="215" t="s">
        <v>115</v>
      </c>
      <c r="B20" s="216" t="s">
        <v>398</v>
      </c>
      <c r="C20" s="216" t="s">
        <v>49</v>
      </c>
      <c r="D20" s="215" t="s">
        <v>22</v>
      </c>
      <c r="E20" s="215" t="s">
        <v>399</v>
      </c>
      <c r="F20" s="215">
        <v>1</v>
      </c>
      <c r="G20" s="215" t="s">
        <v>57</v>
      </c>
      <c r="H20" s="215" t="s">
        <v>215</v>
      </c>
      <c r="I20" s="215">
        <v>30000000</v>
      </c>
      <c r="J20" s="216" t="s">
        <v>50</v>
      </c>
      <c r="K20" s="215">
        <v>30000000</v>
      </c>
      <c r="Q20" s="1" t="s">
        <v>2658</v>
      </c>
    </row>
    <row r="21" spans="1:29">
      <c r="A21" s="193" t="s">
        <v>115</v>
      </c>
      <c r="B21" s="189" t="s">
        <v>400</v>
      </c>
      <c r="C21" s="189" t="s">
        <v>49</v>
      </c>
      <c r="D21" s="193" t="s">
        <v>22</v>
      </c>
      <c r="E21" s="193" t="s">
        <v>399</v>
      </c>
      <c r="F21" s="193">
        <v>1</v>
      </c>
      <c r="G21" s="193" t="s">
        <v>79</v>
      </c>
      <c r="H21" s="193" t="s">
        <v>215</v>
      </c>
      <c r="I21" s="193">
        <v>-20000000</v>
      </c>
      <c r="J21" s="189" t="s">
        <v>50</v>
      </c>
      <c r="K21" s="193">
        <v>-20000000</v>
      </c>
      <c r="Q21" s="326"/>
      <c r="R21" s="327"/>
      <c r="S21" s="328"/>
      <c r="T21" s="325" t="s">
        <v>2661</v>
      </c>
      <c r="U21" s="325"/>
      <c r="V21" s="325"/>
      <c r="W21" s="325"/>
    </row>
    <row r="22" spans="1:29">
      <c r="A22" s="195"/>
      <c r="Q22" s="329"/>
      <c r="R22" s="330"/>
      <c r="S22" s="331"/>
      <c r="T22" s="325"/>
      <c r="U22" s="325"/>
      <c r="V22" s="325"/>
      <c r="W22" s="325"/>
    </row>
    <row r="23" spans="1:29">
      <c r="A23" s="201" t="s">
        <v>1941</v>
      </c>
      <c r="Q23" s="335" t="s">
        <v>2659</v>
      </c>
      <c r="R23" s="335"/>
      <c r="S23" s="335"/>
      <c r="T23" s="349">
        <v>360</v>
      </c>
      <c r="U23" s="350"/>
      <c r="V23" s="350"/>
      <c r="W23" s="351"/>
    </row>
    <row r="24" spans="1:29">
      <c r="A24" s="144" t="s">
        <v>41</v>
      </c>
      <c r="B24" s="144" t="s">
        <v>42</v>
      </c>
      <c r="C24" s="144" t="s">
        <v>43</v>
      </c>
      <c r="D24" s="144" t="s">
        <v>0</v>
      </c>
      <c r="E24" s="144" t="s">
        <v>1</v>
      </c>
      <c r="F24" s="144" t="s">
        <v>2</v>
      </c>
      <c r="G24" s="144" t="s">
        <v>3</v>
      </c>
      <c r="H24" s="144" t="s">
        <v>4</v>
      </c>
      <c r="I24" s="144" t="s">
        <v>44</v>
      </c>
      <c r="J24" s="144" t="s">
        <v>45</v>
      </c>
      <c r="K24" s="144" t="s">
        <v>46</v>
      </c>
      <c r="L24" s="144" t="s">
        <v>1978</v>
      </c>
      <c r="M24" s="144" t="s">
        <v>2617</v>
      </c>
      <c r="N24" s="235" t="s">
        <v>2622</v>
      </c>
      <c r="O24" s="144" t="s">
        <v>1905</v>
      </c>
      <c r="Q24" s="335" t="s">
        <v>2660</v>
      </c>
      <c r="R24" s="335"/>
      <c r="S24" s="335"/>
      <c r="T24" s="349">
        <v>70</v>
      </c>
      <c r="U24" s="350"/>
      <c r="V24" s="350"/>
      <c r="W24" s="351"/>
    </row>
    <row r="25" spans="1:29">
      <c r="A25" s="193" t="s">
        <v>115</v>
      </c>
      <c r="B25" s="189" t="s">
        <v>396</v>
      </c>
      <c r="C25" s="189" t="s">
        <v>49</v>
      </c>
      <c r="D25" s="193" t="s">
        <v>22</v>
      </c>
      <c r="E25" s="193" t="s">
        <v>397</v>
      </c>
      <c r="F25" s="193">
        <v>1</v>
      </c>
      <c r="G25" s="193" t="s">
        <v>57</v>
      </c>
      <c r="H25" s="193" t="s">
        <v>215</v>
      </c>
      <c r="I25" s="193">
        <f>SUM(I18:I19)</f>
        <v>160000000</v>
      </c>
      <c r="J25" s="189" t="s">
        <v>50</v>
      </c>
      <c r="K25" s="193">
        <f>SUM(K18:K19)</f>
        <v>160000000</v>
      </c>
      <c r="L25" s="271" t="str">
        <f>E25&amp;"-"&amp;G25&amp;"-"&amp;H25</f>
        <v>EU.IG-1y-CMBX</v>
      </c>
      <c r="M25" s="191">
        <f>$V$5</f>
        <v>0.76</v>
      </c>
      <c r="N25" s="223">
        <f>K25*M25</f>
        <v>121600000</v>
      </c>
      <c r="O25" s="189">
        <f>K25*M25*$B$12</f>
        <v>183841919.67168811</v>
      </c>
    </row>
    <row r="26" spans="1:29">
      <c r="A26" s="215" t="s">
        <v>115</v>
      </c>
      <c r="B26" s="216" t="s">
        <v>398</v>
      </c>
      <c r="C26" s="216" t="s">
        <v>49</v>
      </c>
      <c r="D26" s="215" t="s">
        <v>22</v>
      </c>
      <c r="E26" s="215" t="s">
        <v>399</v>
      </c>
      <c r="F26" s="215">
        <v>1</v>
      </c>
      <c r="G26" s="215" t="s">
        <v>57</v>
      </c>
      <c r="H26" s="215" t="s">
        <v>215</v>
      </c>
      <c r="I26" s="215">
        <v>30000000</v>
      </c>
      <c r="J26" s="189" t="s">
        <v>50</v>
      </c>
      <c r="K26" s="215">
        <v>30000000</v>
      </c>
      <c r="L26" s="271" t="str">
        <f>E26&amp;"-"&amp;G26&amp;"-"&amp;H26</f>
        <v>US.IG-1y-CMBX</v>
      </c>
      <c r="M26" s="191">
        <f>$V$5</f>
        <v>0.76</v>
      </c>
      <c r="N26" s="223">
        <f>K26*M26</f>
        <v>22800000</v>
      </c>
      <c r="O26" s="189">
        <f>K26*M26*C12</f>
        <v>22800000</v>
      </c>
    </row>
    <row r="27" spans="1:29">
      <c r="A27" s="193" t="s">
        <v>115</v>
      </c>
      <c r="B27" s="189" t="s">
        <v>400</v>
      </c>
      <c r="C27" s="189" t="s">
        <v>49</v>
      </c>
      <c r="D27" s="193" t="s">
        <v>22</v>
      </c>
      <c r="E27" s="193" t="s">
        <v>399</v>
      </c>
      <c r="F27" s="193">
        <v>1</v>
      </c>
      <c r="G27" s="193" t="s">
        <v>79</v>
      </c>
      <c r="H27" s="193" t="s">
        <v>215</v>
      </c>
      <c r="I27" s="193">
        <v>-20000000</v>
      </c>
      <c r="J27" s="189" t="s">
        <v>50</v>
      </c>
      <c r="K27" s="193">
        <v>-20000000</v>
      </c>
      <c r="L27" s="271" t="str">
        <f>E27&amp;"-"&amp;G27&amp;"-"&amp;H27</f>
        <v>US.IG-2y-CMBX</v>
      </c>
      <c r="M27" s="191">
        <f>$V$5</f>
        <v>0.76</v>
      </c>
      <c r="N27" s="223">
        <f>K27*M27</f>
        <v>-15200000</v>
      </c>
      <c r="O27" s="189">
        <f>K27*M27*C12</f>
        <v>-15200000</v>
      </c>
    </row>
    <row r="28" spans="1:29">
      <c r="N28" s="279"/>
      <c r="Q28" s="217"/>
      <c r="R28" s="222" t="s">
        <v>51</v>
      </c>
      <c r="S28" s="222" t="s">
        <v>75</v>
      </c>
      <c r="T28" s="222" t="s">
        <v>54</v>
      </c>
      <c r="U28" s="222" t="s">
        <v>77</v>
      </c>
      <c r="V28" s="222" t="s">
        <v>57</v>
      </c>
      <c r="W28" s="222" t="s">
        <v>79</v>
      </c>
      <c r="X28" s="222" t="s">
        <v>63</v>
      </c>
      <c r="Y28" s="222" t="s">
        <v>68</v>
      </c>
      <c r="Z28" s="222" t="s">
        <v>72</v>
      </c>
      <c r="AA28" s="222" t="s">
        <v>82</v>
      </c>
      <c r="AB28" s="222" t="s">
        <v>84</v>
      </c>
      <c r="AC28" s="222" t="s">
        <v>86</v>
      </c>
    </row>
    <row r="29" spans="1:29">
      <c r="Q29" s="222" t="s">
        <v>2628</v>
      </c>
      <c r="R29" s="275">
        <f>0.5*MIN(1,14/R30)</f>
        <v>0.5</v>
      </c>
      <c r="S29" s="275">
        <f t="shared" ref="S29:AC29" si="1">0.5*MIN(1,14/S30)</f>
        <v>0.23013698630136986</v>
      </c>
      <c r="T29" s="275">
        <f t="shared" si="1"/>
        <v>7.6712328767123292E-2</v>
      </c>
      <c r="U29" s="275">
        <f t="shared" si="1"/>
        <v>3.8356164383561646E-2</v>
      </c>
      <c r="V29" s="275">
        <f t="shared" si="1"/>
        <v>1.9178082191780823E-2</v>
      </c>
      <c r="W29" s="275">
        <f t="shared" si="1"/>
        <v>9.5890410958904115E-3</v>
      </c>
      <c r="X29" s="275">
        <f t="shared" si="1"/>
        <v>6.392694063926941E-3</v>
      </c>
      <c r="Y29" s="275">
        <f t="shared" si="1"/>
        <v>3.8356164383561643E-3</v>
      </c>
      <c r="Z29" s="275">
        <f t="shared" si="1"/>
        <v>1.9178082191780822E-3</v>
      </c>
      <c r="AA29" s="275">
        <f t="shared" si="1"/>
        <v>1.2785388127853881E-3</v>
      </c>
      <c r="AB29" s="275">
        <f t="shared" si="1"/>
        <v>9.5890410958904108E-4</v>
      </c>
      <c r="AC29" s="275">
        <f t="shared" si="1"/>
        <v>6.3926940639269405E-4</v>
      </c>
    </row>
    <row r="30" spans="1:29">
      <c r="A30" s="195" t="s">
        <v>1977</v>
      </c>
      <c r="Q30" s="222" t="s">
        <v>2629</v>
      </c>
      <c r="R30" s="217">
        <v>14</v>
      </c>
      <c r="S30" s="217">
        <f>365/12</f>
        <v>30.416666666666668</v>
      </c>
      <c r="T30" s="217">
        <f>365/4</f>
        <v>91.25</v>
      </c>
      <c r="U30" s="217">
        <f>365/2</f>
        <v>182.5</v>
      </c>
      <c r="V30" s="217">
        <f>365</f>
        <v>365</v>
      </c>
      <c r="W30" s="217">
        <f>365*2</f>
        <v>730</v>
      </c>
      <c r="X30" s="217">
        <f>365*3</f>
        <v>1095</v>
      </c>
      <c r="Y30" s="217">
        <f>365*5</f>
        <v>1825</v>
      </c>
      <c r="Z30" s="217">
        <f>365*10</f>
        <v>3650</v>
      </c>
      <c r="AA30" s="217">
        <f>365*15</f>
        <v>5475</v>
      </c>
      <c r="AB30" s="217">
        <f>365*20</f>
        <v>7300</v>
      </c>
      <c r="AC30" s="217">
        <f>365*30</f>
        <v>10950</v>
      </c>
    </row>
    <row r="32" spans="1:29">
      <c r="A32" s="201"/>
      <c r="B32" s="201"/>
      <c r="C32" s="201"/>
    </row>
    <row r="33" spans="1:12">
      <c r="A33" s="145" t="s">
        <v>41</v>
      </c>
      <c r="B33" s="144" t="s">
        <v>2</v>
      </c>
      <c r="C33" s="144" t="s">
        <v>1979</v>
      </c>
      <c r="D33" s="144" t="s">
        <v>1980</v>
      </c>
      <c r="E33" s="145" t="s">
        <v>1920</v>
      </c>
      <c r="F33" s="145" t="s">
        <v>1921</v>
      </c>
      <c r="G33" s="144" t="s">
        <v>1922</v>
      </c>
      <c r="H33" s="144" t="s">
        <v>1957</v>
      </c>
      <c r="I33" s="144" t="s">
        <v>1958</v>
      </c>
      <c r="J33" s="144" t="s">
        <v>2620</v>
      </c>
      <c r="K33" s="146" t="s">
        <v>1932</v>
      </c>
    </row>
    <row r="34" spans="1:12">
      <c r="A34" s="193" t="s">
        <v>115</v>
      </c>
      <c r="B34" s="189">
        <v>1</v>
      </c>
      <c r="C34" s="193" t="s">
        <v>2682</v>
      </c>
      <c r="D34" s="193" t="s">
        <v>2682</v>
      </c>
      <c r="E34" s="192">
        <f>VLOOKUP(C34,($L$24:$O$27),4,FALSE)</f>
        <v>183841919.67168811</v>
      </c>
      <c r="F34" s="192">
        <f>VLOOKUP(D34,($L$24:$O$27),4,FALSE)</f>
        <v>183841919.67168811</v>
      </c>
      <c r="G34" s="203">
        <v>1</v>
      </c>
      <c r="H34" s="288" cm="1">
        <f t="array" ref="H34">VLOOKUP(LEFT(C34,5),TRANSPOSE($B$9:$F$12),4,FALSE)</f>
        <v>1.5118578920369088</v>
      </c>
      <c r="I34" s="288" cm="1">
        <f t="array" ref="I34">VLOOKUP(LEFT(D34,5),TRANSPOSE($B$9:$F$12),4,FALSE)</f>
        <v>1.5118578920369088</v>
      </c>
      <c r="J34" s="281">
        <f>MIN(H34:I34)/MAX(H34:I34)</f>
        <v>1</v>
      </c>
      <c r="K34" s="210">
        <f t="shared" ref="K34:K42" si="2">E34*F34*G34*J34</f>
        <v>3.3797851428571424E+16</v>
      </c>
    </row>
    <row r="35" spans="1:12">
      <c r="A35" s="193" t="s">
        <v>115</v>
      </c>
      <c r="B35" s="189">
        <v>1</v>
      </c>
      <c r="C35" s="193" t="s">
        <v>2682</v>
      </c>
      <c r="D35" s="193" t="s">
        <v>2685</v>
      </c>
      <c r="E35" s="192">
        <f t="shared" ref="E35:E39" si="3">VLOOKUP(C35,($L$24:$O$27),4,FALSE)</f>
        <v>183841919.67168811</v>
      </c>
      <c r="F35" s="192">
        <f t="shared" ref="F35:F39" si="4">VLOOKUP(D35,($L$24:$O$27),4,FALSE)</f>
        <v>22800000</v>
      </c>
      <c r="G35" s="203">
        <f t="shared" ref="G35:G37" si="5">$T$10</f>
        <v>0.83</v>
      </c>
      <c r="H35" s="288" cm="1">
        <f t="array" ref="H35">VLOOKUP(LEFT(C35,5),TRANSPOSE($B$9:$F$12),4,FALSE)</f>
        <v>1.5118578920369088</v>
      </c>
      <c r="I35" s="288" cm="1">
        <f t="array" ref="I35">VLOOKUP(LEFT(D35,5),TRANSPOSE($B$9:$F$12),4,FALSE)</f>
        <v>1</v>
      </c>
      <c r="J35" s="281">
        <f t="shared" ref="J35:J42" si="6">MIN(H35:I35)/MAX(H35:I35)</f>
        <v>0.66143782776614768</v>
      </c>
      <c r="K35" s="210">
        <f t="shared" si="2"/>
        <v>2301158399999999.5</v>
      </c>
    </row>
    <row r="36" spans="1:12">
      <c r="A36" s="193" t="s">
        <v>115</v>
      </c>
      <c r="B36" s="189">
        <v>1</v>
      </c>
      <c r="C36" s="193" t="s">
        <v>2682</v>
      </c>
      <c r="D36" s="193" t="s">
        <v>2686</v>
      </c>
      <c r="E36" s="192">
        <f t="shared" si="3"/>
        <v>183841919.67168811</v>
      </c>
      <c r="F36" s="192">
        <f t="shared" si="4"/>
        <v>-15200000</v>
      </c>
      <c r="G36" s="203">
        <f t="shared" si="5"/>
        <v>0.83</v>
      </c>
      <c r="H36" s="288" cm="1">
        <f t="array" ref="H36">VLOOKUP(LEFT(C36,5),TRANSPOSE($B$9:$F$12),4,FALSE)</f>
        <v>1.5118578920369088</v>
      </c>
      <c r="I36" s="288" cm="1">
        <f t="array" ref="I36">VLOOKUP(LEFT(D36,5),TRANSPOSE($B$9:$F$12),4,FALSE)</f>
        <v>1</v>
      </c>
      <c r="J36" s="281">
        <f t="shared" si="6"/>
        <v>0.66143782776614768</v>
      </c>
      <c r="K36" s="210">
        <f t="shared" si="2"/>
        <v>-1534105600000000.3</v>
      </c>
    </row>
    <row r="37" spans="1:12">
      <c r="A37" s="193" t="s">
        <v>115</v>
      </c>
      <c r="B37" s="189">
        <v>1</v>
      </c>
      <c r="C37" s="193" t="s">
        <v>2685</v>
      </c>
      <c r="D37" s="193" t="s">
        <v>2682</v>
      </c>
      <c r="E37" s="192">
        <f t="shared" si="3"/>
        <v>22800000</v>
      </c>
      <c r="F37" s="192">
        <f t="shared" si="4"/>
        <v>183841919.67168811</v>
      </c>
      <c r="G37" s="203">
        <f t="shared" si="5"/>
        <v>0.83</v>
      </c>
      <c r="H37" s="288" cm="1">
        <f t="array" ref="H37">VLOOKUP(LEFT(C37,5),TRANSPOSE($B$9:$F$12),4,FALSE)</f>
        <v>1</v>
      </c>
      <c r="I37" s="288" cm="1">
        <f t="array" ref="I37">VLOOKUP(LEFT(D37,5),TRANSPOSE($B$9:$F$12),4,FALSE)</f>
        <v>1.5118578920369088</v>
      </c>
      <c r="J37" s="281">
        <f t="shared" si="6"/>
        <v>0.66143782776614768</v>
      </c>
      <c r="K37" s="210">
        <f t="shared" si="2"/>
        <v>2301158399999999.5</v>
      </c>
    </row>
    <row r="38" spans="1:12">
      <c r="A38" s="193" t="s">
        <v>115</v>
      </c>
      <c r="B38" s="189">
        <v>1</v>
      </c>
      <c r="C38" s="193" t="s">
        <v>2685</v>
      </c>
      <c r="D38" s="193" t="s">
        <v>2685</v>
      </c>
      <c r="E38" s="192">
        <f t="shared" si="3"/>
        <v>22800000</v>
      </c>
      <c r="F38" s="192">
        <f t="shared" si="4"/>
        <v>22800000</v>
      </c>
      <c r="G38" s="203">
        <v>1</v>
      </c>
      <c r="H38" s="288" cm="1">
        <f t="array" ref="H38">VLOOKUP(LEFT(C38,5),TRANSPOSE($B$9:$F$12),4,FALSE)</f>
        <v>1</v>
      </c>
      <c r="I38" s="288" cm="1">
        <f t="array" ref="I38">VLOOKUP(LEFT(D38,5),TRANSPOSE($B$9:$F$12),4,FALSE)</f>
        <v>1</v>
      </c>
      <c r="J38" s="281">
        <f t="shared" si="6"/>
        <v>1</v>
      </c>
      <c r="K38" s="210">
        <f t="shared" si="2"/>
        <v>519840000000000</v>
      </c>
    </row>
    <row r="39" spans="1:12">
      <c r="A39" s="193" t="s">
        <v>115</v>
      </c>
      <c r="B39" s="189">
        <v>1</v>
      </c>
      <c r="C39" s="193" t="s">
        <v>2685</v>
      </c>
      <c r="D39" s="193" t="s">
        <v>2686</v>
      </c>
      <c r="E39" s="192">
        <f t="shared" si="3"/>
        <v>22800000</v>
      </c>
      <c r="F39" s="192">
        <f t="shared" si="4"/>
        <v>-15200000</v>
      </c>
      <c r="G39" s="203">
        <f>$T$10</f>
        <v>0.83</v>
      </c>
      <c r="H39" s="288" cm="1">
        <f t="array" ref="H39">VLOOKUP(LEFT(C39,5),TRANSPOSE($B$9:$F$12),4,FALSE)</f>
        <v>1</v>
      </c>
      <c r="I39" s="288" cm="1">
        <f t="array" ref="I39">VLOOKUP(LEFT(D39,5),TRANSPOSE($B$9:$F$12),4,FALSE)</f>
        <v>1</v>
      </c>
      <c r="J39" s="281">
        <f t="shared" si="6"/>
        <v>1</v>
      </c>
      <c r="K39" s="210">
        <f t="shared" si="2"/>
        <v>-287644800000000</v>
      </c>
    </row>
    <row r="40" spans="1:12">
      <c r="A40" s="193" t="s">
        <v>115</v>
      </c>
      <c r="B40" s="189">
        <v>1</v>
      </c>
      <c r="C40" s="193" t="s">
        <v>2686</v>
      </c>
      <c r="D40" s="193" t="s">
        <v>2682</v>
      </c>
      <c r="E40" s="192">
        <f t="shared" ref="E40:F42" si="7">VLOOKUP(C40,($L$24:$O$27),4,FALSE)</f>
        <v>-15200000</v>
      </c>
      <c r="F40" s="192">
        <f t="shared" si="7"/>
        <v>183841919.67168811</v>
      </c>
      <c r="G40" s="203">
        <f>$T$10</f>
        <v>0.83</v>
      </c>
      <c r="H40" s="288" cm="1">
        <f t="array" ref="H40">VLOOKUP(LEFT(C40,5),TRANSPOSE($B$9:$F$12),4,FALSE)</f>
        <v>1</v>
      </c>
      <c r="I40" s="288" cm="1">
        <f t="array" ref="I40">VLOOKUP(LEFT(D40,5),TRANSPOSE($B$9:$F$12),4,FALSE)</f>
        <v>1.5118578920369088</v>
      </c>
      <c r="J40" s="281">
        <f t="shared" si="6"/>
        <v>0.66143782776614768</v>
      </c>
      <c r="K40" s="210">
        <f t="shared" si="2"/>
        <v>-1534105600000000.3</v>
      </c>
    </row>
    <row r="41" spans="1:12">
      <c r="A41" s="193" t="s">
        <v>115</v>
      </c>
      <c r="B41" s="189">
        <v>1</v>
      </c>
      <c r="C41" s="193" t="s">
        <v>2686</v>
      </c>
      <c r="D41" s="193" t="s">
        <v>2685</v>
      </c>
      <c r="E41" s="192">
        <f t="shared" si="7"/>
        <v>-15200000</v>
      </c>
      <c r="F41" s="192">
        <f t="shared" si="7"/>
        <v>22800000</v>
      </c>
      <c r="G41" s="203">
        <f>$T$10</f>
        <v>0.83</v>
      </c>
      <c r="H41" s="288" cm="1">
        <f t="array" ref="H41">VLOOKUP(LEFT(C41,5),TRANSPOSE($B$9:$F$12),4,FALSE)</f>
        <v>1</v>
      </c>
      <c r="I41" s="288" cm="1">
        <f t="array" ref="I41">VLOOKUP(LEFT(D41,5),TRANSPOSE($B$9:$F$12),4,FALSE)</f>
        <v>1</v>
      </c>
      <c r="J41" s="281">
        <f t="shared" si="6"/>
        <v>1</v>
      </c>
      <c r="K41" s="210">
        <f t="shared" si="2"/>
        <v>-287644800000000</v>
      </c>
    </row>
    <row r="42" spans="1:12">
      <c r="A42" s="193" t="s">
        <v>115</v>
      </c>
      <c r="B42" s="189">
        <v>1</v>
      </c>
      <c r="C42" s="193" t="s">
        <v>2686</v>
      </c>
      <c r="D42" s="193" t="s">
        <v>2686</v>
      </c>
      <c r="E42" s="192">
        <f t="shared" si="7"/>
        <v>-15200000</v>
      </c>
      <c r="F42" s="192">
        <f t="shared" si="7"/>
        <v>-15200000</v>
      </c>
      <c r="G42" s="203">
        <v>1</v>
      </c>
      <c r="H42" s="288" cm="1">
        <f t="array" ref="H42">VLOOKUP(LEFT(C42,5),TRANSPOSE($B$9:$F$12),4,FALSE)</f>
        <v>1</v>
      </c>
      <c r="I42" s="288" cm="1">
        <f t="array" ref="I42">VLOOKUP(LEFT(D42,5),TRANSPOSE($B$9:$F$12),4,FALSE)</f>
        <v>1</v>
      </c>
      <c r="J42" s="281">
        <f t="shared" si="6"/>
        <v>1</v>
      </c>
      <c r="K42" s="210">
        <f t="shared" si="2"/>
        <v>231040000000000</v>
      </c>
      <c r="L42" s="292"/>
    </row>
    <row r="43" spans="1:12">
      <c r="A43" s="201"/>
      <c r="B43" s="284"/>
      <c r="C43" s="201"/>
      <c r="J43" s="204" t="s">
        <v>1983</v>
      </c>
      <c r="K43" s="204">
        <f>SQRT(SUM(K34:K42))</f>
        <v>188434464.54555872</v>
      </c>
      <c r="L43" s="290"/>
    </row>
    <row r="44" spans="1:12">
      <c r="A44" s="201"/>
      <c r="B44" s="284"/>
      <c r="C44" s="201"/>
    </row>
    <row r="45" spans="1:12">
      <c r="A45" s="201"/>
      <c r="B45" s="284"/>
      <c r="C45" s="201"/>
    </row>
    <row r="46" spans="1:12">
      <c r="A46" s="201" t="s">
        <v>1930</v>
      </c>
      <c r="B46" s="284"/>
      <c r="C46" s="201"/>
    </row>
    <row r="47" spans="1:12">
      <c r="A47" s="145" t="s">
        <v>41</v>
      </c>
      <c r="B47" s="144" t="s">
        <v>2</v>
      </c>
      <c r="C47" s="144" t="s">
        <v>1911</v>
      </c>
      <c r="D47" s="144" t="s">
        <v>1912</v>
      </c>
      <c r="E47" s="145" t="s">
        <v>1913</v>
      </c>
      <c r="F47" s="145" t="s">
        <v>1914</v>
      </c>
    </row>
    <row r="48" spans="1:12">
      <c r="A48" s="193" t="s">
        <v>115</v>
      </c>
      <c r="B48" s="189">
        <v>1</v>
      </c>
      <c r="C48" s="151">
        <f>K43</f>
        <v>188434464.54555872</v>
      </c>
      <c r="D48" s="151">
        <f>C48^2</f>
        <v>3.5507547428571428E+16</v>
      </c>
      <c r="E48" s="151">
        <f>SUM(O25:O27)</f>
        <v>191441919.67168811</v>
      </c>
      <c r="F48" s="151">
        <f>MAX(MIN(E48,C48),-C48)</f>
        <v>188434464.54555872</v>
      </c>
    </row>
    <row r="49" spans="1:9">
      <c r="A49" s="201"/>
      <c r="B49" s="201"/>
      <c r="C49" s="201"/>
    </row>
    <row r="50" spans="1:9">
      <c r="A50" s="201"/>
      <c r="B50" s="201"/>
      <c r="C50" s="201"/>
    </row>
    <row r="51" spans="1:9">
      <c r="A51" s="195" t="s">
        <v>2621</v>
      </c>
    </row>
    <row r="53" spans="1:9">
      <c r="A53" s="316" t="s">
        <v>2</v>
      </c>
      <c r="B53" s="317"/>
      <c r="C53" s="144" t="s">
        <v>1916</v>
      </c>
      <c r="D53" s="144" t="s">
        <v>1917</v>
      </c>
      <c r="E53" s="144" t="s">
        <v>1957</v>
      </c>
      <c r="F53" s="144" t="s">
        <v>1958</v>
      </c>
      <c r="G53" s="144" t="s">
        <v>1922</v>
      </c>
      <c r="H53" s="144" t="s">
        <v>1959</v>
      </c>
      <c r="I53" s="144" t="s">
        <v>1932</v>
      </c>
    </row>
    <row r="54" spans="1:9">
      <c r="A54" s="193">
        <v>1</v>
      </c>
      <c r="B54" s="193">
        <v>1</v>
      </c>
      <c r="C54" s="151">
        <f>VLOOKUP(A54,$B$48:$F$48,5,FALSE)</f>
        <v>188434464.54555872</v>
      </c>
      <c r="D54" s="151">
        <f>VLOOKUP(B54,$B$48:$F$48,5,FALSE)</f>
        <v>188434464.54555872</v>
      </c>
      <c r="E54" s="151" cm="1">
        <f t="array" ref="E54">VLOOKUP(A54,TRANSPOSE($B$8:$F$12),5,FALSE)</f>
        <v>1.5118578920369088</v>
      </c>
      <c r="F54" s="151" cm="1">
        <f t="array" ref="F54">VLOOKUP(B54,TRANSPOSE($B$8:$F$12),5,FALSE)</f>
        <v>1.5118578920369088</v>
      </c>
      <c r="G54" s="211">
        <v>1</v>
      </c>
      <c r="H54" s="281">
        <v>1</v>
      </c>
      <c r="I54" s="151">
        <f>IF(C54=D54,0,C54*D54*G54*H54)</f>
        <v>0</v>
      </c>
    </row>
    <row r="55" spans="1:9">
      <c r="A55" s="201"/>
      <c r="B55" s="201"/>
      <c r="C55" s="201"/>
      <c r="H55" s="1" t="s">
        <v>1931</v>
      </c>
      <c r="I55" s="1">
        <f>SUM(I54:I54)</f>
        <v>0</v>
      </c>
    </row>
    <row r="56" spans="1:9">
      <c r="A56" s="201"/>
      <c r="B56" s="201"/>
      <c r="C56" s="201"/>
      <c r="H56" s="1" t="s">
        <v>1933</v>
      </c>
      <c r="I56" s="1">
        <f>SUM(D48:D48)</f>
        <v>3.5507547428571428E+16</v>
      </c>
    </row>
    <row r="57" spans="1:9">
      <c r="A57" s="201"/>
      <c r="B57" s="201"/>
      <c r="C57" s="201"/>
      <c r="H57" s="1" t="s">
        <v>1995</v>
      </c>
      <c r="I57" s="1">
        <v>0</v>
      </c>
    </row>
    <row r="58" spans="1:9">
      <c r="A58" s="201"/>
      <c r="B58" s="201"/>
      <c r="C58" s="201"/>
      <c r="H58" s="204" t="s">
        <v>2623</v>
      </c>
      <c r="I58" s="204">
        <f>SQRT(SUM(I55:I56))+I57</f>
        <v>188434464.54555872</v>
      </c>
    </row>
    <row r="59" spans="1:9">
      <c r="A59" s="201"/>
      <c r="B59" s="201"/>
      <c r="C59" s="201"/>
    </row>
    <row r="62" spans="1:9">
      <c r="A62" s="274" t="s">
        <v>2625</v>
      </c>
      <c r="B62" s="273"/>
    </row>
    <row r="64" spans="1:9">
      <c r="A64" s="195" t="s">
        <v>2663</v>
      </c>
    </row>
    <row r="66" spans="1:17">
      <c r="A66" s="144" t="s">
        <v>41</v>
      </c>
      <c r="B66" s="144" t="s">
        <v>42</v>
      </c>
      <c r="C66" s="144" t="s">
        <v>43</v>
      </c>
      <c r="D66" s="144" t="s">
        <v>0</v>
      </c>
      <c r="E66" s="144" t="s">
        <v>1</v>
      </c>
      <c r="F66" s="144" t="s">
        <v>2</v>
      </c>
      <c r="G66" s="144" t="s">
        <v>3</v>
      </c>
      <c r="H66" s="144" t="s">
        <v>4</v>
      </c>
      <c r="I66" s="144" t="s">
        <v>44</v>
      </c>
      <c r="J66" s="144" t="s">
        <v>45</v>
      </c>
      <c r="K66" s="144" t="s">
        <v>46</v>
      </c>
      <c r="L66" s="144" t="s">
        <v>1978</v>
      </c>
      <c r="M66" s="144" t="s">
        <v>2627</v>
      </c>
      <c r="N66" s="235" t="s">
        <v>2664</v>
      </c>
      <c r="O66" s="235" t="s">
        <v>2665</v>
      </c>
    </row>
    <row r="67" spans="1:17">
      <c r="A67" s="193" t="s">
        <v>115</v>
      </c>
      <c r="B67" s="189" t="s">
        <v>396</v>
      </c>
      <c r="C67" s="189" t="s">
        <v>49</v>
      </c>
      <c r="D67" s="193" t="s">
        <v>22</v>
      </c>
      <c r="E67" s="193" t="s">
        <v>397</v>
      </c>
      <c r="F67" s="193">
        <v>1</v>
      </c>
      <c r="G67" s="193" t="s">
        <v>57</v>
      </c>
      <c r="H67" s="193" t="s">
        <v>215</v>
      </c>
      <c r="I67" s="193">
        <v>160000000</v>
      </c>
      <c r="J67" s="189" t="s">
        <v>50</v>
      </c>
      <c r="K67" s="193">
        <v>160000000</v>
      </c>
      <c r="L67" s="271" t="str">
        <f>E67&amp;"-"&amp;G67&amp;"-"&amp;H67</f>
        <v>EU.IG-1y-CMBX</v>
      </c>
      <c r="M67" s="191" cm="1">
        <f t="array" ref="M67">VLOOKUP(G67,TRANSPOSE($Q$28:$AC$29),2,FALSE)</f>
        <v>1.9178082191780823E-2</v>
      </c>
      <c r="N67" s="223">
        <f>K67*M67</f>
        <v>3068493.1506849318</v>
      </c>
      <c r="O67" s="223">
        <f>ABS(N67)</f>
        <v>3068493.1506849318</v>
      </c>
    </row>
    <row r="68" spans="1:17">
      <c r="A68" s="215" t="s">
        <v>115</v>
      </c>
      <c r="B68" s="216" t="s">
        <v>398</v>
      </c>
      <c r="C68" s="216" t="s">
        <v>49</v>
      </c>
      <c r="D68" s="215" t="s">
        <v>22</v>
      </c>
      <c r="E68" s="215" t="s">
        <v>399</v>
      </c>
      <c r="F68" s="215">
        <v>1</v>
      </c>
      <c r="G68" s="215" t="s">
        <v>57</v>
      </c>
      <c r="H68" s="215" t="s">
        <v>215</v>
      </c>
      <c r="I68" s="215">
        <v>30000000</v>
      </c>
      <c r="J68" s="216" t="s">
        <v>50</v>
      </c>
      <c r="K68" s="215">
        <v>30000000</v>
      </c>
      <c r="L68" s="271" t="str">
        <f>E68&amp;"-"&amp;G68&amp;"-"&amp;H68</f>
        <v>US.IG-1y-CMBX</v>
      </c>
      <c r="M68" s="191" cm="1">
        <f t="array" ref="M68">VLOOKUP(G68,TRANSPOSE($Q$28:$AC$29),2,FALSE)</f>
        <v>1.9178082191780823E-2</v>
      </c>
      <c r="N68" s="223">
        <f>K68*M68</f>
        <v>575342.46575342468</v>
      </c>
      <c r="O68" s="223">
        <f>ABS(N68)</f>
        <v>575342.46575342468</v>
      </c>
    </row>
    <row r="69" spans="1:17">
      <c r="A69" s="193" t="s">
        <v>115</v>
      </c>
      <c r="B69" s="189" t="s">
        <v>400</v>
      </c>
      <c r="C69" s="189" t="s">
        <v>49</v>
      </c>
      <c r="D69" s="193" t="s">
        <v>22</v>
      </c>
      <c r="E69" s="193" t="s">
        <v>399</v>
      </c>
      <c r="F69" s="193">
        <v>1</v>
      </c>
      <c r="G69" s="193" t="s">
        <v>79</v>
      </c>
      <c r="H69" s="193" t="s">
        <v>215</v>
      </c>
      <c r="I69" s="193">
        <v>-20000000</v>
      </c>
      <c r="J69" s="189" t="s">
        <v>50</v>
      </c>
      <c r="K69" s="193">
        <v>-20000000</v>
      </c>
      <c r="L69" s="271" t="str">
        <f>E69&amp;"-"&amp;G69&amp;"-"&amp;H69</f>
        <v>US.IG-2y-CMBX</v>
      </c>
      <c r="M69" s="191" cm="1">
        <f t="array" ref="M69">VLOOKUP(G69,TRANSPOSE($Q$28:$AC$29),2,FALSE)</f>
        <v>9.5890410958904115E-3</v>
      </c>
      <c r="N69" s="223">
        <f>K69*M69</f>
        <v>-191780.82191780824</v>
      </c>
      <c r="O69" s="223">
        <f>ABS(N69)</f>
        <v>191780.82191780824</v>
      </c>
    </row>
    <row r="70" spans="1:17">
      <c r="Q70" s="1" t="s">
        <v>2059</v>
      </c>
    </row>
    <row r="71" spans="1:17">
      <c r="Q71" s="1">
        <v>0</v>
      </c>
    </row>
    <row r="72" spans="1:17">
      <c r="A72" s="195" t="s">
        <v>2666</v>
      </c>
      <c r="Q72" s="1" t="s">
        <v>2059</v>
      </c>
    </row>
    <row r="73" spans="1:17">
      <c r="Q73" s="1">
        <v>0</v>
      </c>
    </row>
    <row r="74" spans="1:17">
      <c r="A74" s="201"/>
      <c r="B74" s="201"/>
      <c r="C74" s="201"/>
    </row>
    <row r="75" spans="1:17">
      <c r="A75" s="145" t="s">
        <v>41</v>
      </c>
      <c r="B75" s="144" t="s">
        <v>2</v>
      </c>
      <c r="C75" s="144" t="s">
        <v>1979</v>
      </c>
      <c r="D75" s="144" t="s">
        <v>1980</v>
      </c>
      <c r="E75" s="145" t="s">
        <v>1920</v>
      </c>
      <c r="F75" s="145" t="s">
        <v>1921</v>
      </c>
      <c r="G75" s="144" t="s">
        <v>1922</v>
      </c>
      <c r="H75" s="144" t="s">
        <v>2632</v>
      </c>
      <c r="I75" s="146" t="s">
        <v>1932</v>
      </c>
    </row>
    <row r="76" spans="1:17">
      <c r="A76" s="193" t="s">
        <v>115</v>
      </c>
      <c r="B76" s="189">
        <v>1</v>
      </c>
      <c r="C76" s="193" t="s">
        <v>2682</v>
      </c>
      <c r="D76" s="193" t="s">
        <v>2682</v>
      </c>
      <c r="E76" s="192">
        <f>VLOOKUP(C76,($L$66:$N$69),3,FALSE)</f>
        <v>3068493.1506849318</v>
      </c>
      <c r="F76" s="192">
        <f>VLOOKUP(D76,($L$66:$N$69),3,FALSE)</f>
        <v>3068493.1506849318</v>
      </c>
      <c r="G76" s="203">
        <v>1</v>
      </c>
      <c r="H76" s="272">
        <f>G76^2</f>
        <v>1</v>
      </c>
      <c r="I76" s="210">
        <f>E76*F76*H76</f>
        <v>9415650215800.3398</v>
      </c>
    </row>
    <row r="77" spans="1:17">
      <c r="A77" s="193" t="s">
        <v>115</v>
      </c>
      <c r="B77" s="189">
        <v>1</v>
      </c>
      <c r="C77" s="193" t="s">
        <v>2682</v>
      </c>
      <c r="D77" s="193" t="s">
        <v>2685</v>
      </c>
      <c r="E77" s="192">
        <f t="shared" ref="E77:E81" si="8">VLOOKUP(C77,($L$66:$N$69),3,FALSE)</f>
        <v>3068493.1506849318</v>
      </c>
      <c r="F77" s="192">
        <f t="shared" ref="F77:F81" si="9">VLOOKUP(D77,($L$66:$N$69),3,FALSE)</f>
        <v>575342.46575342468</v>
      </c>
      <c r="G77" s="203">
        <v>0.83</v>
      </c>
      <c r="H77" s="272">
        <f t="shared" ref="H77:H81" si="10">G77^2</f>
        <v>0.68889999999999996</v>
      </c>
      <c r="I77" s="210">
        <f t="shared" ref="I77:I81" si="11">E77*F77*H77</f>
        <v>1216207768812.1599</v>
      </c>
    </row>
    <row r="78" spans="1:17">
      <c r="A78" s="193" t="s">
        <v>115</v>
      </c>
      <c r="B78" s="189">
        <v>1</v>
      </c>
      <c r="C78" s="193" t="s">
        <v>2682</v>
      </c>
      <c r="D78" s="193" t="s">
        <v>2686</v>
      </c>
      <c r="E78" s="192">
        <f t="shared" si="8"/>
        <v>3068493.1506849318</v>
      </c>
      <c r="F78" s="192">
        <f t="shared" si="9"/>
        <v>-191780.82191780824</v>
      </c>
      <c r="G78" s="203">
        <v>0.83</v>
      </c>
      <c r="H78" s="272">
        <f t="shared" si="10"/>
        <v>0.68889999999999996</v>
      </c>
      <c r="I78" s="210">
        <f t="shared" si="11"/>
        <v>-405402589604.05334</v>
      </c>
    </row>
    <row r="79" spans="1:17">
      <c r="A79" s="193" t="s">
        <v>115</v>
      </c>
      <c r="B79" s="189">
        <v>1</v>
      </c>
      <c r="C79" s="193" t="s">
        <v>2685</v>
      </c>
      <c r="D79" s="193" t="s">
        <v>2682</v>
      </c>
      <c r="E79" s="192">
        <f t="shared" si="8"/>
        <v>575342.46575342468</v>
      </c>
      <c r="F79" s="192">
        <f t="shared" si="9"/>
        <v>3068493.1506849318</v>
      </c>
      <c r="G79" s="203">
        <v>0.83</v>
      </c>
      <c r="H79" s="272">
        <f t="shared" si="10"/>
        <v>0.68889999999999996</v>
      </c>
      <c r="I79" s="210">
        <f t="shared" si="11"/>
        <v>1216207768812.1599</v>
      </c>
    </row>
    <row r="80" spans="1:17">
      <c r="A80" s="193" t="s">
        <v>115</v>
      </c>
      <c r="B80" s="189">
        <v>1</v>
      </c>
      <c r="C80" s="193" t="s">
        <v>2685</v>
      </c>
      <c r="D80" s="193" t="s">
        <v>2685</v>
      </c>
      <c r="E80" s="192">
        <f t="shared" si="8"/>
        <v>575342.46575342468</v>
      </c>
      <c r="F80" s="192">
        <f t="shared" si="9"/>
        <v>575342.46575342468</v>
      </c>
      <c r="G80" s="203">
        <v>1</v>
      </c>
      <c r="H80" s="272">
        <f t="shared" si="10"/>
        <v>1</v>
      </c>
      <c r="I80" s="210">
        <f t="shared" si="11"/>
        <v>331018952899.23065</v>
      </c>
    </row>
    <row r="81" spans="1:16">
      <c r="A81" s="193" t="s">
        <v>115</v>
      </c>
      <c r="B81" s="189">
        <v>1</v>
      </c>
      <c r="C81" s="193" t="s">
        <v>2685</v>
      </c>
      <c r="D81" s="193" t="s">
        <v>2686</v>
      </c>
      <c r="E81" s="192">
        <f t="shared" si="8"/>
        <v>575342.46575342468</v>
      </c>
      <c r="F81" s="192">
        <f t="shared" si="9"/>
        <v>-191780.82191780824</v>
      </c>
      <c r="G81" s="203">
        <v>0.83</v>
      </c>
      <c r="H81" s="272">
        <f t="shared" si="10"/>
        <v>0.68889999999999996</v>
      </c>
      <c r="I81" s="210">
        <f t="shared" si="11"/>
        <v>-76012985550.759995</v>
      </c>
    </row>
    <row r="82" spans="1:16">
      <c r="A82" s="193" t="s">
        <v>115</v>
      </c>
      <c r="B82" s="189">
        <v>1</v>
      </c>
      <c r="C82" s="193" t="s">
        <v>2686</v>
      </c>
      <c r="D82" s="193" t="s">
        <v>2682</v>
      </c>
      <c r="E82" s="192">
        <f t="shared" ref="E82:F84" si="12">VLOOKUP(C82,($L$66:$N$69),3,FALSE)</f>
        <v>-191780.82191780824</v>
      </c>
      <c r="F82" s="192">
        <f t="shared" si="12"/>
        <v>3068493.1506849318</v>
      </c>
      <c r="G82" s="203">
        <v>0.83</v>
      </c>
      <c r="H82" s="272">
        <f>G82^2</f>
        <v>0.68889999999999996</v>
      </c>
      <c r="I82" s="210">
        <f>E82*F82*H82</f>
        <v>-405402589604.05334</v>
      </c>
    </row>
    <row r="83" spans="1:16">
      <c r="A83" s="193" t="s">
        <v>115</v>
      </c>
      <c r="B83" s="189">
        <v>1</v>
      </c>
      <c r="C83" s="193" t="s">
        <v>2686</v>
      </c>
      <c r="D83" s="193" t="s">
        <v>2685</v>
      </c>
      <c r="E83" s="192">
        <f t="shared" si="12"/>
        <v>-191780.82191780824</v>
      </c>
      <c r="F83" s="192">
        <f t="shared" si="12"/>
        <v>575342.46575342468</v>
      </c>
      <c r="G83" s="203">
        <v>0.83</v>
      </c>
      <c r="H83" s="272">
        <f>G83^2</f>
        <v>0.68889999999999996</v>
      </c>
      <c r="I83" s="210">
        <f>E83*F83*H83</f>
        <v>-76012985550.759995</v>
      </c>
    </row>
    <row r="84" spans="1:16">
      <c r="A84" s="193" t="s">
        <v>115</v>
      </c>
      <c r="B84" s="189">
        <v>1</v>
      </c>
      <c r="C84" s="193" t="s">
        <v>2686</v>
      </c>
      <c r="D84" s="193" t="s">
        <v>2686</v>
      </c>
      <c r="E84" s="192">
        <f t="shared" si="12"/>
        <v>-191780.82191780824</v>
      </c>
      <c r="F84" s="192">
        <f t="shared" si="12"/>
        <v>-191780.82191780824</v>
      </c>
      <c r="G84" s="203">
        <v>1</v>
      </c>
      <c r="H84" s="272">
        <f>G84^2</f>
        <v>1</v>
      </c>
      <c r="I84" s="210">
        <f>E84*F84*H84</f>
        <v>36779883655.470078</v>
      </c>
    </row>
    <row r="85" spans="1:16">
      <c r="A85" s="201"/>
      <c r="B85" s="284"/>
      <c r="C85" s="201"/>
      <c r="H85" s="204" t="s">
        <v>1983</v>
      </c>
      <c r="I85" s="204">
        <f>SQRT(SUM(I76:I84))</f>
        <v>3354554.1342583424</v>
      </c>
    </row>
    <row r="86" spans="1:16">
      <c r="B86" s="6"/>
    </row>
    <row r="87" spans="1:16">
      <c r="A87" s="201" t="s">
        <v>1930</v>
      </c>
      <c r="B87" s="284"/>
      <c r="C87" s="201"/>
    </row>
    <row r="88" spans="1:16">
      <c r="A88" s="145" t="s">
        <v>41</v>
      </c>
      <c r="B88" s="144" t="s">
        <v>2</v>
      </c>
      <c r="C88" s="144" t="s">
        <v>1911</v>
      </c>
      <c r="D88" s="144" t="s">
        <v>1912</v>
      </c>
      <c r="E88" s="145" t="s">
        <v>1913</v>
      </c>
      <c r="F88" s="145" t="s">
        <v>1914</v>
      </c>
    </row>
    <row r="89" spans="1:16">
      <c r="A89" s="193" t="s">
        <v>115</v>
      </c>
      <c r="B89" s="189">
        <v>2</v>
      </c>
      <c r="C89" s="151">
        <f>I85</f>
        <v>3354554.1342583424</v>
      </c>
      <c r="D89" s="151">
        <f>C89^2</f>
        <v>11253033439669.738</v>
      </c>
      <c r="E89" s="151">
        <f>SUM(N67:N69)</f>
        <v>3452054.7945205481</v>
      </c>
      <c r="F89" s="151">
        <f>MAX(MIN(E89,C89),-C89)</f>
        <v>3354554.1342583424</v>
      </c>
    </row>
    <row r="90" spans="1:16">
      <c r="B90" s="6"/>
    </row>
    <row r="92" spans="1:16">
      <c r="A92" s="195" t="s">
        <v>2668</v>
      </c>
    </row>
    <row r="94" spans="1:16">
      <c r="A94" s="145"/>
      <c r="B94" s="145" t="s">
        <v>2672</v>
      </c>
      <c r="C94" s="144" t="s">
        <v>2784</v>
      </c>
    </row>
    <row r="95" spans="1:16">
      <c r="A95" s="217" t="s">
        <v>2634</v>
      </c>
      <c r="B95" s="217">
        <f>SUM(N67:N69)</f>
        <v>3452054.7945205481</v>
      </c>
      <c r="C95" s="217">
        <f>SUM(B95)</f>
        <v>3452054.7945205481</v>
      </c>
    </row>
    <row r="96" spans="1:16">
      <c r="A96" s="217" t="s">
        <v>2635</v>
      </c>
      <c r="B96" s="217">
        <f>SUM(O67:O69)</f>
        <v>3835616.4383561644</v>
      </c>
      <c r="C96" s="217">
        <f>SUM(B96)</f>
        <v>3835616.4383561644</v>
      </c>
      <c r="P96" s="217"/>
    </row>
    <row r="97" spans="1:17">
      <c r="A97" s="217" t="s">
        <v>2636</v>
      </c>
      <c r="B97" s="217">
        <f>MIN(0,C95/C96)</f>
        <v>0</v>
      </c>
      <c r="P97" s="217" t="s">
        <v>2058</v>
      </c>
      <c r="Q97" s="1" t="s">
        <v>2059</v>
      </c>
    </row>
    <row r="98" spans="1:17">
      <c r="A98" s="217" t="s">
        <v>2637</v>
      </c>
      <c r="B98" s="217">
        <f>_xlfn.NORM.S.INV(99.5%)</f>
        <v>2.5758293035488999</v>
      </c>
      <c r="P98" s="1">
        <v>0</v>
      </c>
      <c r="Q98" s="1">
        <v>0</v>
      </c>
    </row>
    <row r="99" spans="1:17">
      <c r="A99" s="277" t="s">
        <v>2638</v>
      </c>
      <c r="B99" s="217">
        <f>(B98^2-1)*(1+B97)-B97</f>
        <v>5.6348966010212109</v>
      </c>
      <c r="D99" s="278"/>
      <c r="E99" s="278"/>
      <c r="F99" s="278"/>
      <c r="G99" s="279"/>
    </row>
    <row r="100" spans="1:17">
      <c r="B100" s="283"/>
    </row>
    <row r="101" spans="1:17">
      <c r="B101" s="283"/>
    </row>
    <row r="102" spans="1:17">
      <c r="A102" s="145"/>
      <c r="B102" s="145" t="s">
        <v>2669</v>
      </c>
      <c r="C102" s="144" t="s">
        <v>2784</v>
      </c>
    </row>
    <row r="103" spans="1:17">
      <c r="A103" s="217" t="s">
        <v>2634</v>
      </c>
      <c r="B103" s="217">
        <f>SUM(N87)</f>
        <v>0</v>
      </c>
      <c r="C103" s="217">
        <f>SUM(B103)</f>
        <v>0</v>
      </c>
    </row>
    <row r="104" spans="1:17">
      <c r="A104" s="217" t="s">
        <v>2635</v>
      </c>
      <c r="B104" s="217">
        <f>SUM(O87)</f>
        <v>0</v>
      </c>
      <c r="C104" s="217">
        <f>SUM(B104)</f>
        <v>0</v>
      </c>
    </row>
    <row r="105" spans="1:17">
      <c r="A105" s="217" t="s">
        <v>2636</v>
      </c>
      <c r="B105" s="217" t="e">
        <f>MIN(0,C103/C104)</f>
        <v>#DIV/0!</v>
      </c>
    </row>
    <row r="106" spans="1:17">
      <c r="A106" s="217" t="s">
        <v>2637</v>
      </c>
      <c r="B106" s="217">
        <f>_xlfn.NORM.S.INV(99.5%)</f>
        <v>2.5758293035488999</v>
      </c>
    </row>
    <row r="107" spans="1:17">
      <c r="A107" s="277" t="s">
        <v>2638</v>
      </c>
      <c r="B107" s="217" t="e">
        <f>(B106^2-1)*(1+B105)-B105</f>
        <v>#DIV/0!</v>
      </c>
    </row>
    <row r="108" spans="1:17">
      <c r="B108" s="283"/>
    </row>
    <row r="110" spans="1:17">
      <c r="A110" s="195" t="s">
        <v>2642</v>
      </c>
    </row>
    <row r="111" spans="1:17">
      <c r="P111" s="1" t="s">
        <v>2058</v>
      </c>
      <c r="Q111" s="1" t="s">
        <v>2059</v>
      </c>
    </row>
    <row r="112" spans="1:17">
      <c r="A112" s="316" t="s">
        <v>2</v>
      </c>
      <c r="B112" s="317"/>
      <c r="C112" s="144" t="s">
        <v>1916</v>
      </c>
      <c r="D112" s="144" t="s">
        <v>1917</v>
      </c>
      <c r="E112" s="144" t="s">
        <v>1922</v>
      </c>
      <c r="F112" s="144" t="s">
        <v>2632</v>
      </c>
      <c r="G112" s="144" t="s">
        <v>1932</v>
      </c>
      <c r="P112" s="1">
        <v>0</v>
      </c>
      <c r="Q112" s="1">
        <v>0</v>
      </c>
    </row>
    <row r="113" spans="1:17">
      <c r="A113" s="193">
        <v>2</v>
      </c>
      <c r="B113" s="193">
        <v>2</v>
      </c>
      <c r="C113" s="151">
        <f>VLOOKUP(A113,$B$88:$F$89,5,FALSE)</f>
        <v>3354554.1342583424</v>
      </c>
      <c r="D113" s="151">
        <f>VLOOKUP(B113,$B$88:$F$89,5,FALSE)</f>
        <v>3354554.1342583424</v>
      </c>
      <c r="E113" s="211">
        <v>1</v>
      </c>
      <c r="F113" s="211">
        <f>E113^2</f>
        <v>1</v>
      </c>
      <c r="G113" s="151">
        <f>IF(C113=D113,0,C113*D113*F113)</f>
        <v>0</v>
      </c>
    </row>
    <row r="114" spans="1:17">
      <c r="A114" s="201"/>
      <c r="B114" s="201"/>
      <c r="C114" s="201"/>
      <c r="F114" s="1" t="s">
        <v>1931</v>
      </c>
      <c r="G114" s="1">
        <f>SUM(G113:G113)</f>
        <v>0</v>
      </c>
    </row>
    <row r="115" spans="1:17">
      <c r="A115" s="201"/>
      <c r="B115" s="201"/>
      <c r="C115" s="201"/>
      <c r="F115" s="1" t="s">
        <v>1933</v>
      </c>
      <c r="G115" s="1">
        <f>SUM(D89:D89)</f>
        <v>11253033439669.738</v>
      </c>
    </row>
    <row r="116" spans="1:17">
      <c r="F116" s="204" t="s">
        <v>2670</v>
      </c>
      <c r="G116" s="204">
        <f>MAX(C95+B99*SQRT(G114+G115),0)</f>
        <v>22354620.483594533</v>
      </c>
    </row>
    <row r="120" spans="1:17">
      <c r="A120" s="274" t="s">
        <v>2613</v>
      </c>
      <c r="B120" s="273">
        <f>I58+G116</f>
        <v>210789085.02915326</v>
      </c>
    </row>
    <row r="122" spans="1:17">
      <c r="A122" s="205" t="s">
        <v>1935</v>
      </c>
    </row>
    <row r="124" spans="1:17">
      <c r="A124" s="227" t="s">
        <v>2043</v>
      </c>
      <c r="B124" s="227" t="s">
        <v>2044</v>
      </c>
      <c r="C124" s="227" t="s">
        <v>2045</v>
      </c>
      <c r="D124" s="227" t="s">
        <v>2046</v>
      </c>
      <c r="E124" s="227" t="s">
        <v>2047</v>
      </c>
      <c r="F124" s="227" t="s">
        <v>2048</v>
      </c>
      <c r="G124" s="227" t="s">
        <v>2049</v>
      </c>
      <c r="H124" s="227" t="s">
        <v>2050</v>
      </c>
      <c r="I124" s="227" t="s">
        <v>2051</v>
      </c>
      <c r="J124" s="217" t="s">
        <v>2052</v>
      </c>
      <c r="K124" s="217" t="s">
        <v>2053</v>
      </c>
      <c r="L124" s="217" t="s">
        <v>2054</v>
      </c>
      <c r="M124" s="217" t="s">
        <v>2055</v>
      </c>
      <c r="N124" s="217" t="s">
        <v>2056</v>
      </c>
      <c r="O124" s="217" t="s">
        <v>2057</v>
      </c>
      <c r="P124" s="1" t="s">
        <v>2058</v>
      </c>
      <c r="Q124" s="1" t="s">
        <v>2059</v>
      </c>
    </row>
    <row r="125" spans="1:17">
      <c r="A125" s="228">
        <v>45169</v>
      </c>
      <c r="B125" s="227" t="s">
        <v>2421</v>
      </c>
      <c r="C125" s="227" t="s">
        <v>2061</v>
      </c>
      <c r="D125" s="227" t="s">
        <v>50</v>
      </c>
      <c r="E125" s="227">
        <v>210789085.02915299</v>
      </c>
      <c r="F125" s="227">
        <v>0</v>
      </c>
      <c r="G125" s="227">
        <v>210789085.02915299</v>
      </c>
      <c r="H125" s="227">
        <v>0</v>
      </c>
      <c r="I125" s="227">
        <v>210789085.02915299</v>
      </c>
      <c r="J125" s="217">
        <v>0</v>
      </c>
      <c r="K125" s="217">
        <v>0</v>
      </c>
      <c r="L125" s="217">
        <v>0</v>
      </c>
      <c r="M125" s="217">
        <v>0</v>
      </c>
      <c r="N125" s="217">
        <v>0</v>
      </c>
      <c r="O125" s="217">
        <v>210789085.02915299</v>
      </c>
      <c r="P125" s="1">
        <v>0</v>
      </c>
      <c r="Q125" s="1">
        <v>0</v>
      </c>
    </row>
  </sheetData>
  <mergeCells count="22">
    <mergeCell ref="Q16:V16"/>
    <mergeCell ref="W16:X16"/>
    <mergeCell ref="B7:D7"/>
    <mergeCell ref="Q8:S9"/>
    <mergeCell ref="T8:W9"/>
    <mergeCell ref="X8:Y9"/>
    <mergeCell ref="Q10:S10"/>
    <mergeCell ref="T10:W10"/>
    <mergeCell ref="X10:Y10"/>
    <mergeCell ref="Q11:S11"/>
    <mergeCell ref="T11:W11"/>
    <mergeCell ref="X11:Y11"/>
    <mergeCell ref="Q15:V15"/>
    <mergeCell ref="W15:X15"/>
    <mergeCell ref="A53:B53"/>
    <mergeCell ref="A112:B112"/>
    <mergeCell ref="Q21:S22"/>
    <mergeCell ref="T21:W22"/>
    <mergeCell ref="Q23:S23"/>
    <mergeCell ref="T23:W23"/>
    <mergeCell ref="Q24:S24"/>
    <mergeCell ref="T24:W24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27FAB-8574-463F-B984-25EAC2F5E02F}">
  <dimension ref="A1:AF114"/>
  <sheetViews>
    <sheetView workbookViewId="0">
      <selection activeCell="D110" sqref="D110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5" width="20" style="1" customWidth="1"/>
    <col min="16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1646</v>
      </c>
      <c r="B2" s="187" t="s">
        <v>115</v>
      </c>
      <c r="C2" s="187" t="s">
        <v>1392</v>
      </c>
      <c r="D2" s="187" t="s">
        <v>1647</v>
      </c>
      <c r="E2" s="187" t="s">
        <v>1648</v>
      </c>
      <c r="F2" s="187" t="s">
        <v>1649</v>
      </c>
      <c r="G2" s="187" t="s">
        <v>617</v>
      </c>
      <c r="H2" s="188">
        <v>0</v>
      </c>
      <c r="I2" s="188">
        <v>84436785.708862334</v>
      </c>
      <c r="J2" s="188">
        <v>13816837.983172279</v>
      </c>
      <c r="K2" s="188">
        <v>0</v>
      </c>
      <c r="L2" s="188">
        <v>0</v>
      </c>
      <c r="M2" s="188">
        <v>98253623.692034617</v>
      </c>
      <c r="N2" s="188"/>
    </row>
    <row r="4" spans="1:32">
      <c r="A4" s="274" t="s">
        <v>2624</v>
      </c>
      <c r="B4" s="273"/>
      <c r="Q4" s="190" t="s">
        <v>1961</v>
      </c>
      <c r="R4" s="190"/>
      <c r="S4" s="190"/>
      <c r="T4" s="190"/>
    </row>
    <row r="5" spans="1:32">
      <c r="A5" s="195" t="s">
        <v>1906</v>
      </c>
      <c r="B5" s="195"/>
      <c r="C5" s="195"/>
      <c r="Q5" s="198" t="s">
        <v>2681</v>
      </c>
      <c r="R5" s="198"/>
      <c r="S5" s="198"/>
      <c r="T5" s="198"/>
      <c r="U5" s="198"/>
      <c r="V5" s="151">
        <v>0.76</v>
      </c>
      <c r="W5" s="6"/>
      <c r="X5" s="6"/>
      <c r="Y5" s="6"/>
      <c r="Z5" s="6"/>
      <c r="AA5" s="6"/>
      <c r="AB5" s="6"/>
    </row>
    <row r="6" spans="1:32">
      <c r="A6" s="195"/>
      <c r="B6" s="195"/>
      <c r="C6" s="195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32">
      <c r="A7" s="144" t="s">
        <v>1907</v>
      </c>
      <c r="B7" s="316" t="s">
        <v>115</v>
      </c>
      <c r="C7" s="321"/>
      <c r="D7" s="317"/>
      <c r="E7" s="144" t="s">
        <v>235</v>
      </c>
      <c r="F7" s="144" t="s">
        <v>290</v>
      </c>
      <c r="Q7" s="190" t="s">
        <v>1994</v>
      </c>
    </row>
    <row r="8" spans="1:32" ht="15" customHeight="1">
      <c r="A8" s="198" t="s">
        <v>2</v>
      </c>
      <c r="B8" s="191">
        <v>1</v>
      </c>
      <c r="C8" s="191" t="s">
        <v>201</v>
      </c>
      <c r="D8" s="191">
        <v>1</v>
      </c>
      <c r="E8" s="199"/>
      <c r="F8" s="199"/>
      <c r="Q8" s="326"/>
      <c r="R8" s="327"/>
      <c r="S8" s="328"/>
      <c r="T8" s="325" t="s">
        <v>1988</v>
      </c>
      <c r="U8" s="325"/>
      <c r="V8" s="325"/>
      <c r="W8" s="325"/>
      <c r="X8" s="325" t="s">
        <v>1989</v>
      </c>
      <c r="Y8" s="325"/>
    </row>
    <row r="9" spans="1:32">
      <c r="A9" s="251" t="s">
        <v>1</v>
      </c>
      <c r="B9" s="215" t="s">
        <v>399</v>
      </c>
      <c r="C9" s="193" t="s">
        <v>406</v>
      </c>
      <c r="D9" s="193"/>
      <c r="E9" s="286"/>
      <c r="F9" s="286"/>
      <c r="Q9" s="329"/>
      <c r="R9" s="330"/>
      <c r="S9" s="331"/>
      <c r="T9" s="325"/>
      <c r="U9" s="325"/>
      <c r="V9" s="325"/>
      <c r="W9" s="325"/>
      <c r="X9" s="325"/>
      <c r="Y9" s="325"/>
    </row>
    <row r="10" spans="1:32">
      <c r="A10" s="198" t="s">
        <v>1908</v>
      </c>
      <c r="B10" s="208">
        <v>70000000</v>
      </c>
      <c r="C10" s="208">
        <v>70000000</v>
      </c>
      <c r="D10" s="208"/>
      <c r="E10" s="199"/>
      <c r="F10" s="199"/>
      <c r="Q10" s="335" t="s">
        <v>1986</v>
      </c>
      <c r="R10" s="335"/>
      <c r="S10" s="335"/>
      <c r="T10" s="332">
        <v>0.83</v>
      </c>
      <c r="U10" s="333"/>
      <c r="V10" s="333"/>
      <c r="W10" s="334"/>
      <c r="X10" s="332">
        <v>0.32</v>
      </c>
      <c r="Y10" s="334"/>
    </row>
    <row r="11" spans="1:32">
      <c r="A11" s="198" t="s">
        <v>1960</v>
      </c>
      <c r="B11" s="200">
        <f>SUM(K18:K19)</f>
        <v>10000000</v>
      </c>
      <c r="C11" s="200">
        <f>K20</f>
        <v>85000000</v>
      </c>
      <c r="D11" s="200" t="e">
        <f>SUM(#REF!)</f>
        <v>#REF!</v>
      </c>
      <c r="E11" s="199">
        <f>SUM(M51:M51)</f>
        <v>0</v>
      </c>
      <c r="F11" s="199">
        <f>SUM(O51:O51)</f>
        <v>0</v>
      </c>
      <c r="Q11" s="335" t="s">
        <v>1987</v>
      </c>
      <c r="R11" s="335"/>
      <c r="S11" s="335"/>
      <c r="T11" s="332">
        <v>0.5</v>
      </c>
      <c r="U11" s="333"/>
      <c r="V11" s="333"/>
      <c r="W11" s="334"/>
      <c r="X11" s="332">
        <v>0.5</v>
      </c>
      <c r="Y11" s="334"/>
    </row>
    <row r="12" spans="1:32">
      <c r="A12" s="206" t="s">
        <v>1909</v>
      </c>
      <c r="B12" s="207">
        <f>MAX(1,SQRT(ABS(B11)/B10))</f>
        <v>1</v>
      </c>
      <c r="C12" s="207">
        <f>MAX(1,SQRT(ABS(C11)/C10))</f>
        <v>1.1019463300386794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</row>
    <row r="13" spans="1:32"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1:32">
      <c r="Q14" s="190" t="s">
        <v>1985</v>
      </c>
      <c r="R14" s="190"/>
      <c r="S14" s="190"/>
      <c r="T14" s="190"/>
      <c r="U14" s="190"/>
    </row>
    <row r="15" spans="1:32">
      <c r="A15" s="195" t="s">
        <v>1910</v>
      </c>
      <c r="Q15" s="336"/>
      <c r="R15" s="337"/>
      <c r="S15" s="337"/>
      <c r="T15" s="337"/>
      <c r="U15" s="337"/>
      <c r="V15" s="338"/>
      <c r="W15" s="336" t="s">
        <v>1922</v>
      </c>
      <c r="X15" s="338"/>
    </row>
    <row r="16" spans="1:32">
      <c r="A16" s="195"/>
      <c r="Q16" s="335" t="s">
        <v>2086</v>
      </c>
      <c r="R16" s="335"/>
      <c r="S16" s="335"/>
      <c r="T16" s="335"/>
      <c r="U16" s="335"/>
      <c r="V16" s="335"/>
      <c r="W16" s="339">
        <v>0.43</v>
      </c>
      <c r="X16" s="339"/>
    </row>
    <row r="17" spans="1:29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1978</v>
      </c>
      <c r="M17" s="144" t="s">
        <v>2617</v>
      </c>
      <c r="N17" s="235" t="s">
        <v>2622</v>
      </c>
      <c r="O17" s="144" t="s">
        <v>1905</v>
      </c>
    </row>
    <row r="18" spans="1:29">
      <c r="A18" s="193" t="s">
        <v>115</v>
      </c>
      <c r="B18" s="189" t="s">
        <v>398</v>
      </c>
      <c r="C18" s="189" t="s">
        <v>49</v>
      </c>
      <c r="D18" s="193" t="s">
        <v>22</v>
      </c>
      <c r="E18" s="193" t="s">
        <v>399</v>
      </c>
      <c r="F18" s="193">
        <v>1</v>
      </c>
      <c r="G18" s="193" t="s">
        <v>57</v>
      </c>
      <c r="H18" s="193" t="s">
        <v>215</v>
      </c>
      <c r="I18" s="193">
        <v>30000000</v>
      </c>
      <c r="J18" s="189" t="s">
        <v>50</v>
      </c>
      <c r="K18" s="193">
        <v>30000000</v>
      </c>
      <c r="L18" s="271" t="str">
        <f>E18&amp;"-"&amp;G18&amp;"-"&amp;H18</f>
        <v>US.IG-1y-CMBX</v>
      </c>
      <c r="M18" s="191">
        <f>$V$5</f>
        <v>0.76</v>
      </c>
      <c r="N18" s="223">
        <f>K18*M18</f>
        <v>22800000</v>
      </c>
      <c r="O18" s="191">
        <f>K18*M18*$B$12</f>
        <v>22800000</v>
      </c>
    </row>
    <row r="19" spans="1:29">
      <c r="A19" s="215" t="s">
        <v>115</v>
      </c>
      <c r="B19" s="216" t="s">
        <v>400</v>
      </c>
      <c r="C19" s="216" t="s">
        <v>49</v>
      </c>
      <c r="D19" s="215" t="s">
        <v>22</v>
      </c>
      <c r="E19" s="215" t="s">
        <v>399</v>
      </c>
      <c r="F19" s="215">
        <v>1</v>
      </c>
      <c r="G19" s="215" t="s">
        <v>79</v>
      </c>
      <c r="H19" s="215" t="s">
        <v>215</v>
      </c>
      <c r="I19" s="215">
        <v>-20000000</v>
      </c>
      <c r="J19" s="189" t="s">
        <v>50</v>
      </c>
      <c r="K19" s="215">
        <v>-20000000</v>
      </c>
      <c r="L19" s="271" t="str">
        <f>E19&amp;"-"&amp;G19&amp;"-"&amp;H19</f>
        <v>US.IG-2y-CMBX</v>
      </c>
      <c r="M19" s="191">
        <f>$V$5</f>
        <v>0.76</v>
      </c>
      <c r="N19" s="223">
        <f>K19*M19</f>
        <v>-15200000</v>
      </c>
      <c r="O19" s="191">
        <f>K19*M19*$B$12</f>
        <v>-15200000</v>
      </c>
    </row>
    <row r="20" spans="1:29">
      <c r="A20" s="193" t="s">
        <v>115</v>
      </c>
      <c r="B20" s="189" t="s">
        <v>405</v>
      </c>
      <c r="C20" s="189" t="s">
        <v>49</v>
      </c>
      <c r="D20" s="193" t="s">
        <v>22</v>
      </c>
      <c r="E20" s="193" t="s">
        <v>406</v>
      </c>
      <c r="F20" s="193" t="s">
        <v>201</v>
      </c>
      <c r="G20" s="193" t="s">
        <v>57</v>
      </c>
      <c r="H20" s="193" t="s">
        <v>215</v>
      </c>
      <c r="I20" s="193">
        <v>85000000</v>
      </c>
      <c r="J20" s="189" t="s">
        <v>50</v>
      </c>
      <c r="K20" s="193">
        <v>85000000</v>
      </c>
      <c r="L20" s="271" t="str">
        <f>E20&amp;"-"&amp;G20&amp;"-"&amp;H20</f>
        <v>BR.HY-1y-CMBX</v>
      </c>
      <c r="M20" s="191">
        <f>$V$5</f>
        <v>0.76</v>
      </c>
      <c r="N20" s="223">
        <f>K20*M20</f>
        <v>64600000</v>
      </c>
      <c r="O20" s="191">
        <f>K20*M20*C12</f>
        <v>71185732.920498684</v>
      </c>
      <c r="Q20" s="1" t="s">
        <v>2658</v>
      </c>
    </row>
    <row r="21" spans="1:29">
      <c r="N21" s="279"/>
      <c r="Q21" s="326"/>
      <c r="R21" s="327"/>
      <c r="S21" s="328"/>
      <c r="T21" s="325" t="s">
        <v>2661</v>
      </c>
      <c r="U21" s="325"/>
      <c r="V21" s="325"/>
      <c r="W21" s="325"/>
    </row>
    <row r="22" spans="1:29">
      <c r="Q22" s="329"/>
      <c r="R22" s="330"/>
      <c r="S22" s="331"/>
      <c r="T22" s="325"/>
      <c r="U22" s="325"/>
      <c r="V22" s="325"/>
      <c r="W22" s="325"/>
    </row>
    <row r="23" spans="1:29">
      <c r="A23" s="195" t="s">
        <v>1977</v>
      </c>
      <c r="Q23" s="335" t="s">
        <v>2659</v>
      </c>
      <c r="R23" s="335"/>
      <c r="S23" s="335"/>
      <c r="T23" s="349">
        <v>360</v>
      </c>
      <c r="U23" s="350"/>
      <c r="V23" s="350"/>
      <c r="W23" s="351"/>
    </row>
    <row r="24" spans="1:29">
      <c r="Q24" s="335" t="s">
        <v>2660</v>
      </c>
      <c r="R24" s="335"/>
      <c r="S24" s="335"/>
      <c r="T24" s="349">
        <v>70</v>
      </c>
      <c r="U24" s="350"/>
      <c r="V24" s="350"/>
      <c r="W24" s="351"/>
    </row>
    <row r="25" spans="1:29">
      <c r="A25" s="201"/>
      <c r="B25" s="201"/>
      <c r="C25" s="201"/>
    </row>
    <row r="26" spans="1:29">
      <c r="A26" s="145" t="s">
        <v>41</v>
      </c>
      <c r="B26" s="144" t="s">
        <v>2</v>
      </c>
      <c r="C26" s="144" t="s">
        <v>1979</v>
      </c>
      <c r="D26" s="144" t="s">
        <v>1980</v>
      </c>
      <c r="E26" s="145" t="s">
        <v>1920</v>
      </c>
      <c r="F26" s="145" t="s">
        <v>1921</v>
      </c>
      <c r="G26" s="144" t="s">
        <v>1922</v>
      </c>
      <c r="H26" s="144" t="s">
        <v>1957</v>
      </c>
      <c r="I26" s="144" t="s">
        <v>1958</v>
      </c>
      <c r="J26" s="144" t="s">
        <v>2620</v>
      </c>
      <c r="K26" s="146" t="s">
        <v>1932</v>
      </c>
    </row>
    <row r="27" spans="1:29">
      <c r="A27" s="193" t="s">
        <v>115</v>
      </c>
      <c r="B27" s="189">
        <v>1</v>
      </c>
      <c r="C27" s="193" t="s">
        <v>2685</v>
      </c>
      <c r="D27" s="193" t="s">
        <v>2685</v>
      </c>
      <c r="E27" s="192">
        <f>VLOOKUP(C27,($L$17:$O$20),4,FALSE)</f>
        <v>22800000</v>
      </c>
      <c r="F27" s="192">
        <f>VLOOKUP(D27,($L$17:$O$20),4,FALSE)</f>
        <v>22800000</v>
      </c>
      <c r="G27" s="203">
        <v>1</v>
      </c>
      <c r="H27" s="288" cm="1">
        <f t="array" ref="H27">VLOOKUP(LEFT(C27,5),TRANSPOSE($B$9:$F$12),4,FALSE)</f>
        <v>1</v>
      </c>
      <c r="I27" s="288" cm="1">
        <f t="array" ref="I27">VLOOKUP(LEFT(D27,5),TRANSPOSE($B$9:$F$12),4,FALSE)</f>
        <v>1</v>
      </c>
      <c r="J27" s="281">
        <f>MIN(H27:I27)/MAX(H27:I27)</f>
        <v>1</v>
      </c>
      <c r="K27" s="210">
        <f t="shared" ref="K27:K30" si="1">E27*F27*G27*J27</f>
        <v>519840000000000</v>
      </c>
    </row>
    <row r="28" spans="1:29">
      <c r="A28" s="193" t="s">
        <v>115</v>
      </c>
      <c r="B28" s="189">
        <v>1</v>
      </c>
      <c r="C28" s="193" t="s">
        <v>2685</v>
      </c>
      <c r="D28" s="193" t="s">
        <v>2686</v>
      </c>
      <c r="E28" s="192">
        <f t="shared" ref="E28:F30" si="2">VLOOKUP(C28,($L$17:$O$20),4,FALSE)</f>
        <v>22800000</v>
      </c>
      <c r="F28" s="192">
        <f t="shared" si="2"/>
        <v>-15200000</v>
      </c>
      <c r="G28" s="203">
        <f>$T$10</f>
        <v>0.83</v>
      </c>
      <c r="H28" s="288" cm="1">
        <f t="array" ref="H28">VLOOKUP(LEFT(C28,5),TRANSPOSE($B$9:$F$12),4,FALSE)</f>
        <v>1</v>
      </c>
      <c r="I28" s="288" cm="1">
        <f t="array" ref="I28">VLOOKUP(LEFT(D28,5),TRANSPOSE($B$9:$F$12),4,FALSE)</f>
        <v>1</v>
      </c>
      <c r="J28" s="281">
        <f t="shared" ref="J28:J30" si="3">MIN(H28:I28)/MAX(H28:I28)</f>
        <v>1</v>
      </c>
      <c r="K28" s="210">
        <f t="shared" si="1"/>
        <v>-287644800000000</v>
      </c>
      <c r="Q28" s="217"/>
      <c r="R28" s="222" t="s">
        <v>51</v>
      </c>
      <c r="S28" s="222" t="s">
        <v>75</v>
      </c>
      <c r="T28" s="222" t="s">
        <v>54</v>
      </c>
      <c r="U28" s="222" t="s">
        <v>77</v>
      </c>
      <c r="V28" s="222" t="s">
        <v>57</v>
      </c>
      <c r="W28" s="222" t="s">
        <v>79</v>
      </c>
      <c r="X28" s="222" t="s">
        <v>63</v>
      </c>
      <c r="Y28" s="222" t="s">
        <v>68</v>
      </c>
      <c r="Z28" s="222" t="s">
        <v>72</v>
      </c>
      <c r="AA28" s="222" t="s">
        <v>82</v>
      </c>
      <c r="AB28" s="222" t="s">
        <v>84</v>
      </c>
      <c r="AC28" s="222" t="s">
        <v>86</v>
      </c>
    </row>
    <row r="29" spans="1:29">
      <c r="A29" s="193" t="s">
        <v>115</v>
      </c>
      <c r="B29" s="189">
        <v>1</v>
      </c>
      <c r="C29" s="193" t="s">
        <v>2686</v>
      </c>
      <c r="D29" s="193" t="s">
        <v>2685</v>
      </c>
      <c r="E29" s="192">
        <f t="shared" si="2"/>
        <v>-15200000</v>
      </c>
      <c r="F29" s="192">
        <f t="shared" si="2"/>
        <v>22800000</v>
      </c>
      <c r="G29" s="203">
        <f>$T$10</f>
        <v>0.83</v>
      </c>
      <c r="H29" s="288" cm="1">
        <f t="array" ref="H29">VLOOKUP(LEFT(C29,5),TRANSPOSE($B$9:$F$12),4,FALSE)</f>
        <v>1</v>
      </c>
      <c r="I29" s="288" cm="1">
        <f t="array" ref="I29">VLOOKUP(LEFT(D29,5),TRANSPOSE($B$9:$F$12),4,FALSE)</f>
        <v>1</v>
      </c>
      <c r="J29" s="281">
        <f t="shared" si="3"/>
        <v>1</v>
      </c>
      <c r="K29" s="210">
        <f t="shared" si="1"/>
        <v>-287644800000000</v>
      </c>
      <c r="Q29" s="222" t="s">
        <v>2628</v>
      </c>
      <c r="R29" s="275">
        <f>0.5*MIN(1,14/R30)</f>
        <v>0.5</v>
      </c>
      <c r="S29" s="275">
        <f t="shared" ref="S29:AC29" si="4">0.5*MIN(1,14/S30)</f>
        <v>0.23013698630136986</v>
      </c>
      <c r="T29" s="275">
        <f t="shared" si="4"/>
        <v>7.6712328767123292E-2</v>
      </c>
      <c r="U29" s="275">
        <f t="shared" si="4"/>
        <v>3.8356164383561646E-2</v>
      </c>
      <c r="V29" s="275">
        <f t="shared" si="4"/>
        <v>1.9178082191780823E-2</v>
      </c>
      <c r="W29" s="275">
        <f t="shared" si="4"/>
        <v>9.5890410958904115E-3</v>
      </c>
      <c r="X29" s="275">
        <f t="shared" si="4"/>
        <v>6.392694063926941E-3</v>
      </c>
      <c r="Y29" s="275">
        <f t="shared" si="4"/>
        <v>3.8356164383561643E-3</v>
      </c>
      <c r="Z29" s="275">
        <f t="shared" si="4"/>
        <v>1.9178082191780822E-3</v>
      </c>
      <c r="AA29" s="275">
        <f t="shared" si="4"/>
        <v>1.2785388127853881E-3</v>
      </c>
      <c r="AB29" s="275">
        <f t="shared" si="4"/>
        <v>9.5890410958904108E-4</v>
      </c>
      <c r="AC29" s="275">
        <f t="shared" si="4"/>
        <v>6.3926940639269405E-4</v>
      </c>
    </row>
    <row r="30" spans="1:29">
      <c r="A30" s="193" t="s">
        <v>115</v>
      </c>
      <c r="B30" s="189">
        <v>1</v>
      </c>
      <c r="C30" s="193" t="s">
        <v>2686</v>
      </c>
      <c r="D30" s="193" t="s">
        <v>2686</v>
      </c>
      <c r="E30" s="192">
        <f t="shared" si="2"/>
        <v>-15200000</v>
      </c>
      <c r="F30" s="192">
        <f t="shared" si="2"/>
        <v>-15200000</v>
      </c>
      <c r="G30" s="203">
        <v>1</v>
      </c>
      <c r="H30" s="288" cm="1">
        <f t="array" ref="H30">VLOOKUP(LEFT(C30,5),TRANSPOSE($B$9:$F$12),4,FALSE)</f>
        <v>1</v>
      </c>
      <c r="I30" s="288" cm="1">
        <f t="array" ref="I30">VLOOKUP(LEFT(D30,5),TRANSPOSE($B$9:$F$12),4,FALSE)</f>
        <v>1</v>
      </c>
      <c r="J30" s="281">
        <f t="shared" si="3"/>
        <v>1</v>
      </c>
      <c r="K30" s="210">
        <f t="shared" si="1"/>
        <v>231040000000000</v>
      </c>
      <c r="Q30" s="222" t="s">
        <v>2629</v>
      </c>
      <c r="R30" s="217">
        <v>14</v>
      </c>
      <c r="S30" s="217">
        <f>365/12</f>
        <v>30.416666666666668</v>
      </c>
      <c r="T30" s="217">
        <f>365/4</f>
        <v>91.25</v>
      </c>
      <c r="U30" s="217">
        <f>365/2</f>
        <v>182.5</v>
      </c>
      <c r="V30" s="217">
        <f>365</f>
        <v>365</v>
      </c>
      <c r="W30" s="217">
        <f>365*2</f>
        <v>730</v>
      </c>
      <c r="X30" s="217">
        <f>365*3</f>
        <v>1095</v>
      </c>
      <c r="Y30" s="217">
        <f>365*5</f>
        <v>1825</v>
      </c>
      <c r="Z30" s="217">
        <f>365*10</f>
        <v>3650</v>
      </c>
      <c r="AA30" s="217">
        <f>365*15</f>
        <v>5475</v>
      </c>
      <c r="AB30" s="217">
        <f>365*20</f>
        <v>7300</v>
      </c>
      <c r="AC30" s="217">
        <f>365*30</f>
        <v>10950</v>
      </c>
    </row>
    <row r="31" spans="1:29">
      <c r="A31" s="201"/>
      <c r="B31" s="284"/>
      <c r="C31" s="201"/>
      <c r="J31" s="204" t="s">
        <v>1983</v>
      </c>
      <c r="K31" s="204">
        <f>SQRT(SUM(K27:K30))</f>
        <v>13251052.788363647</v>
      </c>
      <c r="L31" s="290"/>
    </row>
    <row r="32" spans="1:29">
      <c r="A32" s="201"/>
      <c r="B32" s="284"/>
      <c r="C32" s="201"/>
    </row>
    <row r="33" spans="1:12">
      <c r="A33" s="145" t="s">
        <v>41</v>
      </c>
      <c r="B33" s="144" t="s">
        <v>2</v>
      </c>
      <c r="C33" s="144" t="s">
        <v>1979</v>
      </c>
      <c r="D33" s="144" t="s">
        <v>1980</v>
      </c>
      <c r="E33" s="145" t="s">
        <v>1920</v>
      </c>
      <c r="F33" s="145" t="s">
        <v>1921</v>
      </c>
      <c r="G33" s="144" t="s">
        <v>1922</v>
      </c>
      <c r="H33" s="144" t="s">
        <v>1957</v>
      </c>
      <c r="I33" s="144" t="s">
        <v>1958</v>
      </c>
      <c r="J33" s="144" t="s">
        <v>2620</v>
      </c>
      <c r="K33" s="146" t="s">
        <v>1932</v>
      </c>
    </row>
    <row r="34" spans="1:12">
      <c r="A34" s="193" t="s">
        <v>115</v>
      </c>
      <c r="B34" s="189" t="s">
        <v>201</v>
      </c>
      <c r="C34" s="271" t="s">
        <v>2687</v>
      </c>
      <c r="D34" s="193" t="s">
        <v>2687</v>
      </c>
      <c r="E34" s="192">
        <f>VLOOKUP(C34,($L$17:$O$20),4,FALSE)</f>
        <v>71185732.920498684</v>
      </c>
      <c r="F34" s="192">
        <f>VLOOKUP(D34,($L$17:$O$20),4,FALSE)</f>
        <v>71185732.920498684</v>
      </c>
      <c r="G34" s="203">
        <v>1</v>
      </c>
      <c r="H34" s="288" cm="1">
        <f t="array" ref="H34">VLOOKUP(LEFT(C34,5),TRANSPOSE($B$9:$F$12),4,FALSE)</f>
        <v>1.1019463300386794</v>
      </c>
      <c r="I34" s="288" cm="1">
        <f t="array" ref="I34">VLOOKUP(LEFT(D34,5),TRANSPOSE($B$9:$F$12),4,FALSE)</f>
        <v>1.1019463300386794</v>
      </c>
      <c r="J34" s="281">
        <f>MIN(H34:I34)/MAX(H34:I34)</f>
        <v>1</v>
      </c>
      <c r="K34" s="210">
        <f t="shared" ref="K34" si="5">E34*F34*G34*J34</f>
        <v>5067408571428570</v>
      </c>
    </row>
    <row r="35" spans="1:12">
      <c r="A35" s="201"/>
      <c r="B35" s="284"/>
      <c r="C35" s="201"/>
      <c r="J35" s="204" t="s">
        <v>1995</v>
      </c>
      <c r="K35" s="204">
        <f>SQRT(SUM(K34:K34))</f>
        <v>71185732.920498684</v>
      </c>
      <c r="L35" s="290"/>
    </row>
    <row r="36" spans="1:12">
      <c r="A36" s="201"/>
      <c r="B36" s="284"/>
      <c r="C36" s="201"/>
    </row>
    <row r="37" spans="1:12">
      <c r="A37" s="201" t="s">
        <v>1930</v>
      </c>
      <c r="B37" s="284"/>
      <c r="C37" s="201"/>
    </row>
    <row r="38" spans="1:12" ht="15.75" customHeight="1">
      <c r="A38" s="145" t="s">
        <v>41</v>
      </c>
      <c r="B38" s="144" t="s">
        <v>2</v>
      </c>
      <c r="C38" s="144" t="s">
        <v>1911</v>
      </c>
      <c r="D38" s="144" t="s">
        <v>1912</v>
      </c>
      <c r="E38" s="145" t="s">
        <v>1913</v>
      </c>
      <c r="F38" s="145" t="s">
        <v>1914</v>
      </c>
    </row>
    <row r="39" spans="1:12">
      <c r="A39" s="193" t="s">
        <v>115</v>
      </c>
      <c r="B39" s="189">
        <v>1</v>
      </c>
      <c r="C39" s="151">
        <f>K31</f>
        <v>13251052.788363647</v>
      </c>
      <c r="D39" s="151">
        <f>C39^2</f>
        <v>175590399999999.97</v>
      </c>
      <c r="E39" s="151">
        <f>SUM(O18:O19)</f>
        <v>7600000</v>
      </c>
      <c r="F39" s="151">
        <f>MAX(MIN(E39,C39),-C39)</f>
        <v>7600000</v>
      </c>
    </row>
    <row r="40" spans="1:12">
      <c r="A40" s="201"/>
      <c r="B40" s="201"/>
      <c r="C40" s="201"/>
    </row>
    <row r="41" spans="1:12">
      <c r="A41" s="201"/>
      <c r="B41" s="201"/>
      <c r="C41" s="201"/>
    </row>
    <row r="42" spans="1:12">
      <c r="A42" s="195" t="s">
        <v>2621</v>
      </c>
    </row>
    <row r="44" spans="1:12">
      <c r="A44" s="316" t="s">
        <v>2</v>
      </c>
      <c r="B44" s="317"/>
      <c r="C44" s="144" t="s">
        <v>1916</v>
      </c>
      <c r="D44" s="144" t="s">
        <v>1917</v>
      </c>
      <c r="E44" s="144" t="s">
        <v>1957</v>
      </c>
      <c r="F44" s="144" t="s">
        <v>1958</v>
      </c>
      <c r="G44" s="144" t="s">
        <v>1922</v>
      </c>
      <c r="H44" s="144" t="s">
        <v>1959</v>
      </c>
      <c r="I44" s="144" t="s">
        <v>1932</v>
      </c>
    </row>
    <row r="45" spans="1:12">
      <c r="A45" s="193">
        <v>1</v>
      </c>
      <c r="B45" s="193">
        <v>1</v>
      </c>
      <c r="C45" s="151">
        <f>VLOOKUP(A45,$B$39:$F$39,5,FALSE)</f>
        <v>7600000</v>
      </c>
      <c r="D45" s="151">
        <f>VLOOKUP(B45,$B$39:$F$39,5,FALSE)</f>
        <v>7600000</v>
      </c>
      <c r="E45" s="151" cm="1">
        <f t="array" ref="E45">VLOOKUP(A45,TRANSPOSE($B$8:$F$12),5,FALSE)</f>
        <v>1</v>
      </c>
      <c r="F45" s="151" cm="1">
        <f t="array" ref="F45">VLOOKUP(B45,TRANSPOSE($B$8:$F$12),5,FALSE)</f>
        <v>1</v>
      </c>
      <c r="G45" s="211">
        <v>1</v>
      </c>
      <c r="H45" s="281">
        <v>1</v>
      </c>
      <c r="I45" s="151">
        <f>IF(C45=D45,0,C45*D45*G45*H45)</f>
        <v>0</v>
      </c>
    </row>
    <row r="46" spans="1:12">
      <c r="A46" s="201"/>
      <c r="B46" s="201"/>
      <c r="C46" s="201"/>
      <c r="H46" s="1" t="s">
        <v>1931</v>
      </c>
      <c r="I46" s="1">
        <f>SUM(I45:I45)</f>
        <v>0</v>
      </c>
    </row>
    <row r="47" spans="1:12">
      <c r="A47" s="201"/>
      <c r="B47" s="201"/>
      <c r="C47" s="201"/>
      <c r="H47" s="1" t="s">
        <v>1933</v>
      </c>
      <c r="I47" s="1">
        <f>SUM(D39:D39)</f>
        <v>175590399999999.97</v>
      </c>
    </row>
    <row r="48" spans="1:12">
      <c r="A48" s="201"/>
      <c r="B48" s="201"/>
      <c r="C48" s="201"/>
      <c r="H48" s="1" t="s">
        <v>1995</v>
      </c>
      <c r="I48" s="1">
        <f>K35</f>
        <v>71185732.920498684</v>
      </c>
    </row>
    <row r="49" spans="1:15">
      <c r="A49" s="201"/>
      <c r="B49" s="201"/>
      <c r="C49" s="201"/>
      <c r="H49" s="204" t="s">
        <v>2623</v>
      </c>
      <c r="I49" s="204">
        <f>SQRT(SUM(I46:I47))+I48</f>
        <v>84436785.708862334</v>
      </c>
    </row>
    <row r="50" spans="1:15">
      <c r="A50" s="201"/>
      <c r="B50" s="201"/>
      <c r="C50" s="201"/>
    </row>
    <row r="53" spans="1:15">
      <c r="A53" s="274" t="s">
        <v>2625</v>
      </c>
      <c r="B53" s="273"/>
    </row>
    <row r="55" spans="1:15">
      <c r="A55" s="195" t="s">
        <v>2663</v>
      </c>
    </row>
    <row r="57" spans="1:15">
      <c r="A57" s="144" t="s">
        <v>41</v>
      </c>
      <c r="B57" s="144" t="s">
        <v>42</v>
      </c>
      <c r="C57" s="144" t="s">
        <v>43</v>
      </c>
      <c r="D57" s="144" t="s">
        <v>0</v>
      </c>
      <c r="E57" s="144" t="s">
        <v>1</v>
      </c>
      <c r="F57" s="144" t="s">
        <v>2</v>
      </c>
      <c r="G57" s="144" t="s">
        <v>3</v>
      </c>
      <c r="H57" s="144" t="s">
        <v>4</v>
      </c>
      <c r="I57" s="144" t="s">
        <v>44</v>
      </c>
      <c r="J57" s="144" t="s">
        <v>45</v>
      </c>
      <c r="K57" s="144" t="s">
        <v>46</v>
      </c>
      <c r="L57" s="144" t="s">
        <v>1978</v>
      </c>
      <c r="M57" s="144" t="s">
        <v>2627</v>
      </c>
      <c r="N57" s="235" t="s">
        <v>2664</v>
      </c>
      <c r="O57" s="235" t="s">
        <v>2665</v>
      </c>
    </row>
    <row r="58" spans="1:15">
      <c r="A58" s="193" t="s">
        <v>115</v>
      </c>
      <c r="B58" s="189" t="s">
        <v>398</v>
      </c>
      <c r="C58" s="189" t="s">
        <v>49</v>
      </c>
      <c r="D58" s="193" t="s">
        <v>22</v>
      </c>
      <c r="E58" s="193" t="s">
        <v>399</v>
      </c>
      <c r="F58" s="193">
        <v>1</v>
      </c>
      <c r="G58" s="193" t="s">
        <v>57</v>
      </c>
      <c r="H58" s="193" t="s">
        <v>215</v>
      </c>
      <c r="I58" s="193">
        <v>30000000</v>
      </c>
      <c r="J58" s="189" t="s">
        <v>50</v>
      </c>
      <c r="K58" s="193">
        <v>30000000</v>
      </c>
      <c r="L58" s="271" t="str">
        <f>E58&amp;"-"&amp;G58&amp;"-"&amp;H58</f>
        <v>US.IG-1y-CMBX</v>
      </c>
      <c r="M58" s="191" cm="1">
        <f t="array" ref="M58">VLOOKUP(G58,TRANSPOSE($Q$28:$AC$29),2,FALSE)</f>
        <v>1.9178082191780823E-2</v>
      </c>
      <c r="N58" s="223">
        <f>K58*M58</f>
        <v>575342.46575342468</v>
      </c>
      <c r="O58" s="223">
        <f>ABS(N58)</f>
        <v>575342.46575342468</v>
      </c>
    </row>
    <row r="59" spans="1:15">
      <c r="A59" s="215" t="s">
        <v>115</v>
      </c>
      <c r="B59" s="216" t="s">
        <v>400</v>
      </c>
      <c r="C59" s="216" t="s">
        <v>49</v>
      </c>
      <c r="D59" s="215" t="s">
        <v>22</v>
      </c>
      <c r="E59" s="215" t="s">
        <v>399</v>
      </c>
      <c r="F59" s="215">
        <v>1</v>
      </c>
      <c r="G59" s="215" t="s">
        <v>79</v>
      </c>
      <c r="H59" s="215" t="s">
        <v>215</v>
      </c>
      <c r="I59" s="215">
        <v>-20000000</v>
      </c>
      <c r="J59" s="189" t="s">
        <v>50</v>
      </c>
      <c r="K59" s="215">
        <v>-20000000</v>
      </c>
      <c r="L59" s="271" t="str">
        <f>E59&amp;"-"&amp;G59&amp;"-"&amp;H59</f>
        <v>US.IG-2y-CMBX</v>
      </c>
      <c r="M59" s="191" cm="1">
        <f t="array" ref="M59">VLOOKUP(G59,TRANSPOSE($Q$28:$AC$29),2,FALSE)</f>
        <v>9.5890410958904115E-3</v>
      </c>
      <c r="N59" s="223">
        <f>K59*M59</f>
        <v>-191780.82191780824</v>
      </c>
      <c r="O59" s="223">
        <f>ABS(N59)</f>
        <v>191780.82191780824</v>
      </c>
    </row>
    <row r="60" spans="1:15">
      <c r="A60" s="193" t="s">
        <v>115</v>
      </c>
      <c r="B60" s="189" t="s">
        <v>405</v>
      </c>
      <c r="C60" s="189" t="s">
        <v>49</v>
      </c>
      <c r="D60" s="193" t="s">
        <v>22</v>
      </c>
      <c r="E60" s="193" t="s">
        <v>406</v>
      </c>
      <c r="F60" s="193" t="s">
        <v>201</v>
      </c>
      <c r="G60" s="193" t="s">
        <v>57</v>
      </c>
      <c r="H60" s="193" t="s">
        <v>215</v>
      </c>
      <c r="I60" s="193">
        <v>85000000</v>
      </c>
      <c r="J60" s="189" t="s">
        <v>50</v>
      </c>
      <c r="K60" s="193">
        <v>85000000</v>
      </c>
      <c r="L60" s="271" t="str">
        <f>E60&amp;"-"&amp;G60&amp;"-"&amp;H60</f>
        <v>BR.HY-1y-CMBX</v>
      </c>
      <c r="M60" s="191" cm="1">
        <f t="array" ref="M60">VLOOKUP(G60,TRANSPOSE($Q$28:$AC$29),2,FALSE)</f>
        <v>1.9178082191780823E-2</v>
      </c>
      <c r="N60" s="223">
        <f>K60*M60</f>
        <v>1630136.98630137</v>
      </c>
      <c r="O60" s="223">
        <f>ABS(N60)</f>
        <v>1630136.98630137</v>
      </c>
    </row>
    <row r="63" spans="1:15">
      <c r="A63" s="195" t="s">
        <v>2666</v>
      </c>
    </row>
    <row r="65" spans="1:17">
      <c r="A65" s="201"/>
      <c r="B65" s="201"/>
      <c r="C65" s="201"/>
    </row>
    <row r="66" spans="1:17">
      <c r="A66" s="145" t="s">
        <v>41</v>
      </c>
      <c r="B66" s="144" t="s">
        <v>2</v>
      </c>
      <c r="C66" s="144" t="s">
        <v>1979</v>
      </c>
      <c r="D66" s="144" t="s">
        <v>1980</v>
      </c>
      <c r="E66" s="145" t="s">
        <v>1920</v>
      </c>
      <c r="F66" s="145" t="s">
        <v>1921</v>
      </c>
      <c r="G66" s="144" t="s">
        <v>1922</v>
      </c>
      <c r="H66" s="144" t="s">
        <v>2632</v>
      </c>
      <c r="I66" s="146" t="s">
        <v>1932</v>
      </c>
    </row>
    <row r="67" spans="1:17">
      <c r="A67" s="193" t="s">
        <v>115</v>
      </c>
      <c r="B67" s="189">
        <v>1</v>
      </c>
      <c r="C67" s="193" t="s">
        <v>2685</v>
      </c>
      <c r="D67" s="193" t="s">
        <v>2685</v>
      </c>
      <c r="E67" s="192">
        <f>VLOOKUP(C67,($L$57:$N$60),3,FALSE)</f>
        <v>575342.46575342468</v>
      </c>
      <c r="F67" s="192">
        <f>VLOOKUP(D67,($L$57:$N$60),3,FALSE)</f>
        <v>575342.46575342468</v>
      </c>
      <c r="G67" s="203">
        <v>1</v>
      </c>
      <c r="H67" s="272">
        <f>G67^2</f>
        <v>1</v>
      </c>
      <c r="I67" s="210">
        <f>E67*F67*H67</f>
        <v>331018952899.23065</v>
      </c>
    </row>
    <row r="68" spans="1:17">
      <c r="A68" s="193" t="s">
        <v>115</v>
      </c>
      <c r="B68" s="189">
        <v>1</v>
      </c>
      <c r="C68" s="193" t="s">
        <v>2685</v>
      </c>
      <c r="D68" s="193" t="s">
        <v>2686</v>
      </c>
      <c r="E68" s="192">
        <f t="shared" ref="E68:F70" si="6">VLOOKUP(C68,($L$57:$N$60),3,FALSE)</f>
        <v>575342.46575342468</v>
      </c>
      <c r="F68" s="192">
        <f t="shared" si="6"/>
        <v>-191780.82191780824</v>
      </c>
      <c r="G68" s="203">
        <f>$T$10</f>
        <v>0.83</v>
      </c>
      <c r="H68" s="272">
        <f t="shared" ref="H68:H70" si="7">G68^2</f>
        <v>0.68889999999999996</v>
      </c>
      <c r="I68" s="210">
        <f t="shared" ref="I68:I70" si="8">E68*F68*H68</f>
        <v>-76012985550.759995</v>
      </c>
    </row>
    <row r="69" spans="1:17">
      <c r="A69" s="193" t="s">
        <v>115</v>
      </c>
      <c r="B69" s="189">
        <v>1</v>
      </c>
      <c r="C69" s="193" t="s">
        <v>2686</v>
      </c>
      <c r="D69" s="193" t="s">
        <v>2685</v>
      </c>
      <c r="E69" s="192">
        <f t="shared" si="6"/>
        <v>-191780.82191780824</v>
      </c>
      <c r="F69" s="192">
        <f t="shared" si="6"/>
        <v>575342.46575342468</v>
      </c>
      <c r="G69" s="203">
        <f>$T$10</f>
        <v>0.83</v>
      </c>
      <c r="H69" s="272">
        <f t="shared" si="7"/>
        <v>0.68889999999999996</v>
      </c>
      <c r="I69" s="210">
        <f t="shared" si="8"/>
        <v>-76012985550.759995</v>
      </c>
    </row>
    <row r="70" spans="1:17">
      <c r="A70" s="193" t="s">
        <v>115</v>
      </c>
      <c r="B70" s="189">
        <v>1</v>
      </c>
      <c r="C70" s="193" t="s">
        <v>2686</v>
      </c>
      <c r="D70" s="193" t="s">
        <v>2686</v>
      </c>
      <c r="E70" s="192">
        <f t="shared" si="6"/>
        <v>-191780.82191780824</v>
      </c>
      <c r="F70" s="192">
        <f t="shared" si="6"/>
        <v>-191780.82191780824</v>
      </c>
      <c r="G70" s="203">
        <v>1</v>
      </c>
      <c r="H70" s="272">
        <f t="shared" si="7"/>
        <v>1</v>
      </c>
      <c r="I70" s="210">
        <f t="shared" si="8"/>
        <v>36779883655.470078</v>
      </c>
      <c r="Q70" s="1" t="s">
        <v>2059</v>
      </c>
    </row>
    <row r="71" spans="1:17">
      <c r="A71" s="201"/>
      <c r="B71" s="284"/>
      <c r="C71" s="201"/>
      <c r="H71" s="204" t="s">
        <v>1983</v>
      </c>
      <c r="I71" s="204">
        <f>SQRT(SUM(I67:I70))</f>
        <v>464513.57940665277</v>
      </c>
      <c r="Q71" s="1">
        <v>0</v>
      </c>
    </row>
    <row r="72" spans="1:17">
      <c r="A72" s="145" t="s">
        <v>41</v>
      </c>
      <c r="B72" s="144" t="s">
        <v>2</v>
      </c>
      <c r="C72" s="144" t="s">
        <v>1979</v>
      </c>
      <c r="D72" s="144" t="s">
        <v>1980</v>
      </c>
      <c r="E72" s="145" t="s">
        <v>1920</v>
      </c>
      <c r="F72" s="145" t="s">
        <v>1921</v>
      </c>
      <c r="G72" s="144" t="s">
        <v>1922</v>
      </c>
      <c r="H72" s="144" t="s">
        <v>2632</v>
      </c>
      <c r="I72" s="146" t="s">
        <v>1932</v>
      </c>
      <c r="Q72" s="1" t="s">
        <v>2059</v>
      </c>
    </row>
    <row r="73" spans="1:17">
      <c r="A73" s="193" t="s">
        <v>115</v>
      </c>
      <c r="B73" s="189" t="s">
        <v>201</v>
      </c>
      <c r="C73" s="193" t="s">
        <v>2687</v>
      </c>
      <c r="D73" s="193" t="s">
        <v>2687</v>
      </c>
      <c r="E73" s="192">
        <f>VLOOKUP(C73,($L$57:$N$60),3,FALSE)</f>
        <v>1630136.98630137</v>
      </c>
      <c r="F73" s="192">
        <f>VLOOKUP(D73,($L$57:$N$60),3,FALSE)</f>
        <v>1630136.98630137</v>
      </c>
      <c r="G73" s="203">
        <v>1</v>
      </c>
      <c r="H73" s="272">
        <f>G73^2</f>
        <v>1</v>
      </c>
      <c r="I73" s="210">
        <f>E73*F73*H73</f>
        <v>2657346594107.7129</v>
      </c>
      <c r="Q73" s="1">
        <v>0</v>
      </c>
    </row>
    <row r="74" spans="1:17">
      <c r="A74" s="201"/>
      <c r="B74" s="284"/>
      <c r="C74" s="201"/>
      <c r="H74" s="204" t="s">
        <v>1995</v>
      </c>
      <c r="I74" s="204">
        <f>SQRT(SUM(I73:I73))</f>
        <v>1630136.98630137</v>
      </c>
    </row>
    <row r="75" spans="1:17">
      <c r="B75" s="6"/>
    </row>
    <row r="76" spans="1:17">
      <c r="A76" s="201" t="s">
        <v>1930</v>
      </c>
      <c r="B76" s="284"/>
      <c r="C76" s="201"/>
    </row>
    <row r="77" spans="1:17">
      <c r="A77" s="145" t="s">
        <v>41</v>
      </c>
      <c r="B77" s="144" t="s">
        <v>2</v>
      </c>
      <c r="C77" s="144" t="s">
        <v>1911</v>
      </c>
      <c r="D77" s="144" t="s">
        <v>1912</v>
      </c>
      <c r="E77" s="145" t="s">
        <v>1913</v>
      </c>
      <c r="F77" s="145" t="s">
        <v>1914</v>
      </c>
    </row>
    <row r="78" spans="1:17">
      <c r="A78" s="193" t="s">
        <v>115</v>
      </c>
      <c r="B78" s="189">
        <v>1</v>
      </c>
      <c r="C78" s="151">
        <f>I71</f>
        <v>464513.57940665277</v>
      </c>
      <c r="D78" s="151">
        <f>C78^2</f>
        <v>215772865453.18073</v>
      </c>
      <c r="E78" s="151">
        <f>SUM(N58:N59)</f>
        <v>383561.64383561641</v>
      </c>
      <c r="F78" s="151">
        <f>MAX(MIN(E78,C78),-C78)</f>
        <v>383561.64383561641</v>
      </c>
    </row>
    <row r="79" spans="1:17">
      <c r="B79" s="6"/>
    </row>
    <row r="81" spans="1:16" hidden="1">
      <c r="A81" s="195" t="s">
        <v>2668</v>
      </c>
    </row>
    <row r="82" spans="1:16" hidden="1"/>
    <row r="83" spans="1:16" hidden="1">
      <c r="A83" s="145"/>
      <c r="B83" s="145" t="s">
        <v>2667</v>
      </c>
      <c r="C83" s="144" t="s">
        <v>2784</v>
      </c>
    </row>
    <row r="84" spans="1:16" hidden="1">
      <c r="A84" s="217" t="s">
        <v>2634</v>
      </c>
      <c r="B84" s="217">
        <f>SUM(N58:N59)</f>
        <v>383561.64383561641</v>
      </c>
      <c r="C84" s="217">
        <f>SUM(B84)</f>
        <v>383561.64383561641</v>
      </c>
    </row>
    <row r="85" spans="1:16" hidden="1">
      <c r="A85" s="217" t="s">
        <v>2635</v>
      </c>
      <c r="B85" s="217">
        <f>SUM(O58:O59)</f>
        <v>767123.28767123295</v>
      </c>
      <c r="C85" s="217">
        <f>SUM(B85)</f>
        <v>767123.28767123295</v>
      </c>
    </row>
    <row r="86" spans="1:16" hidden="1">
      <c r="A86" s="217" t="s">
        <v>2636</v>
      </c>
      <c r="B86" s="217">
        <f>MIN(0,C84/C85)</f>
        <v>0</v>
      </c>
    </row>
    <row r="87" spans="1:16" hidden="1">
      <c r="A87" s="217" t="s">
        <v>2637</v>
      </c>
      <c r="B87" s="217">
        <f>_xlfn.NORM.S.INV(99.5%)</f>
        <v>2.5758293035488999</v>
      </c>
    </row>
    <row r="88" spans="1:16" hidden="1">
      <c r="A88" s="277" t="s">
        <v>2638</v>
      </c>
      <c r="B88" s="217">
        <f>(B87^2-1)*(1+B86)-B86</f>
        <v>5.6348966010212109</v>
      </c>
      <c r="D88" s="278"/>
      <c r="E88" s="278"/>
      <c r="F88" s="278"/>
      <c r="G88" s="279"/>
    </row>
    <row r="89" spans="1:16" hidden="1">
      <c r="B89" s="283"/>
    </row>
    <row r="90" spans="1:16" hidden="1">
      <c r="B90" s="283"/>
    </row>
    <row r="91" spans="1:16" hidden="1">
      <c r="A91" s="145"/>
      <c r="B91" s="145" t="s">
        <v>2669</v>
      </c>
      <c r="C91" s="144" t="s">
        <v>2784</v>
      </c>
    </row>
    <row r="92" spans="1:16" hidden="1">
      <c r="A92" s="217" t="s">
        <v>2634</v>
      </c>
      <c r="B92" s="217">
        <f>SUM(N60)</f>
        <v>1630136.98630137</v>
      </c>
      <c r="C92" s="217">
        <f>SUM(B92)</f>
        <v>1630136.98630137</v>
      </c>
    </row>
    <row r="93" spans="1:16" hidden="1">
      <c r="A93" s="217" t="s">
        <v>2635</v>
      </c>
      <c r="B93" s="217">
        <f>SUM(O60)</f>
        <v>1630136.98630137</v>
      </c>
      <c r="C93" s="217">
        <f>SUM(B93)</f>
        <v>1630136.98630137</v>
      </c>
    </row>
    <row r="94" spans="1:16" hidden="1">
      <c r="A94" s="217" t="s">
        <v>2636</v>
      </c>
      <c r="B94" s="217">
        <f>MIN(0,C92/C93)</f>
        <v>0</v>
      </c>
    </row>
    <row r="95" spans="1:16" hidden="1">
      <c r="A95" s="217" t="s">
        <v>2637</v>
      </c>
      <c r="B95" s="217">
        <f>_xlfn.NORM.S.INV(99.5%)</f>
        <v>2.5758293035488999</v>
      </c>
    </row>
    <row r="96" spans="1:16" hidden="1">
      <c r="A96" s="277" t="s">
        <v>2638</v>
      </c>
      <c r="B96" s="217">
        <f>(B95^2-1)*(1+B94)-B94</f>
        <v>5.6348966010212109</v>
      </c>
      <c r="P96" s="217"/>
    </row>
    <row r="97" spans="1:17" hidden="1">
      <c r="B97" s="283"/>
      <c r="P97" s="217" t="s">
        <v>2058</v>
      </c>
      <c r="Q97" s="1" t="s">
        <v>2059</v>
      </c>
    </row>
    <row r="98" spans="1:17" hidden="1">
      <c r="P98" s="1">
        <v>0</v>
      </c>
      <c r="Q98" s="1">
        <v>0</v>
      </c>
    </row>
    <row r="99" spans="1:17" hidden="1">
      <c r="A99" s="195" t="s">
        <v>2642</v>
      </c>
    </row>
    <row r="101" spans="1:17">
      <c r="A101" s="316" t="s">
        <v>2</v>
      </c>
      <c r="B101" s="317"/>
      <c r="C101" s="144" t="s">
        <v>1916</v>
      </c>
      <c r="D101" s="144" t="s">
        <v>1917</v>
      </c>
      <c r="E101" s="144" t="s">
        <v>1922</v>
      </c>
      <c r="F101" s="144" t="s">
        <v>2632</v>
      </c>
      <c r="G101" s="144" t="s">
        <v>1932</v>
      </c>
    </row>
    <row r="102" spans="1:17">
      <c r="A102" s="193">
        <v>1</v>
      </c>
      <c r="B102" s="193">
        <v>1</v>
      </c>
      <c r="C102" s="151">
        <f>VLOOKUP(A102,$B$77:$F$78,5,FALSE)</f>
        <v>383561.64383561641</v>
      </c>
      <c r="D102" s="151">
        <f>VLOOKUP(B102,$B$77:$F$78,5,FALSE)</f>
        <v>383561.64383561641</v>
      </c>
      <c r="E102" s="211">
        <v>1</v>
      </c>
      <c r="F102" s="211">
        <f>E102^2</f>
        <v>1</v>
      </c>
      <c r="G102" s="151">
        <f>IF(C102=D102,0,C102*D102*F102)</f>
        <v>0</v>
      </c>
    </row>
    <row r="103" spans="1:17">
      <c r="A103" s="201"/>
      <c r="B103" s="201"/>
      <c r="C103" s="201"/>
      <c r="F103" s="1" t="s">
        <v>1931</v>
      </c>
      <c r="G103" s="1">
        <f>SUM(G102:G102)</f>
        <v>0</v>
      </c>
    </row>
    <row r="104" spans="1:17">
      <c r="A104" s="201"/>
      <c r="B104" s="201"/>
      <c r="C104" s="201"/>
      <c r="F104" s="1" t="s">
        <v>1933</v>
      </c>
      <c r="G104" s="1">
        <f>SUM(D78:D78)</f>
        <v>215772865453.18073</v>
      </c>
    </row>
    <row r="105" spans="1:17">
      <c r="E105" s="204" t="s">
        <v>2679</v>
      </c>
      <c r="F105" s="204"/>
      <c r="G105" s="204">
        <f>MAX(C84+B88*SQRT(G103+G104),0)</f>
        <v>3001047.6335623604</v>
      </c>
    </row>
    <row r="106" spans="1:17">
      <c r="E106" s="204" t="s">
        <v>2678</v>
      </c>
      <c r="F106" s="204"/>
      <c r="G106" s="204">
        <f>MAX(C92+B96*I74,0)</f>
        <v>10815790.349609921</v>
      </c>
    </row>
    <row r="107" spans="1:17">
      <c r="E107" s="204" t="s">
        <v>2670</v>
      </c>
      <c r="F107" s="204"/>
      <c r="G107" s="204">
        <f>SUM(G105:G106)</f>
        <v>13816837.983172281</v>
      </c>
    </row>
    <row r="109" spans="1:17">
      <c r="A109" s="274" t="s">
        <v>2613</v>
      </c>
      <c r="B109" s="273">
        <f>I49+G107</f>
        <v>98253623.692034617</v>
      </c>
    </row>
    <row r="111" spans="1:17">
      <c r="A111" s="205" t="s">
        <v>1935</v>
      </c>
      <c r="P111" s="1" t="s">
        <v>2058</v>
      </c>
      <c r="Q111" s="1" t="s">
        <v>2059</v>
      </c>
    </row>
    <row r="112" spans="1:17">
      <c r="P112" s="1">
        <v>0</v>
      </c>
      <c r="Q112" s="1">
        <v>0</v>
      </c>
    </row>
    <row r="113" spans="1:17">
      <c r="A113" s="227" t="s">
        <v>2043</v>
      </c>
      <c r="B113" s="227" t="s">
        <v>2044</v>
      </c>
      <c r="C113" s="227" t="s">
        <v>2045</v>
      </c>
      <c r="D113" s="227" t="s">
        <v>2046</v>
      </c>
      <c r="E113" s="227" t="s">
        <v>2047</v>
      </c>
      <c r="F113" s="227" t="s">
        <v>2048</v>
      </c>
      <c r="G113" s="227" t="s">
        <v>2049</v>
      </c>
      <c r="H113" s="227" t="s">
        <v>2050</v>
      </c>
      <c r="I113" s="227" t="s">
        <v>2051</v>
      </c>
      <c r="J113" s="217" t="s">
        <v>2052</v>
      </c>
      <c r="K113" s="217" t="s">
        <v>2053</v>
      </c>
      <c r="L113" s="217" t="s">
        <v>2054</v>
      </c>
      <c r="M113" s="217" t="s">
        <v>2055</v>
      </c>
      <c r="N113" s="217" t="s">
        <v>2056</v>
      </c>
      <c r="O113" s="217" t="s">
        <v>2057</v>
      </c>
      <c r="P113" s="1" t="s">
        <v>2058</v>
      </c>
      <c r="Q113" s="1" t="s">
        <v>2059</v>
      </c>
    </row>
    <row r="114" spans="1:17">
      <c r="A114" s="228">
        <v>45169</v>
      </c>
      <c r="B114" s="227" t="s">
        <v>2426</v>
      </c>
      <c r="C114" s="227" t="s">
        <v>2061</v>
      </c>
      <c r="D114" s="227" t="s">
        <v>50</v>
      </c>
      <c r="E114" s="227">
        <v>98253623.692035004</v>
      </c>
      <c r="F114" s="227">
        <v>0</v>
      </c>
      <c r="G114" s="227">
        <v>98253623.692035004</v>
      </c>
      <c r="H114" s="227">
        <v>0</v>
      </c>
      <c r="I114" s="227">
        <v>98253623.692035004</v>
      </c>
      <c r="J114" s="217">
        <v>0</v>
      </c>
      <c r="K114" s="217">
        <v>0</v>
      </c>
      <c r="L114" s="217">
        <v>0</v>
      </c>
      <c r="M114" s="217">
        <v>0</v>
      </c>
      <c r="N114" s="217">
        <v>0</v>
      </c>
      <c r="O114" s="217">
        <v>98253623.692035004</v>
      </c>
      <c r="P114" s="1">
        <v>0</v>
      </c>
      <c r="Q114" s="1">
        <v>0</v>
      </c>
    </row>
  </sheetData>
  <mergeCells count="22">
    <mergeCell ref="Q16:V16"/>
    <mergeCell ref="W16:X16"/>
    <mergeCell ref="B7:D7"/>
    <mergeCell ref="Q8:S9"/>
    <mergeCell ref="T8:W9"/>
    <mergeCell ref="X8:Y9"/>
    <mergeCell ref="Q10:S10"/>
    <mergeCell ref="T10:W10"/>
    <mergeCell ref="X10:Y10"/>
    <mergeCell ref="Q11:S11"/>
    <mergeCell ref="T11:W11"/>
    <mergeCell ref="X11:Y11"/>
    <mergeCell ref="Q15:V15"/>
    <mergeCell ref="W15:X15"/>
    <mergeCell ref="A44:B44"/>
    <mergeCell ref="A101:B101"/>
    <mergeCell ref="Q21:S22"/>
    <mergeCell ref="T21:W22"/>
    <mergeCell ref="Q23:S23"/>
    <mergeCell ref="T23:W23"/>
    <mergeCell ref="Q24:S24"/>
    <mergeCell ref="T24:W24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6B975-19C6-4450-9E7A-9EDFA8CFEDCB}">
  <dimension ref="A1:Q989"/>
  <sheetViews>
    <sheetView workbookViewId="0">
      <selection activeCell="E257" sqref="E257:F260"/>
    </sheetView>
  </sheetViews>
  <sheetFormatPr defaultRowHeight="15"/>
  <cols>
    <col min="1" max="1" width="16.7109375" bestFit="1" customWidth="1"/>
    <col min="2" max="2" width="13.85546875" bestFit="1" customWidth="1"/>
    <col min="3" max="3" width="13.28515625" bestFit="1" customWidth="1"/>
    <col min="4" max="4" width="16.140625" bestFit="1" customWidth="1"/>
    <col min="5" max="5" width="21" bestFit="1" customWidth="1"/>
    <col min="6" max="6" width="24.28515625" bestFit="1" customWidth="1"/>
    <col min="7" max="7" width="20.28515625" bestFit="1" customWidth="1"/>
    <col min="8" max="8" width="13.140625" bestFit="1" customWidth="1"/>
    <col min="9" max="9" width="14.28515625" bestFit="1" customWidth="1"/>
    <col min="10" max="10" width="14.85546875" bestFit="1" customWidth="1"/>
    <col min="11" max="11" width="19.28515625" bestFit="1" customWidth="1"/>
    <col min="12" max="13" width="12" bestFit="1" customWidth="1"/>
    <col min="14" max="14" width="15.5703125" bestFit="1" customWidth="1"/>
    <col min="15" max="15" width="19" bestFit="1" customWidth="1"/>
    <col min="16" max="16" width="32.85546875" bestFit="1" customWidth="1"/>
    <col min="17" max="17" width="34.42578125" bestFit="1" customWidth="1"/>
  </cols>
  <sheetData>
    <row r="1" spans="1:17">
      <c r="A1" t="s">
        <v>2043</v>
      </c>
      <c r="B1" t="s">
        <v>2044</v>
      </c>
      <c r="C1" t="s">
        <v>2045</v>
      </c>
      <c r="D1" t="s">
        <v>2046</v>
      </c>
      <c r="E1" t="s">
        <v>2047</v>
      </c>
      <c r="F1" t="s">
        <v>2048</v>
      </c>
      <c r="G1" t="s">
        <v>2049</v>
      </c>
      <c r="H1" t="s">
        <v>2050</v>
      </c>
      <c r="I1" t="s">
        <v>2051</v>
      </c>
      <c r="J1" t="s">
        <v>2052</v>
      </c>
      <c r="K1" t="s">
        <v>2053</v>
      </c>
      <c r="L1" t="s">
        <v>2054</v>
      </c>
      <c r="M1" t="s">
        <v>2055</v>
      </c>
      <c r="N1" t="s">
        <v>2056</v>
      </c>
      <c r="O1" t="s">
        <v>2057</v>
      </c>
      <c r="P1" t="s">
        <v>2058</v>
      </c>
      <c r="Q1" t="s">
        <v>2059</v>
      </c>
    </row>
    <row r="2" spans="1:17">
      <c r="A2" s="247">
        <v>45169</v>
      </c>
      <c r="B2" t="s">
        <v>2060</v>
      </c>
      <c r="C2" t="s">
        <v>2110</v>
      </c>
      <c r="D2" t="s">
        <v>50</v>
      </c>
      <c r="E2">
        <v>436000000</v>
      </c>
      <c r="F2">
        <v>0</v>
      </c>
      <c r="G2">
        <v>436000000</v>
      </c>
      <c r="H2">
        <v>436000000</v>
      </c>
      <c r="I2">
        <v>0</v>
      </c>
      <c r="J2">
        <v>0</v>
      </c>
      <c r="K2">
        <v>0</v>
      </c>
      <c r="L2">
        <v>0</v>
      </c>
      <c r="M2">
        <v>436000000</v>
      </c>
      <c r="N2">
        <v>0</v>
      </c>
      <c r="O2">
        <v>0</v>
      </c>
      <c r="P2">
        <v>0</v>
      </c>
      <c r="Q2">
        <v>0</v>
      </c>
    </row>
    <row r="3" spans="1:17">
      <c r="A3" s="247">
        <v>45169</v>
      </c>
      <c r="B3" t="s">
        <v>2060</v>
      </c>
      <c r="C3" t="s">
        <v>2061</v>
      </c>
      <c r="D3" t="s">
        <v>50</v>
      </c>
      <c r="E3">
        <v>436000000</v>
      </c>
      <c r="F3">
        <v>0</v>
      </c>
      <c r="G3">
        <v>436000000</v>
      </c>
      <c r="H3">
        <v>436000000</v>
      </c>
      <c r="I3">
        <v>0</v>
      </c>
      <c r="J3">
        <v>0</v>
      </c>
      <c r="K3">
        <v>0</v>
      </c>
      <c r="L3">
        <v>0</v>
      </c>
      <c r="M3">
        <v>436000000</v>
      </c>
      <c r="N3">
        <v>0</v>
      </c>
      <c r="O3">
        <v>0</v>
      </c>
      <c r="P3">
        <v>0</v>
      </c>
      <c r="Q3">
        <v>0</v>
      </c>
    </row>
    <row r="4" spans="1:17">
      <c r="A4" s="247">
        <v>45169</v>
      </c>
      <c r="B4" t="s">
        <v>2111</v>
      </c>
      <c r="C4" t="s">
        <v>2110</v>
      </c>
      <c r="D4" t="s">
        <v>50</v>
      </c>
      <c r="E4">
        <v>2100000000</v>
      </c>
      <c r="F4">
        <v>0</v>
      </c>
      <c r="G4">
        <v>2100000000</v>
      </c>
      <c r="H4">
        <v>2100000000</v>
      </c>
      <c r="I4">
        <v>0</v>
      </c>
      <c r="J4">
        <v>0</v>
      </c>
      <c r="K4">
        <v>0</v>
      </c>
      <c r="L4">
        <v>0</v>
      </c>
      <c r="M4">
        <v>2100000000</v>
      </c>
      <c r="N4">
        <v>0</v>
      </c>
      <c r="O4">
        <v>0</v>
      </c>
      <c r="P4">
        <v>0</v>
      </c>
      <c r="Q4">
        <v>0</v>
      </c>
    </row>
    <row r="5" spans="1:17">
      <c r="A5" s="247">
        <v>45169</v>
      </c>
      <c r="B5" t="s">
        <v>2111</v>
      </c>
      <c r="C5" t="s">
        <v>2061</v>
      </c>
      <c r="D5" t="s">
        <v>50</v>
      </c>
      <c r="E5">
        <v>2100000000</v>
      </c>
      <c r="F5">
        <v>0</v>
      </c>
      <c r="G5">
        <v>2100000000</v>
      </c>
      <c r="H5">
        <v>2100000000</v>
      </c>
      <c r="I5">
        <v>0</v>
      </c>
      <c r="J5">
        <v>0</v>
      </c>
      <c r="K5">
        <v>0</v>
      </c>
      <c r="L5">
        <v>0</v>
      </c>
      <c r="M5">
        <v>2100000000</v>
      </c>
      <c r="N5">
        <v>0</v>
      </c>
      <c r="O5">
        <v>0</v>
      </c>
      <c r="P5">
        <v>0</v>
      </c>
      <c r="Q5">
        <v>0</v>
      </c>
    </row>
    <row r="6" spans="1:17">
      <c r="A6" s="247">
        <v>45169</v>
      </c>
      <c r="B6" t="s">
        <v>2112</v>
      </c>
      <c r="C6" t="s">
        <v>2110</v>
      </c>
      <c r="D6" t="s">
        <v>50</v>
      </c>
      <c r="E6">
        <v>34300000</v>
      </c>
      <c r="F6">
        <v>0</v>
      </c>
      <c r="G6">
        <v>34300000</v>
      </c>
      <c r="H6">
        <v>0</v>
      </c>
      <c r="I6">
        <v>34300000</v>
      </c>
      <c r="J6">
        <v>0</v>
      </c>
      <c r="K6">
        <v>0</v>
      </c>
      <c r="L6">
        <v>0</v>
      </c>
      <c r="M6">
        <v>0</v>
      </c>
      <c r="N6">
        <v>34300000</v>
      </c>
      <c r="O6">
        <v>0</v>
      </c>
      <c r="P6">
        <v>0</v>
      </c>
      <c r="Q6">
        <v>0</v>
      </c>
    </row>
    <row r="7" spans="1:17">
      <c r="A7" s="247">
        <v>45169</v>
      </c>
      <c r="B7" t="s">
        <v>2112</v>
      </c>
      <c r="C7" t="s">
        <v>2061</v>
      </c>
      <c r="D7" t="s">
        <v>50</v>
      </c>
      <c r="E7">
        <v>34300000</v>
      </c>
      <c r="F7">
        <v>0</v>
      </c>
      <c r="G7">
        <v>34300000</v>
      </c>
      <c r="H7">
        <v>0</v>
      </c>
      <c r="I7">
        <v>34300000</v>
      </c>
      <c r="J7">
        <v>0</v>
      </c>
      <c r="K7">
        <v>0</v>
      </c>
      <c r="L7">
        <v>0</v>
      </c>
      <c r="M7">
        <v>0</v>
      </c>
      <c r="N7">
        <v>34300000</v>
      </c>
      <c r="O7">
        <v>0</v>
      </c>
      <c r="P7">
        <v>0</v>
      </c>
      <c r="Q7">
        <v>0</v>
      </c>
    </row>
    <row r="8" spans="1:17">
      <c r="A8" s="247">
        <v>45169</v>
      </c>
      <c r="B8" t="s">
        <v>2113</v>
      </c>
      <c r="C8" t="s">
        <v>2110</v>
      </c>
      <c r="D8" t="s">
        <v>50</v>
      </c>
      <c r="E8">
        <v>63529935.880190998</v>
      </c>
      <c r="F8">
        <v>0</v>
      </c>
      <c r="G8">
        <v>63529935.880190998</v>
      </c>
      <c r="H8">
        <v>0</v>
      </c>
      <c r="I8">
        <v>63529935.880190998</v>
      </c>
      <c r="J8">
        <v>0</v>
      </c>
      <c r="K8">
        <v>0</v>
      </c>
      <c r="L8">
        <v>0</v>
      </c>
      <c r="M8">
        <v>0</v>
      </c>
      <c r="N8">
        <v>63529935.880190998</v>
      </c>
      <c r="O8">
        <v>0</v>
      </c>
      <c r="P8">
        <v>0</v>
      </c>
      <c r="Q8">
        <v>0</v>
      </c>
    </row>
    <row r="9" spans="1:17">
      <c r="A9" s="247">
        <v>45169</v>
      </c>
      <c r="B9" t="s">
        <v>2113</v>
      </c>
      <c r="C9" t="s">
        <v>2061</v>
      </c>
      <c r="D9" t="s">
        <v>50</v>
      </c>
      <c r="E9">
        <v>63529935.880190998</v>
      </c>
      <c r="F9">
        <v>0</v>
      </c>
      <c r="G9">
        <v>63529935.880190998</v>
      </c>
      <c r="H9">
        <v>0</v>
      </c>
      <c r="I9">
        <v>63529935.880190998</v>
      </c>
      <c r="J9">
        <v>0</v>
      </c>
      <c r="K9">
        <v>0</v>
      </c>
      <c r="L9">
        <v>0</v>
      </c>
      <c r="M9">
        <v>0</v>
      </c>
      <c r="N9">
        <v>63529935.880190998</v>
      </c>
      <c r="O9">
        <v>0</v>
      </c>
      <c r="P9">
        <v>0</v>
      </c>
      <c r="Q9">
        <v>0</v>
      </c>
    </row>
    <row r="10" spans="1:17">
      <c r="A10" s="247">
        <v>45169</v>
      </c>
      <c r="B10" t="s">
        <v>2114</v>
      </c>
      <c r="C10" t="s">
        <v>2110</v>
      </c>
      <c r="D10" t="s">
        <v>50</v>
      </c>
      <c r="E10">
        <v>63529935.880190998</v>
      </c>
      <c r="F10">
        <v>0</v>
      </c>
      <c r="G10">
        <v>63529935.880190998</v>
      </c>
      <c r="H10">
        <v>0</v>
      </c>
      <c r="I10">
        <v>63529935.880190998</v>
      </c>
      <c r="J10">
        <v>0</v>
      </c>
      <c r="K10">
        <v>0</v>
      </c>
      <c r="L10">
        <v>0</v>
      </c>
      <c r="M10">
        <v>0</v>
      </c>
      <c r="N10">
        <v>63529935.880190998</v>
      </c>
      <c r="O10">
        <v>0</v>
      </c>
      <c r="P10">
        <v>0</v>
      </c>
      <c r="Q10">
        <v>0</v>
      </c>
    </row>
    <row r="11" spans="1:17">
      <c r="A11" s="247">
        <v>45169</v>
      </c>
      <c r="B11" t="s">
        <v>2114</v>
      </c>
      <c r="C11" t="s">
        <v>2061</v>
      </c>
      <c r="D11" t="s">
        <v>50</v>
      </c>
      <c r="E11">
        <v>63529935.880190998</v>
      </c>
      <c r="F11">
        <v>0</v>
      </c>
      <c r="G11">
        <v>63529935.880190998</v>
      </c>
      <c r="H11">
        <v>0</v>
      </c>
      <c r="I11">
        <v>63529935.880190998</v>
      </c>
      <c r="J11">
        <v>0</v>
      </c>
      <c r="K11">
        <v>0</v>
      </c>
      <c r="L11">
        <v>0</v>
      </c>
      <c r="M11">
        <v>0</v>
      </c>
      <c r="N11">
        <v>63529935.880190998</v>
      </c>
      <c r="O11">
        <v>0</v>
      </c>
      <c r="P11">
        <v>0</v>
      </c>
      <c r="Q11">
        <v>0</v>
      </c>
    </row>
    <row r="12" spans="1:17">
      <c r="A12" s="247">
        <v>45169</v>
      </c>
      <c r="B12" t="s">
        <v>2115</v>
      </c>
      <c r="C12" t="s">
        <v>2110</v>
      </c>
      <c r="D12" t="s">
        <v>50</v>
      </c>
      <c r="E12">
        <v>34300000</v>
      </c>
      <c r="F12">
        <v>0</v>
      </c>
      <c r="G12">
        <v>34300000</v>
      </c>
      <c r="H12">
        <v>0</v>
      </c>
      <c r="I12">
        <v>34300000</v>
      </c>
      <c r="J12">
        <v>0</v>
      </c>
      <c r="K12">
        <v>0</v>
      </c>
      <c r="L12">
        <v>0</v>
      </c>
      <c r="M12">
        <v>0</v>
      </c>
      <c r="N12">
        <v>34300000</v>
      </c>
      <c r="O12">
        <v>0</v>
      </c>
      <c r="P12">
        <v>0</v>
      </c>
      <c r="Q12">
        <v>0</v>
      </c>
    </row>
    <row r="13" spans="1:17">
      <c r="A13" s="247">
        <v>45169</v>
      </c>
      <c r="B13" t="s">
        <v>2115</v>
      </c>
      <c r="C13" t="s">
        <v>2061</v>
      </c>
      <c r="D13" t="s">
        <v>50</v>
      </c>
      <c r="E13">
        <v>34300000</v>
      </c>
      <c r="F13">
        <v>0</v>
      </c>
      <c r="G13">
        <v>34300000</v>
      </c>
      <c r="H13">
        <v>0</v>
      </c>
      <c r="I13">
        <v>34300000</v>
      </c>
      <c r="J13">
        <v>0</v>
      </c>
      <c r="K13">
        <v>0</v>
      </c>
      <c r="L13">
        <v>0</v>
      </c>
      <c r="M13">
        <v>0</v>
      </c>
      <c r="N13">
        <v>34300000</v>
      </c>
      <c r="O13">
        <v>0</v>
      </c>
      <c r="P13">
        <v>0</v>
      </c>
      <c r="Q13">
        <v>0</v>
      </c>
    </row>
    <row r="14" spans="1:17">
      <c r="A14" s="247">
        <v>45169</v>
      </c>
      <c r="B14" t="s">
        <v>2116</v>
      </c>
      <c r="C14" t="s">
        <v>2110</v>
      </c>
      <c r="D14" t="s">
        <v>50</v>
      </c>
      <c r="E14">
        <v>5000000</v>
      </c>
      <c r="F14">
        <v>0</v>
      </c>
      <c r="G14">
        <v>5000000</v>
      </c>
      <c r="H14">
        <v>0</v>
      </c>
      <c r="I14">
        <v>5000000</v>
      </c>
      <c r="J14">
        <v>0</v>
      </c>
      <c r="K14">
        <v>0</v>
      </c>
      <c r="L14">
        <v>0</v>
      </c>
      <c r="M14">
        <v>0</v>
      </c>
      <c r="N14">
        <v>5000000</v>
      </c>
      <c r="O14">
        <v>0</v>
      </c>
      <c r="P14">
        <v>0</v>
      </c>
      <c r="Q14">
        <v>0</v>
      </c>
    </row>
    <row r="15" spans="1:17">
      <c r="A15" s="247">
        <v>45169</v>
      </c>
      <c r="B15" t="s">
        <v>2116</v>
      </c>
      <c r="C15" t="s">
        <v>2061</v>
      </c>
      <c r="D15" t="s">
        <v>50</v>
      </c>
      <c r="E15">
        <v>5000000</v>
      </c>
      <c r="F15">
        <v>0</v>
      </c>
      <c r="G15">
        <v>5000000</v>
      </c>
      <c r="H15">
        <v>0</v>
      </c>
      <c r="I15">
        <v>5000000</v>
      </c>
      <c r="J15">
        <v>0</v>
      </c>
      <c r="K15">
        <v>0</v>
      </c>
      <c r="L15">
        <v>0</v>
      </c>
      <c r="M15">
        <v>0</v>
      </c>
      <c r="N15">
        <v>5000000</v>
      </c>
      <c r="O15">
        <v>0</v>
      </c>
      <c r="P15">
        <v>0</v>
      </c>
      <c r="Q15">
        <v>0</v>
      </c>
    </row>
    <row r="16" spans="1:17">
      <c r="A16" s="247">
        <v>45169</v>
      </c>
      <c r="B16" t="s">
        <v>2117</v>
      </c>
      <c r="C16" t="s">
        <v>2110</v>
      </c>
      <c r="D16" t="s">
        <v>50</v>
      </c>
      <c r="E16">
        <v>2000000</v>
      </c>
      <c r="F16">
        <v>0</v>
      </c>
      <c r="G16">
        <v>2000000</v>
      </c>
      <c r="H16">
        <v>0</v>
      </c>
      <c r="I16">
        <v>2000000</v>
      </c>
      <c r="J16">
        <v>0</v>
      </c>
      <c r="K16">
        <v>0</v>
      </c>
      <c r="L16">
        <v>0</v>
      </c>
      <c r="M16">
        <v>0</v>
      </c>
      <c r="N16">
        <v>2000000</v>
      </c>
      <c r="O16">
        <v>0</v>
      </c>
      <c r="P16">
        <v>0</v>
      </c>
      <c r="Q16">
        <v>0</v>
      </c>
    </row>
    <row r="17" spans="1:17">
      <c r="A17" s="247">
        <v>45169</v>
      </c>
      <c r="B17" t="s">
        <v>2117</v>
      </c>
      <c r="C17" t="s">
        <v>2061</v>
      </c>
      <c r="D17" t="s">
        <v>50</v>
      </c>
      <c r="E17">
        <v>2000000</v>
      </c>
      <c r="F17">
        <v>0</v>
      </c>
      <c r="G17">
        <v>2000000</v>
      </c>
      <c r="H17">
        <v>0</v>
      </c>
      <c r="I17">
        <v>2000000</v>
      </c>
      <c r="J17">
        <v>0</v>
      </c>
      <c r="K17">
        <v>0</v>
      </c>
      <c r="L17">
        <v>0</v>
      </c>
      <c r="M17">
        <v>0</v>
      </c>
      <c r="N17">
        <v>2000000</v>
      </c>
      <c r="O17">
        <v>0</v>
      </c>
      <c r="P17">
        <v>0</v>
      </c>
      <c r="Q17">
        <v>0</v>
      </c>
    </row>
    <row r="18" spans="1:17">
      <c r="A18" s="247">
        <v>45169</v>
      </c>
      <c r="B18" t="s">
        <v>2118</v>
      </c>
      <c r="C18" t="s">
        <v>2110</v>
      </c>
      <c r="D18" t="s">
        <v>50</v>
      </c>
      <c r="E18">
        <v>4000000</v>
      </c>
      <c r="F18">
        <v>0</v>
      </c>
      <c r="G18">
        <v>4000000</v>
      </c>
      <c r="H18">
        <v>0</v>
      </c>
      <c r="I18">
        <v>4000000</v>
      </c>
      <c r="J18">
        <v>0</v>
      </c>
      <c r="K18">
        <v>0</v>
      </c>
      <c r="L18">
        <v>0</v>
      </c>
      <c r="M18">
        <v>0</v>
      </c>
      <c r="N18">
        <v>4000000</v>
      </c>
      <c r="O18">
        <v>0</v>
      </c>
      <c r="P18">
        <v>0</v>
      </c>
      <c r="Q18">
        <v>0</v>
      </c>
    </row>
    <row r="19" spans="1:17">
      <c r="A19" s="247">
        <v>45169</v>
      </c>
      <c r="B19" t="s">
        <v>2118</v>
      </c>
      <c r="C19" t="s">
        <v>2061</v>
      </c>
      <c r="D19" t="s">
        <v>50</v>
      </c>
      <c r="E19">
        <v>4000000</v>
      </c>
      <c r="F19">
        <v>0</v>
      </c>
      <c r="G19">
        <v>4000000</v>
      </c>
      <c r="H19">
        <v>0</v>
      </c>
      <c r="I19">
        <v>4000000</v>
      </c>
      <c r="J19">
        <v>0</v>
      </c>
      <c r="K19">
        <v>0</v>
      </c>
      <c r="L19">
        <v>0</v>
      </c>
      <c r="M19">
        <v>0</v>
      </c>
      <c r="N19">
        <v>4000000</v>
      </c>
      <c r="O19">
        <v>0</v>
      </c>
      <c r="P19">
        <v>0</v>
      </c>
      <c r="Q19">
        <v>0</v>
      </c>
    </row>
    <row r="20" spans="1:17">
      <c r="A20" s="247">
        <v>45169</v>
      </c>
      <c r="B20" t="s">
        <v>2077</v>
      </c>
      <c r="C20" t="s">
        <v>2110</v>
      </c>
      <c r="D20" t="s">
        <v>50</v>
      </c>
      <c r="E20">
        <v>113355745.333</v>
      </c>
      <c r="F20">
        <v>0</v>
      </c>
      <c r="G20">
        <v>113355745.333</v>
      </c>
      <c r="H20">
        <v>0</v>
      </c>
      <c r="I20">
        <v>113355745.333</v>
      </c>
      <c r="J20">
        <v>0</v>
      </c>
      <c r="K20">
        <v>0</v>
      </c>
      <c r="L20">
        <v>0</v>
      </c>
      <c r="M20">
        <v>0</v>
      </c>
      <c r="N20">
        <v>113355745.333</v>
      </c>
      <c r="O20">
        <v>0</v>
      </c>
      <c r="P20">
        <v>0</v>
      </c>
      <c r="Q20">
        <v>0</v>
      </c>
    </row>
    <row r="21" spans="1:17">
      <c r="A21" s="247">
        <v>45169</v>
      </c>
      <c r="B21" t="s">
        <v>2077</v>
      </c>
      <c r="C21" t="s">
        <v>2061</v>
      </c>
      <c r="D21" t="s">
        <v>50</v>
      </c>
      <c r="E21">
        <v>113355745.333</v>
      </c>
      <c r="F21">
        <v>0</v>
      </c>
      <c r="G21">
        <v>113355745.333</v>
      </c>
      <c r="H21">
        <v>0</v>
      </c>
      <c r="I21">
        <v>113355745.333</v>
      </c>
      <c r="J21">
        <v>0</v>
      </c>
      <c r="K21">
        <v>0</v>
      </c>
      <c r="L21">
        <v>0</v>
      </c>
      <c r="M21">
        <v>0</v>
      </c>
      <c r="N21">
        <v>113355745.333</v>
      </c>
      <c r="O21">
        <v>0</v>
      </c>
      <c r="P21">
        <v>0</v>
      </c>
      <c r="Q21">
        <v>0</v>
      </c>
    </row>
    <row r="22" spans="1:17">
      <c r="A22" s="247">
        <v>45169</v>
      </c>
      <c r="B22" t="s">
        <v>2119</v>
      </c>
      <c r="C22" t="s">
        <v>2110</v>
      </c>
      <c r="D22" t="s">
        <v>50</v>
      </c>
      <c r="E22">
        <v>47148925.507063001</v>
      </c>
      <c r="F22">
        <v>0</v>
      </c>
      <c r="G22">
        <v>47148925.507063001</v>
      </c>
      <c r="H22">
        <v>0</v>
      </c>
      <c r="I22">
        <v>47148925.507063001</v>
      </c>
      <c r="J22">
        <v>0</v>
      </c>
      <c r="K22">
        <v>0</v>
      </c>
      <c r="L22">
        <v>0</v>
      </c>
      <c r="M22">
        <v>0</v>
      </c>
      <c r="N22">
        <v>47148925.507063001</v>
      </c>
      <c r="O22">
        <v>0</v>
      </c>
      <c r="P22">
        <v>0</v>
      </c>
      <c r="Q22">
        <v>0</v>
      </c>
    </row>
    <row r="23" spans="1:17">
      <c r="A23" s="247">
        <v>45169</v>
      </c>
      <c r="B23" t="s">
        <v>2119</v>
      </c>
      <c r="C23" t="s">
        <v>2061</v>
      </c>
      <c r="D23" t="s">
        <v>50</v>
      </c>
      <c r="E23">
        <v>47148925.507063001</v>
      </c>
      <c r="F23">
        <v>0</v>
      </c>
      <c r="G23">
        <v>47148925.507063001</v>
      </c>
      <c r="H23">
        <v>0</v>
      </c>
      <c r="I23">
        <v>47148925.507063001</v>
      </c>
      <c r="J23">
        <v>0</v>
      </c>
      <c r="K23">
        <v>0</v>
      </c>
      <c r="L23">
        <v>0</v>
      </c>
      <c r="M23">
        <v>0</v>
      </c>
      <c r="N23">
        <v>47148925.507063001</v>
      </c>
      <c r="O23">
        <v>0</v>
      </c>
      <c r="P23">
        <v>0</v>
      </c>
      <c r="Q23">
        <v>0</v>
      </c>
    </row>
    <row r="24" spans="1:17">
      <c r="A24" s="247">
        <v>45169</v>
      </c>
      <c r="B24" t="s">
        <v>2120</v>
      </c>
      <c r="C24" t="s">
        <v>2110</v>
      </c>
      <c r="D24" t="s">
        <v>50</v>
      </c>
      <c r="E24">
        <v>523259018.07804501</v>
      </c>
      <c r="F24">
        <v>0</v>
      </c>
      <c r="G24">
        <v>523259018.07804501</v>
      </c>
      <c r="H24">
        <v>0</v>
      </c>
      <c r="I24">
        <v>523259018.07804501</v>
      </c>
      <c r="J24">
        <v>0</v>
      </c>
      <c r="K24">
        <v>0</v>
      </c>
      <c r="L24">
        <v>0</v>
      </c>
      <c r="M24">
        <v>0</v>
      </c>
      <c r="N24">
        <v>523259018.07804501</v>
      </c>
      <c r="O24">
        <v>0</v>
      </c>
      <c r="P24">
        <v>0</v>
      </c>
      <c r="Q24">
        <v>0</v>
      </c>
    </row>
    <row r="25" spans="1:17">
      <c r="A25" s="247">
        <v>45169</v>
      </c>
      <c r="B25" t="s">
        <v>2120</v>
      </c>
      <c r="C25" t="s">
        <v>2061</v>
      </c>
      <c r="D25" t="s">
        <v>50</v>
      </c>
      <c r="E25">
        <v>523259018.07804501</v>
      </c>
      <c r="F25">
        <v>0</v>
      </c>
      <c r="G25">
        <v>523259018.07804501</v>
      </c>
      <c r="H25">
        <v>0</v>
      </c>
      <c r="I25">
        <v>523259018.07804501</v>
      </c>
      <c r="J25">
        <v>0</v>
      </c>
      <c r="K25">
        <v>0</v>
      </c>
      <c r="L25">
        <v>0</v>
      </c>
      <c r="M25">
        <v>0</v>
      </c>
      <c r="N25">
        <v>523259018.07804501</v>
      </c>
      <c r="O25">
        <v>0</v>
      </c>
      <c r="P25">
        <v>0</v>
      </c>
      <c r="Q25">
        <v>0</v>
      </c>
    </row>
    <row r="26" spans="1:17">
      <c r="A26" s="247">
        <v>45169</v>
      </c>
      <c r="B26" t="s">
        <v>2121</v>
      </c>
      <c r="C26" t="s">
        <v>2110</v>
      </c>
      <c r="D26" t="s">
        <v>50</v>
      </c>
      <c r="E26">
        <v>210000000</v>
      </c>
      <c r="F26">
        <v>0</v>
      </c>
      <c r="G26">
        <v>210000000</v>
      </c>
      <c r="H26">
        <v>210000000</v>
      </c>
      <c r="I26">
        <v>0</v>
      </c>
      <c r="J26">
        <v>0</v>
      </c>
      <c r="K26">
        <v>0</v>
      </c>
      <c r="L26">
        <v>0</v>
      </c>
      <c r="M26">
        <v>210000000</v>
      </c>
      <c r="N26">
        <v>0</v>
      </c>
      <c r="O26">
        <v>0</v>
      </c>
      <c r="P26">
        <v>0</v>
      </c>
      <c r="Q26">
        <v>0</v>
      </c>
    </row>
    <row r="27" spans="1:17">
      <c r="A27" s="247">
        <v>45169</v>
      </c>
      <c r="B27" t="s">
        <v>2121</v>
      </c>
      <c r="C27" t="s">
        <v>2061</v>
      </c>
      <c r="D27" t="s">
        <v>50</v>
      </c>
      <c r="E27">
        <v>210000000</v>
      </c>
      <c r="F27">
        <v>0</v>
      </c>
      <c r="G27">
        <v>210000000</v>
      </c>
      <c r="H27">
        <v>210000000</v>
      </c>
      <c r="I27">
        <v>0</v>
      </c>
      <c r="J27">
        <v>0</v>
      </c>
      <c r="K27">
        <v>0</v>
      </c>
      <c r="L27">
        <v>0</v>
      </c>
      <c r="M27">
        <v>210000000</v>
      </c>
      <c r="N27">
        <v>0</v>
      </c>
      <c r="O27">
        <v>0</v>
      </c>
      <c r="P27">
        <v>0</v>
      </c>
      <c r="Q27">
        <v>0</v>
      </c>
    </row>
    <row r="28" spans="1:17">
      <c r="A28" s="247">
        <v>45169</v>
      </c>
      <c r="B28" t="s">
        <v>2122</v>
      </c>
      <c r="C28" t="s">
        <v>2110</v>
      </c>
      <c r="D28" t="s">
        <v>50</v>
      </c>
      <c r="E28">
        <v>133588622.27001201</v>
      </c>
      <c r="F28">
        <v>0</v>
      </c>
      <c r="G28">
        <v>133588622.27001201</v>
      </c>
      <c r="H28">
        <v>0</v>
      </c>
      <c r="I28">
        <v>133588622.27001201</v>
      </c>
      <c r="J28">
        <v>0</v>
      </c>
      <c r="K28">
        <v>0</v>
      </c>
      <c r="L28">
        <v>0</v>
      </c>
      <c r="M28">
        <v>0</v>
      </c>
      <c r="N28">
        <v>133588622.27001201</v>
      </c>
      <c r="O28">
        <v>0</v>
      </c>
      <c r="P28">
        <v>0</v>
      </c>
      <c r="Q28">
        <v>0</v>
      </c>
    </row>
    <row r="29" spans="1:17">
      <c r="A29" s="247">
        <v>45169</v>
      </c>
      <c r="B29" t="s">
        <v>2122</v>
      </c>
      <c r="C29" t="s">
        <v>2061</v>
      </c>
      <c r="D29" t="s">
        <v>50</v>
      </c>
      <c r="E29">
        <v>133588622.27001201</v>
      </c>
      <c r="F29">
        <v>0</v>
      </c>
      <c r="G29">
        <v>133588622.27001201</v>
      </c>
      <c r="H29">
        <v>0</v>
      </c>
      <c r="I29">
        <v>133588622.27001201</v>
      </c>
      <c r="J29">
        <v>0</v>
      </c>
      <c r="K29">
        <v>0</v>
      </c>
      <c r="L29">
        <v>0</v>
      </c>
      <c r="M29">
        <v>0</v>
      </c>
      <c r="N29">
        <v>133588622.27001201</v>
      </c>
      <c r="O29">
        <v>0</v>
      </c>
      <c r="P29">
        <v>0</v>
      </c>
      <c r="Q29">
        <v>0</v>
      </c>
    </row>
    <row r="30" spans="1:17">
      <c r="A30" s="247">
        <v>45169</v>
      </c>
      <c r="B30" t="s">
        <v>2123</v>
      </c>
      <c r="C30" t="s">
        <v>2110</v>
      </c>
      <c r="D30" t="s">
        <v>50</v>
      </c>
      <c r="E30">
        <v>39940580.867082998</v>
      </c>
      <c r="F30">
        <v>0</v>
      </c>
      <c r="G30">
        <v>39940580.867082998</v>
      </c>
      <c r="H30">
        <v>0</v>
      </c>
      <c r="I30">
        <v>39940580.867082998</v>
      </c>
      <c r="J30">
        <v>0</v>
      </c>
      <c r="K30">
        <v>0</v>
      </c>
      <c r="L30">
        <v>0</v>
      </c>
      <c r="M30">
        <v>0</v>
      </c>
      <c r="N30">
        <v>39940580.867082998</v>
      </c>
      <c r="O30">
        <v>0</v>
      </c>
      <c r="P30">
        <v>0</v>
      </c>
      <c r="Q30">
        <v>0</v>
      </c>
    </row>
    <row r="31" spans="1:17">
      <c r="A31" s="247">
        <v>45169</v>
      </c>
      <c r="B31" t="s">
        <v>2123</v>
      </c>
      <c r="C31" t="s">
        <v>2061</v>
      </c>
      <c r="D31" t="s">
        <v>50</v>
      </c>
      <c r="E31">
        <v>39940580.867082998</v>
      </c>
      <c r="F31">
        <v>0</v>
      </c>
      <c r="G31">
        <v>39940580.867082998</v>
      </c>
      <c r="H31">
        <v>0</v>
      </c>
      <c r="I31">
        <v>39940580.867082998</v>
      </c>
      <c r="J31">
        <v>0</v>
      </c>
      <c r="K31">
        <v>0</v>
      </c>
      <c r="L31">
        <v>0</v>
      </c>
      <c r="M31">
        <v>0</v>
      </c>
      <c r="N31">
        <v>39940580.867082998</v>
      </c>
      <c r="O31">
        <v>0</v>
      </c>
      <c r="P31">
        <v>0</v>
      </c>
      <c r="Q31">
        <v>0</v>
      </c>
    </row>
    <row r="32" spans="1:17">
      <c r="A32" s="247">
        <v>45169</v>
      </c>
      <c r="B32" t="s">
        <v>2124</v>
      </c>
      <c r="C32" t="s">
        <v>2110</v>
      </c>
      <c r="D32" t="s">
        <v>50</v>
      </c>
      <c r="E32">
        <v>6061484.9665740002</v>
      </c>
      <c r="F32">
        <v>0</v>
      </c>
      <c r="G32">
        <v>6061484.9665740002</v>
      </c>
      <c r="H32">
        <v>0</v>
      </c>
      <c r="I32">
        <v>6061484.9665740002</v>
      </c>
      <c r="J32">
        <v>0</v>
      </c>
      <c r="K32">
        <v>0</v>
      </c>
      <c r="L32">
        <v>0</v>
      </c>
      <c r="M32">
        <v>0</v>
      </c>
      <c r="N32">
        <v>6061484.9665740002</v>
      </c>
      <c r="O32">
        <v>0</v>
      </c>
      <c r="P32">
        <v>0</v>
      </c>
      <c r="Q32">
        <v>0</v>
      </c>
    </row>
    <row r="33" spans="1:17">
      <c r="A33" s="247">
        <v>45169</v>
      </c>
      <c r="B33" t="s">
        <v>2124</v>
      </c>
      <c r="C33" t="s">
        <v>2061</v>
      </c>
      <c r="D33" t="s">
        <v>50</v>
      </c>
      <c r="E33">
        <v>6061484.9665740002</v>
      </c>
      <c r="F33">
        <v>0</v>
      </c>
      <c r="G33">
        <v>6061484.9665740002</v>
      </c>
      <c r="H33">
        <v>0</v>
      </c>
      <c r="I33">
        <v>6061484.9665740002</v>
      </c>
      <c r="J33">
        <v>0</v>
      </c>
      <c r="K33">
        <v>0</v>
      </c>
      <c r="L33">
        <v>0</v>
      </c>
      <c r="M33">
        <v>0</v>
      </c>
      <c r="N33">
        <v>6061484.9665740002</v>
      </c>
      <c r="O33">
        <v>0</v>
      </c>
      <c r="P33">
        <v>0</v>
      </c>
      <c r="Q33">
        <v>0</v>
      </c>
    </row>
    <row r="34" spans="1:17">
      <c r="A34" s="247">
        <v>45169</v>
      </c>
      <c r="B34" t="s">
        <v>2078</v>
      </c>
      <c r="C34" t="s">
        <v>2110</v>
      </c>
      <c r="D34" t="s">
        <v>50</v>
      </c>
      <c r="E34">
        <v>7933443.1364949998</v>
      </c>
      <c r="F34">
        <v>0</v>
      </c>
      <c r="G34">
        <v>7933443.1364949998</v>
      </c>
      <c r="H34">
        <v>0</v>
      </c>
      <c r="I34">
        <v>7933443.1364949998</v>
      </c>
      <c r="J34">
        <v>0</v>
      </c>
      <c r="K34">
        <v>0</v>
      </c>
      <c r="L34">
        <v>0</v>
      </c>
      <c r="M34">
        <v>0</v>
      </c>
      <c r="N34">
        <v>7933443.1364949998</v>
      </c>
      <c r="O34">
        <v>0</v>
      </c>
      <c r="P34">
        <v>0</v>
      </c>
      <c r="Q34">
        <v>0</v>
      </c>
    </row>
    <row r="35" spans="1:17">
      <c r="A35" s="247">
        <v>45169</v>
      </c>
      <c r="B35" t="s">
        <v>2078</v>
      </c>
      <c r="C35" t="s">
        <v>2061</v>
      </c>
      <c r="D35" t="s">
        <v>50</v>
      </c>
      <c r="E35">
        <v>7933443.1364949998</v>
      </c>
      <c r="F35">
        <v>0</v>
      </c>
      <c r="G35">
        <v>7933443.1364949998</v>
      </c>
      <c r="H35">
        <v>0</v>
      </c>
      <c r="I35">
        <v>7933443.1364949998</v>
      </c>
      <c r="J35">
        <v>0</v>
      </c>
      <c r="K35">
        <v>0</v>
      </c>
      <c r="L35">
        <v>0</v>
      </c>
      <c r="M35">
        <v>0</v>
      </c>
      <c r="N35">
        <v>7933443.1364949998</v>
      </c>
      <c r="O35">
        <v>0</v>
      </c>
      <c r="P35">
        <v>0</v>
      </c>
      <c r="Q35">
        <v>0</v>
      </c>
    </row>
    <row r="36" spans="1:17">
      <c r="A36" s="247">
        <v>45169</v>
      </c>
      <c r="B36" t="s">
        <v>2125</v>
      </c>
      <c r="C36" t="s">
        <v>2110</v>
      </c>
      <c r="D36" t="s">
        <v>50</v>
      </c>
      <c r="E36">
        <v>4320000</v>
      </c>
      <c r="F36">
        <v>0</v>
      </c>
      <c r="G36">
        <v>4320000</v>
      </c>
      <c r="H36">
        <v>0</v>
      </c>
      <c r="I36">
        <v>4320000</v>
      </c>
      <c r="J36">
        <v>0</v>
      </c>
      <c r="K36">
        <v>0</v>
      </c>
      <c r="L36">
        <v>0</v>
      </c>
      <c r="M36">
        <v>0</v>
      </c>
      <c r="N36">
        <v>4320000</v>
      </c>
      <c r="O36">
        <v>0</v>
      </c>
      <c r="P36">
        <v>0</v>
      </c>
      <c r="Q36">
        <v>0</v>
      </c>
    </row>
    <row r="37" spans="1:17">
      <c r="A37" s="247">
        <v>45169</v>
      </c>
      <c r="B37" t="s">
        <v>2125</v>
      </c>
      <c r="C37" t="s">
        <v>2061</v>
      </c>
      <c r="D37" t="s">
        <v>50</v>
      </c>
      <c r="E37">
        <v>4320000</v>
      </c>
      <c r="F37">
        <v>0</v>
      </c>
      <c r="G37">
        <v>4320000</v>
      </c>
      <c r="H37">
        <v>0</v>
      </c>
      <c r="I37">
        <v>4320000</v>
      </c>
      <c r="J37">
        <v>0</v>
      </c>
      <c r="K37">
        <v>0</v>
      </c>
      <c r="L37">
        <v>0</v>
      </c>
      <c r="M37">
        <v>0</v>
      </c>
      <c r="N37">
        <v>4320000</v>
      </c>
      <c r="O37">
        <v>0</v>
      </c>
      <c r="P37">
        <v>0</v>
      </c>
      <c r="Q37">
        <v>0</v>
      </c>
    </row>
    <row r="38" spans="1:17">
      <c r="A38" s="247">
        <v>45169</v>
      </c>
      <c r="B38" t="s">
        <v>2126</v>
      </c>
      <c r="C38" t="s">
        <v>2110</v>
      </c>
      <c r="D38" t="s">
        <v>50</v>
      </c>
      <c r="E38">
        <v>10327399.080344999</v>
      </c>
      <c r="F38">
        <v>0</v>
      </c>
      <c r="G38">
        <v>10327399.080344999</v>
      </c>
      <c r="H38">
        <v>0</v>
      </c>
      <c r="I38">
        <v>10327399.080344999</v>
      </c>
      <c r="J38">
        <v>0</v>
      </c>
      <c r="K38">
        <v>0</v>
      </c>
      <c r="L38">
        <v>0</v>
      </c>
      <c r="M38">
        <v>0</v>
      </c>
      <c r="N38">
        <v>10327399.080344999</v>
      </c>
      <c r="O38">
        <v>0</v>
      </c>
      <c r="P38">
        <v>0</v>
      </c>
      <c r="Q38">
        <v>0</v>
      </c>
    </row>
    <row r="39" spans="1:17">
      <c r="A39" s="247">
        <v>45169</v>
      </c>
      <c r="B39" t="s">
        <v>2126</v>
      </c>
      <c r="C39" t="s">
        <v>2061</v>
      </c>
      <c r="D39" t="s">
        <v>50</v>
      </c>
      <c r="E39">
        <v>10327399.080344999</v>
      </c>
      <c r="F39">
        <v>0</v>
      </c>
      <c r="G39">
        <v>10327399.080344999</v>
      </c>
      <c r="H39">
        <v>0</v>
      </c>
      <c r="I39">
        <v>10327399.080344999</v>
      </c>
      <c r="J39">
        <v>0</v>
      </c>
      <c r="K39">
        <v>0</v>
      </c>
      <c r="L39">
        <v>0</v>
      </c>
      <c r="M39">
        <v>0</v>
      </c>
      <c r="N39">
        <v>10327399.080344999</v>
      </c>
      <c r="O39">
        <v>0</v>
      </c>
      <c r="P39">
        <v>0</v>
      </c>
      <c r="Q39">
        <v>0</v>
      </c>
    </row>
    <row r="40" spans="1:17">
      <c r="A40" s="247">
        <v>45169</v>
      </c>
      <c r="B40" t="s">
        <v>2127</v>
      </c>
      <c r="C40" t="s">
        <v>2110</v>
      </c>
      <c r="D40" t="s">
        <v>50</v>
      </c>
      <c r="E40">
        <v>53578312.776720002</v>
      </c>
      <c r="F40">
        <v>0</v>
      </c>
      <c r="G40">
        <v>53578312.776720002</v>
      </c>
      <c r="H40">
        <v>0</v>
      </c>
      <c r="I40">
        <v>53578312.776720002</v>
      </c>
      <c r="J40">
        <v>0</v>
      </c>
      <c r="K40">
        <v>0</v>
      </c>
      <c r="L40">
        <v>0</v>
      </c>
      <c r="M40">
        <v>0</v>
      </c>
      <c r="N40">
        <v>53578312.776720002</v>
      </c>
      <c r="O40">
        <v>0</v>
      </c>
      <c r="P40">
        <v>0</v>
      </c>
      <c r="Q40">
        <v>0</v>
      </c>
    </row>
    <row r="41" spans="1:17">
      <c r="A41" s="247">
        <v>45169</v>
      </c>
      <c r="B41" t="s">
        <v>2127</v>
      </c>
      <c r="C41" t="s">
        <v>2061</v>
      </c>
      <c r="D41" t="s">
        <v>50</v>
      </c>
      <c r="E41">
        <v>53578312.776720002</v>
      </c>
      <c r="F41">
        <v>0</v>
      </c>
      <c r="G41">
        <v>53578312.776720002</v>
      </c>
      <c r="H41">
        <v>0</v>
      </c>
      <c r="I41">
        <v>53578312.776720002</v>
      </c>
      <c r="J41">
        <v>0</v>
      </c>
      <c r="K41">
        <v>0</v>
      </c>
      <c r="L41">
        <v>0</v>
      </c>
      <c r="M41">
        <v>0</v>
      </c>
      <c r="N41">
        <v>53578312.776720002</v>
      </c>
      <c r="O41">
        <v>0</v>
      </c>
      <c r="P41">
        <v>0</v>
      </c>
      <c r="Q41">
        <v>0</v>
      </c>
    </row>
    <row r="42" spans="1:17">
      <c r="A42" s="247">
        <v>45169</v>
      </c>
      <c r="B42" t="s">
        <v>2079</v>
      </c>
      <c r="C42" t="s">
        <v>2110</v>
      </c>
      <c r="D42" t="s">
        <v>50</v>
      </c>
      <c r="E42">
        <v>55631472.683555</v>
      </c>
      <c r="F42">
        <v>0</v>
      </c>
      <c r="G42">
        <v>55631472.683555</v>
      </c>
      <c r="H42">
        <v>0</v>
      </c>
      <c r="I42">
        <v>55631472.683555</v>
      </c>
      <c r="J42">
        <v>0</v>
      </c>
      <c r="K42">
        <v>0</v>
      </c>
      <c r="L42">
        <v>0</v>
      </c>
      <c r="M42">
        <v>0</v>
      </c>
      <c r="N42">
        <v>55631472.683555</v>
      </c>
      <c r="O42">
        <v>0</v>
      </c>
      <c r="P42">
        <v>0</v>
      </c>
      <c r="Q42">
        <v>0</v>
      </c>
    </row>
    <row r="43" spans="1:17">
      <c r="A43" s="247">
        <v>45169</v>
      </c>
      <c r="B43" t="s">
        <v>2079</v>
      </c>
      <c r="C43" t="s">
        <v>2061</v>
      </c>
      <c r="D43" t="s">
        <v>50</v>
      </c>
      <c r="E43">
        <v>55631472.683555</v>
      </c>
      <c r="F43">
        <v>0</v>
      </c>
      <c r="G43">
        <v>55631472.683555</v>
      </c>
      <c r="H43">
        <v>0</v>
      </c>
      <c r="I43">
        <v>55631472.683555</v>
      </c>
      <c r="J43">
        <v>0</v>
      </c>
      <c r="K43">
        <v>0</v>
      </c>
      <c r="L43">
        <v>0</v>
      </c>
      <c r="M43">
        <v>0</v>
      </c>
      <c r="N43">
        <v>55631472.683555</v>
      </c>
      <c r="O43">
        <v>0</v>
      </c>
      <c r="P43">
        <v>0</v>
      </c>
      <c r="Q43">
        <v>0</v>
      </c>
    </row>
    <row r="44" spans="1:17">
      <c r="A44" s="247">
        <v>45169</v>
      </c>
      <c r="B44" t="s">
        <v>2128</v>
      </c>
      <c r="C44" t="s">
        <v>2110</v>
      </c>
      <c r="D44" t="s">
        <v>50</v>
      </c>
      <c r="E44">
        <v>56296542.189795002</v>
      </c>
      <c r="F44">
        <v>0</v>
      </c>
      <c r="G44">
        <v>56296542.189795002</v>
      </c>
      <c r="H44">
        <v>0</v>
      </c>
      <c r="I44">
        <v>56296542.189795002</v>
      </c>
      <c r="J44">
        <v>0</v>
      </c>
      <c r="K44">
        <v>0</v>
      </c>
      <c r="L44">
        <v>0</v>
      </c>
      <c r="M44">
        <v>0</v>
      </c>
      <c r="N44">
        <v>56296542.189795002</v>
      </c>
      <c r="O44">
        <v>0</v>
      </c>
      <c r="P44">
        <v>0</v>
      </c>
      <c r="Q44">
        <v>0</v>
      </c>
    </row>
    <row r="45" spans="1:17">
      <c r="A45" s="247">
        <v>45169</v>
      </c>
      <c r="B45" t="s">
        <v>2128</v>
      </c>
      <c r="C45" t="s">
        <v>2061</v>
      </c>
      <c r="D45" t="s">
        <v>50</v>
      </c>
      <c r="E45">
        <v>56296542.189795002</v>
      </c>
      <c r="F45">
        <v>0</v>
      </c>
      <c r="G45">
        <v>56296542.189795002</v>
      </c>
      <c r="H45">
        <v>0</v>
      </c>
      <c r="I45">
        <v>56296542.189795002</v>
      </c>
      <c r="J45">
        <v>0</v>
      </c>
      <c r="K45">
        <v>0</v>
      </c>
      <c r="L45">
        <v>0</v>
      </c>
      <c r="M45">
        <v>0</v>
      </c>
      <c r="N45">
        <v>56296542.189795002</v>
      </c>
      <c r="O45">
        <v>0</v>
      </c>
      <c r="P45">
        <v>0</v>
      </c>
      <c r="Q45">
        <v>0</v>
      </c>
    </row>
    <row r="46" spans="1:17">
      <c r="A46" s="247">
        <v>45169</v>
      </c>
      <c r="B46" t="s">
        <v>2129</v>
      </c>
      <c r="C46" t="s">
        <v>2110</v>
      </c>
      <c r="D46" t="s">
        <v>50</v>
      </c>
      <c r="E46">
        <v>68102968.040737003</v>
      </c>
      <c r="F46">
        <v>0</v>
      </c>
      <c r="G46">
        <v>68102968.040737003</v>
      </c>
      <c r="H46">
        <v>0</v>
      </c>
      <c r="I46">
        <v>68102968.040737003</v>
      </c>
      <c r="J46">
        <v>0</v>
      </c>
      <c r="K46">
        <v>0</v>
      </c>
      <c r="L46">
        <v>0</v>
      </c>
      <c r="M46">
        <v>0</v>
      </c>
      <c r="N46">
        <v>68102968.040737003</v>
      </c>
      <c r="O46">
        <v>0</v>
      </c>
      <c r="P46">
        <v>0</v>
      </c>
      <c r="Q46">
        <v>0</v>
      </c>
    </row>
    <row r="47" spans="1:17">
      <c r="A47" s="247">
        <v>45169</v>
      </c>
      <c r="B47" t="s">
        <v>2129</v>
      </c>
      <c r="C47" t="s">
        <v>2061</v>
      </c>
      <c r="D47" t="s">
        <v>50</v>
      </c>
      <c r="E47">
        <v>68102968.040737003</v>
      </c>
      <c r="F47">
        <v>0</v>
      </c>
      <c r="G47">
        <v>68102968.040737003</v>
      </c>
      <c r="H47">
        <v>0</v>
      </c>
      <c r="I47">
        <v>68102968.040737003</v>
      </c>
      <c r="J47">
        <v>0</v>
      </c>
      <c r="K47">
        <v>0</v>
      </c>
      <c r="L47">
        <v>0</v>
      </c>
      <c r="M47">
        <v>0</v>
      </c>
      <c r="N47">
        <v>68102968.040737003</v>
      </c>
      <c r="O47">
        <v>0</v>
      </c>
      <c r="P47">
        <v>0</v>
      </c>
      <c r="Q47">
        <v>0</v>
      </c>
    </row>
    <row r="48" spans="1:17">
      <c r="A48" s="247">
        <v>45169</v>
      </c>
      <c r="B48" t="s">
        <v>2130</v>
      </c>
      <c r="C48" t="s">
        <v>2110</v>
      </c>
      <c r="D48" t="s">
        <v>50</v>
      </c>
      <c r="E48">
        <v>213000000</v>
      </c>
      <c r="F48">
        <v>0</v>
      </c>
      <c r="G48">
        <v>213000000</v>
      </c>
      <c r="H48">
        <v>213000000</v>
      </c>
      <c r="I48">
        <v>0</v>
      </c>
      <c r="J48">
        <v>0</v>
      </c>
      <c r="K48">
        <v>0</v>
      </c>
      <c r="L48">
        <v>0</v>
      </c>
      <c r="M48">
        <v>213000000</v>
      </c>
      <c r="N48">
        <v>0</v>
      </c>
      <c r="O48">
        <v>0</v>
      </c>
      <c r="P48">
        <v>0</v>
      </c>
      <c r="Q48">
        <v>0</v>
      </c>
    </row>
    <row r="49" spans="1:17">
      <c r="A49" s="247">
        <v>45169</v>
      </c>
      <c r="B49" t="s">
        <v>2130</v>
      </c>
      <c r="C49" t="s">
        <v>2061</v>
      </c>
      <c r="D49" t="s">
        <v>50</v>
      </c>
      <c r="E49">
        <v>213000000</v>
      </c>
      <c r="F49">
        <v>0</v>
      </c>
      <c r="G49">
        <v>213000000</v>
      </c>
      <c r="H49">
        <v>213000000</v>
      </c>
      <c r="I49">
        <v>0</v>
      </c>
      <c r="J49">
        <v>0</v>
      </c>
      <c r="K49">
        <v>0</v>
      </c>
      <c r="L49">
        <v>0</v>
      </c>
      <c r="M49">
        <v>213000000</v>
      </c>
      <c r="N49">
        <v>0</v>
      </c>
      <c r="O49">
        <v>0</v>
      </c>
      <c r="P49">
        <v>0</v>
      </c>
      <c r="Q49">
        <v>0</v>
      </c>
    </row>
    <row r="50" spans="1:17">
      <c r="A50" s="247">
        <v>45169</v>
      </c>
      <c r="B50" t="s">
        <v>2131</v>
      </c>
      <c r="C50" t="s">
        <v>2110</v>
      </c>
      <c r="D50" t="s">
        <v>50</v>
      </c>
      <c r="E50">
        <v>32698300.802884001</v>
      </c>
      <c r="F50">
        <v>0</v>
      </c>
      <c r="G50">
        <v>32698300.802884001</v>
      </c>
      <c r="H50">
        <v>0</v>
      </c>
      <c r="I50">
        <v>32698300.802884001</v>
      </c>
      <c r="J50">
        <v>0</v>
      </c>
      <c r="K50">
        <v>0</v>
      </c>
      <c r="L50">
        <v>0</v>
      </c>
      <c r="M50">
        <v>0</v>
      </c>
      <c r="N50">
        <v>32698300.802884001</v>
      </c>
      <c r="O50">
        <v>0</v>
      </c>
      <c r="P50">
        <v>0</v>
      </c>
      <c r="Q50">
        <v>0</v>
      </c>
    </row>
    <row r="51" spans="1:17">
      <c r="A51" s="247">
        <v>45169</v>
      </c>
      <c r="B51" t="s">
        <v>2131</v>
      </c>
      <c r="C51" t="s">
        <v>2061</v>
      </c>
      <c r="D51" t="s">
        <v>50</v>
      </c>
      <c r="E51">
        <v>32698300.802884001</v>
      </c>
      <c r="F51">
        <v>0</v>
      </c>
      <c r="G51">
        <v>32698300.802884001</v>
      </c>
      <c r="H51">
        <v>0</v>
      </c>
      <c r="I51">
        <v>32698300.802884001</v>
      </c>
      <c r="J51">
        <v>0</v>
      </c>
      <c r="K51">
        <v>0</v>
      </c>
      <c r="L51">
        <v>0</v>
      </c>
      <c r="M51">
        <v>0</v>
      </c>
      <c r="N51">
        <v>32698300.802884001</v>
      </c>
      <c r="O51">
        <v>0</v>
      </c>
      <c r="P51">
        <v>0</v>
      </c>
      <c r="Q51">
        <v>0</v>
      </c>
    </row>
    <row r="52" spans="1:17">
      <c r="A52" s="247">
        <v>45169</v>
      </c>
      <c r="B52" t="s">
        <v>2132</v>
      </c>
      <c r="C52" t="s">
        <v>2110</v>
      </c>
      <c r="D52" t="s">
        <v>50</v>
      </c>
      <c r="E52">
        <v>55836735.561456002</v>
      </c>
      <c r="F52">
        <v>0</v>
      </c>
      <c r="G52">
        <v>55836735.561456002</v>
      </c>
      <c r="H52">
        <v>0</v>
      </c>
      <c r="I52">
        <v>55836735.561456002</v>
      </c>
      <c r="J52">
        <v>0</v>
      </c>
      <c r="K52">
        <v>0</v>
      </c>
      <c r="L52">
        <v>0</v>
      </c>
      <c r="M52">
        <v>0</v>
      </c>
      <c r="N52">
        <v>55836735.561456002</v>
      </c>
      <c r="O52">
        <v>0</v>
      </c>
      <c r="P52">
        <v>0</v>
      </c>
      <c r="Q52">
        <v>0</v>
      </c>
    </row>
    <row r="53" spans="1:17">
      <c r="A53" s="247">
        <v>45169</v>
      </c>
      <c r="B53" t="s">
        <v>2132</v>
      </c>
      <c r="C53" t="s">
        <v>2061</v>
      </c>
      <c r="D53" t="s">
        <v>50</v>
      </c>
      <c r="E53">
        <v>55836735.561456002</v>
      </c>
      <c r="F53">
        <v>0</v>
      </c>
      <c r="G53">
        <v>55836735.561456002</v>
      </c>
      <c r="H53">
        <v>0</v>
      </c>
      <c r="I53">
        <v>55836735.561456002</v>
      </c>
      <c r="J53">
        <v>0</v>
      </c>
      <c r="K53">
        <v>0</v>
      </c>
      <c r="L53">
        <v>0</v>
      </c>
      <c r="M53">
        <v>0</v>
      </c>
      <c r="N53">
        <v>55836735.561456002</v>
      </c>
      <c r="O53">
        <v>0</v>
      </c>
      <c r="P53">
        <v>0</v>
      </c>
      <c r="Q53">
        <v>0</v>
      </c>
    </row>
    <row r="54" spans="1:17">
      <c r="A54" s="247">
        <v>45169</v>
      </c>
      <c r="B54" t="s">
        <v>2133</v>
      </c>
      <c r="C54" t="s">
        <v>2110</v>
      </c>
      <c r="D54" t="s">
        <v>50</v>
      </c>
      <c r="E54">
        <v>119366671.44164699</v>
      </c>
      <c r="F54">
        <v>0</v>
      </c>
      <c r="G54">
        <v>119366671.44164699</v>
      </c>
      <c r="H54">
        <v>0</v>
      </c>
      <c r="I54">
        <v>119366671.44164699</v>
      </c>
      <c r="J54">
        <v>0</v>
      </c>
      <c r="K54">
        <v>0</v>
      </c>
      <c r="L54">
        <v>0</v>
      </c>
      <c r="M54">
        <v>0</v>
      </c>
      <c r="N54">
        <v>119366671.44164699</v>
      </c>
      <c r="O54">
        <v>0</v>
      </c>
      <c r="P54">
        <v>0</v>
      </c>
      <c r="Q54">
        <v>0</v>
      </c>
    </row>
    <row r="55" spans="1:17">
      <c r="A55" s="247">
        <v>45169</v>
      </c>
      <c r="B55" t="s">
        <v>2133</v>
      </c>
      <c r="C55" t="s">
        <v>2061</v>
      </c>
      <c r="D55" t="s">
        <v>50</v>
      </c>
      <c r="E55">
        <v>119366671.44164699</v>
      </c>
      <c r="F55">
        <v>0</v>
      </c>
      <c r="G55">
        <v>119366671.44164699</v>
      </c>
      <c r="H55">
        <v>0</v>
      </c>
      <c r="I55">
        <v>119366671.44164699</v>
      </c>
      <c r="J55">
        <v>0</v>
      </c>
      <c r="K55">
        <v>0</v>
      </c>
      <c r="L55">
        <v>0</v>
      </c>
      <c r="M55">
        <v>0</v>
      </c>
      <c r="N55">
        <v>119366671.44164699</v>
      </c>
      <c r="O55">
        <v>0</v>
      </c>
      <c r="P55">
        <v>0</v>
      </c>
      <c r="Q55">
        <v>0</v>
      </c>
    </row>
    <row r="56" spans="1:17">
      <c r="A56" s="247">
        <v>45169</v>
      </c>
      <c r="B56" t="s">
        <v>2082</v>
      </c>
      <c r="C56" t="s">
        <v>2110</v>
      </c>
      <c r="D56" t="s">
        <v>50</v>
      </c>
      <c r="E56">
        <v>93261390.399949998</v>
      </c>
      <c r="F56">
        <v>0</v>
      </c>
      <c r="G56">
        <v>93261390.399949998</v>
      </c>
      <c r="H56">
        <v>0</v>
      </c>
      <c r="I56">
        <v>93261390.399949998</v>
      </c>
      <c r="J56">
        <v>0</v>
      </c>
      <c r="K56">
        <v>0</v>
      </c>
      <c r="L56">
        <v>0</v>
      </c>
      <c r="M56">
        <v>0</v>
      </c>
      <c r="N56">
        <v>93261390.399949998</v>
      </c>
      <c r="O56">
        <v>0</v>
      </c>
      <c r="P56">
        <v>0</v>
      </c>
      <c r="Q56">
        <v>0</v>
      </c>
    </row>
    <row r="57" spans="1:17">
      <c r="A57" s="247">
        <v>45169</v>
      </c>
      <c r="B57" t="s">
        <v>2082</v>
      </c>
      <c r="C57" t="s">
        <v>2061</v>
      </c>
      <c r="D57" t="s">
        <v>50</v>
      </c>
      <c r="E57">
        <v>93261390.399949998</v>
      </c>
      <c r="F57">
        <v>0</v>
      </c>
      <c r="G57">
        <v>93261390.399949998</v>
      </c>
      <c r="H57">
        <v>0</v>
      </c>
      <c r="I57">
        <v>93261390.399949998</v>
      </c>
      <c r="J57">
        <v>0</v>
      </c>
      <c r="K57">
        <v>0</v>
      </c>
      <c r="L57">
        <v>0</v>
      </c>
      <c r="M57">
        <v>0</v>
      </c>
      <c r="N57">
        <v>93261390.399949998</v>
      </c>
      <c r="O57">
        <v>0</v>
      </c>
      <c r="P57">
        <v>0</v>
      </c>
      <c r="Q57">
        <v>0</v>
      </c>
    </row>
    <row r="58" spans="1:17">
      <c r="A58" s="247">
        <v>45169</v>
      </c>
      <c r="B58" t="s">
        <v>2134</v>
      </c>
      <c r="C58" t="s">
        <v>2110</v>
      </c>
      <c r="D58" t="s">
        <v>50</v>
      </c>
      <c r="E58">
        <v>97589985.947151005</v>
      </c>
      <c r="F58">
        <v>0</v>
      </c>
      <c r="G58">
        <v>97589985.947151005</v>
      </c>
      <c r="H58">
        <v>0</v>
      </c>
      <c r="I58">
        <v>97589985.947151005</v>
      </c>
      <c r="J58">
        <v>0</v>
      </c>
      <c r="K58">
        <v>0</v>
      </c>
      <c r="L58">
        <v>0</v>
      </c>
      <c r="M58">
        <v>0</v>
      </c>
      <c r="N58">
        <v>97589985.947151005</v>
      </c>
      <c r="O58">
        <v>0</v>
      </c>
      <c r="P58">
        <v>0</v>
      </c>
      <c r="Q58">
        <v>0</v>
      </c>
    </row>
    <row r="59" spans="1:17">
      <c r="A59" s="247">
        <v>45169</v>
      </c>
      <c r="B59" t="s">
        <v>2134</v>
      </c>
      <c r="C59" t="s">
        <v>2061</v>
      </c>
      <c r="D59" t="s">
        <v>50</v>
      </c>
      <c r="E59">
        <v>97589985.947151005</v>
      </c>
      <c r="F59">
        <v>0</v>
      </c>
      <c r="G59">
        <v>97589985.947151005</v>
      </c>
      <c r="H59">
        <v>0</v>
      </c>
      <c r="I59">
        <v>97589985.947151005</v>
      </c>
      <c r="J59">
        <v>0</v>
      </c>
      <c r="K59">
        <v>0</v>
      </c>
      <c r="L59">
        <v>0</v>
      </c>
      <c r="M59">
        <v>0</v>
      </c>
      <c r="N59">
        <v>97589985.947151005</v>
      </c>
      <c r="O59">
        <v>0</v>
      </c>
      <c r="P59">
        <v>0</v>
      </c>
      <c r="Q59">
        <v>0</v>
      </c>
    </row>
    <row r="60" spans="1:17">
      <c r="A60" s="247">
        <v>45169</v>
      </c>
      <c r="B60" t="s">
        <v>2135</v>
      </c>
      <c r="C60" t="s">
        <v>2110</v>
      </c>
      <c r="D60" t="s">
        <v>50</v>
      </c>
      <c r="E60">
        <v>85201513.901710004</v>
      </c>
      <c r="F60">
        <v>0</v>
      </c>
      <c r="G60">
        <v>85201513.901710004</v>
      </c>
      <c r="H60">
        <v>0</v>
      </c>
      <c r="I60">
        <v>85201513.901710004</v>
      </c>
      <c r="J60">
        <v>0</v>
      </c>
      <c r="K60">
        <v>0</v>
      </c>
      <c r="L60">
        <v>0</v>
      </c>
      <c r="M60">
        <v>0</v>
      </c>
      <c r="N60">
        <v>85201513.901710004</v>
      </c>
      <c r="O60">
        <v>0</v>
      </c>
      <c r="P60">
        <v>0</v>
      </c>
      <c r="Q60">
        <v>0</v>
      </c>
    </row>
    <row r="61" spans="1:17">
      <c r="A61" s="247">
        <v>45169</v>
      </c>
      <c r="B61" t="s">
        <v>2135</v>
      </c>
      <c r="C61" t="s">
        <v>2061</v>
      </c>
      <c r="D61" t="s">
        <v>50</v>
      </c>
      <c r="E61">
        <v>85201513.901710004</v>
      </c>
      <c r="F61">
        <v>0</v>
      </c>
      <c r="G61">
        <v>85201513.901710004</v>
      </c>
      <c r="H61">
        <v>0</v>
      </c>
      <c r="I61">
        <v>85201513.901710004</v>
      </c>
      <c r="J61">
        <v>0</v>
      </c>
      <c r="K61">
        <v>0</v>
      </c>
      <c r="L61">
        <v>0</v>
      </c>
      <c r="M61">
        <v>0</v>
      </c>
      <c r="N61">
        <v>85201513.901710004</v>
      </c>
      <c r="O61">
        <v>0</v>
      </c>
      <c r="P61">
        <v>0</v>
      </c>
      <c r="Q61">
        <v>0</v>
      </c>
    </row>
    <row r="62" spans="1:17">
      <c r="A62" s="247">
        <v>45169</v>
      </c>
      <c r="B62" t="s">
        <v>2136</v>
      </c>
      <c r="C62" t="s">
        <v>2110</v>
      </c>
      <c r="D62" t="s">
        <v>50</v>
      </c>
      <c r="E62">
        <v>92562946.325618997</v>
      </c>
      <c r="F62">
        <v>0</v>
      </c>
      <c r="G62">
        <v>92562946.325618997</v>
      </c>
      <c r="H62">
        <v>0</v>
      </c>
      <c r="I62">
        <v>92562946.325618997</v>
      </c>
      <c r="J62">
        <v>0</v>
      </c>
      <c r="K62">
        <v>0</v>
      </c>
      <c r="L62">
        <v>0</v>
      </c>
      <c r="M62">
        <v>0</v>
      </c>
      <c r="N62">
        <v>92562946.325618997</v>
      </c>
      <c r="O62">
        <v>0</v>
      </c>
      <c r="P62">
        <v>0</v>
      </c>
      <c r="Q62">
        <v>0</v>
      </c>
    </row>
    <row r="63" spans="1:17">
      <c r="A63" s="247">
        <v>45169</v>
      </c>
      <c r="B63" t="s">
        <v>2136</v>
      </c>
      <c r="C63" t="s">
        <v>2061</v>
      </c>
      <c r="D63" t="s">
        <v>50</v>
      </c>
      <c r="E63">
        <v>92562946.325618997</v>
      </c>
      <c r="F63">
        <v>0</v>
      </c>
      <c r="G63">
        <v>92562946.325618997</v>
      </c>
      <c r="H63">
        <v>0</v>
      </c>
      <c r="I63">
        <v>92562946.325618997</v>
      </c>
      <c r="J63">
        <v>0</v>
      </c>
      <c r="K63">
        <v>0</v>
      </c>
      <c r="L63">
        <v>0</v>
      </c>
      <c r="M63">
        <v>0</v>
      </c>
      <c r="N63">
        <v>92562946.325618997</v>
      </c>
      <c r="O63">
        <v>0</v>
      </c>
      <c r="P63">
        <v>0</v>
      </c>
      <c r="Q63">
        <v>0</v>
      </c>
    </row>
    <row r="64" spans="1:17">
      <c r="A64" s="247">
        <v>45169</v>
      </c>
      <c r="B64" t="s">
        <v>2137</v>
      </c>
      <c r="C64" t="s">
        <v>2110</v>
      </c>
      <c r="D64" t="s">
        <v>50</v>
      </c>
      <c r="E64">
        <v>45808806.355852</v>
      </c>
      <c r="F64">
        <v>0</v>
      </c>
      <c r="G64">
        <v>45808806.355852</v>
      </c>
      <c r="H64">
        <v>0</v>
      </c>
      <c r="I64">
        <v>45808806.355852</v>
      </c>
      <c r="J64">
        <v>0</v>
      </c>
      <c r="K64">
        <v>0</v>
      </c>
      <c r="L64">
        <v>0</v>
      </c>
      <c r="M64">
        <v>0</v>
      </c>
      <c r="N64">
        <v>45808806.355852</v>
      </c>
      <c r="O64">
        <v>0</v>
      </c>
      <c r="P64">
        <v>0</v>
      </c>
      <c r="Q64">
        <v>0</v>
      </c>
    </row>
    <row r="65" spans="1:17">
      <c r="A65" s="247">
        <v>45169</v>
      </c>
      <c r="B65" t="s">
        <v>2137</v>
      </c>
      <c r="C65" t="s">
        <v>2061</v>
      </c>
      <c r="D65" t="s">
        <v>50</v>
      </c>
      <c r="E65">
        <v>45808806.355852</v>
      </c>
      <c r="F65">
        <v>0</v>
      </c>
      <c r="G65">
        <v>45808806.355852</v>
      </c>
      <c r="H65">
        <v>0</v>
      </c>
      <c r="I65">
        <v>45808806.355852</v>
      </c>
      <c r="J65">
        <v>0</v>
      </c>
      <c r="K65">
        <v>0</v>
      </c>
      <c r="L65">
        <v>0</v>
      </c>
      <c r="M65">
        <v>0</v>
      </c>
      <c r="N65">
        <v>45808806.355852</v>
      </c>
      <c r="O65">
        <v>0</v>
      </c>
      <c r="P65">
        <v>0</v>
      </c>
      <c r="Q65">
        <v>0</v>
      </c>
    </row>
    <row r="66" spans="1:17">
      <c r="A66" s="247">
        <v>45169</v>
      </c>
      <c r="B66" t="s">
        <v>2138</v>
      </c>
      <c r="C66" t="s">
        <v>2110</v>
      </c>
      <c r="D66" t="s">
        <v>50</v>
      </c>
      <c r="E66">
        <v>106577877.541053</v>
      </c>
      <c r="F66">
        <v>0</v>
      </c>
      <c r="G66">
        <v>106577877.541053</v>
      </c>
      <c r="H66">
        <v>0</v>
      </c>
      <c r="I66">
        <v>106577877.541053</v>
      </c>
      <c r="J66">
        <v>0</v>
      </c>
      <c r="K66">
        <v>0</v>
      </c>
      <c r="L66">
        <v>0</v>
      </c>
      <c r="M66">
        <v>0</v>
      </c>
      <c r="N66">
        <v>106577877.541053</v>
      </c>
      <c r="O66">
        <v>0</v>
      </c>
      <c r="P66">
        <v>0</v>
      </c>
      <c r="Q66">
        <v>0</v>
      </c>
    </row>
    <row r="67" spans="1:17">
      <c r="A67" s="247">
        <v>45169</v>
      </c>
      <c r="B67" t="s">
        <v>2138</v>
      </c>
      <c r="C67" t="s">
        <v>2061</v>
      </c>
      <c r="D67" t="s">
        <v>50</v>
      </c>
      <c r="E67">
        <v>106577877.541053</v>
      </c>
      <c r="F67">
        <v>0</v>
      </c>
      <c r="G67">
        <v>106577877.541053</v>
      </c>
      <c r="H67">
        <v>0</v>
      </c>
      <c r="I67">
        <v>106577877.541053</v>
      </c>
      <c r="J67">
        <v>0</v>
      </c>
      <c r="K67">
        <v>0</v>
      </c>
      <c r="L67">
        <v>0</v>
      </c>
      <c r="M67">
        <v>0</v>
      </c>
      <c r="N67">
        <v>106577877.541053</v>
      </c>
      <c r="O67">
        <v>0</v>
      </c>
      <c r="P67">
        <v>0</v>
      </c>
      <c r="Q67">
        <v>0</v>
      </c>
    </row>
    <row r="68" spans="1:17">
      <c r="A68" s="247">
        <v>45169</v>
      </c>
      <c r="B68" t="s">
        <v>2139</v>
      </c>
      <c r="C68" t="s">
        <v>2110</v>
      </c>
      <c r="D68" t="s">
        <v>50</v>
      </c>
      <c r="E68">
        <v>111066872.946413</v>
      </c>
      <c r="F68">
        <v>0</v>
      </c>
      <c r="G68">
        <v>111066872.946413</v>
      </c>
      <c r="H68">
        <v>0</v>
      </c>
      <c r="I68">
        <v>111066872.946413</v>
      </c>
      <c r="J68">
        <v>0</v>
      </c>
      <c r="K68">
        <v>0</v>
      </c>
      <c r="L68">
        <v>0</v>
      </c>
      <c r="M68">
        <v>0</v>
      </c>
      <c r="N68">
        <v>111066872.946413</v>
      </c>
      <c r="O68">
        <v>0</v>
      </c>
      <c r="P68">
        <v>0</v>
      </c>
      <c r="Q68">
        <v>0</v>
      </c>
    </row>
    <row r="69" spans="1:17">
      <c r="A69" s="247">
        <v>45169</v>
      </c>
      <c r="B69" t="s">
        <v>2139</v>
      </c>
      <c r="C69" t="s">
        <v>2061</v>
      </c>
      <c r="D69" t="s">
        <v>50</v>
      </c>
      <c r="E69">
        <v>111066872.946413</v>
      </c>
      <c r="F69">
        <v>0</v>
      </c>
      <c r="G69">
        <v>111066872.946413</v>
      </c>
      <c r="H69">
        <v>0</v>
      </c>
      <c r="I69">
        <v>111066872.946413</v>
      </c>
      <c r="J69">
        <v>0</v>
      </c>
      <c r="K69">
        <v>0</v>
      </c>
      <c r="L69">
        <v>0</v>
      </c>
      <c r="M69">
        <v>0</v>
      </c>
      <c r="N69">
        <v>111066872.946413</v>
      </c>
      <c r="O69">
        <v>0</v>
      </c>
      <c r="P69">
        <v>0</v>
      </c>
      <c r="Q69">
        <v>0</v>
      </c>
    </row>
    <row r="70" spans="1:17">
      <c r="A70" s="247">
        <v>45169</v>
      </c>
      <c r="B70" t="s">
        <v>2140</v>
      </c>
      <c r="C70" t="s">
        <v>2110</v>
      </c>
      <c r="D70" t="s">
        <v>50</v>
      </c>
      <c r="E70">
        <v>132000000</v>
      </c>
      <c r="F70">
        <v>0</v>
      </c>
      <c r="G70">
        <v>132000000</v>
      </c>
      <c r="H70">
        <v>132000000</v>
      </c>
      <c r="I70">
        <v>0</v>
      </c>
      <c r="J70">
        <v>0</v>
      </c>
      <c r="K70">
        <v>0</v>
      </c>
      <c r="L70">
        <v>0</v>
      </c>
      <c r="M70">
        <v>132000000</v>
      </c>
      <c r="N70">
        <v>0</v>
      </c>
      <c r="O70">
        <v>0</v>
      </c>
      <c r="P70">
        <v>0</v>
      </c>
      <c r="Q70">
        <v>0</v>
      </c>
    </row>
    <row r="71" spans="1:17">
      <c r="A71" s="247">
        <v>45169</v>
      </c>
      <c r="B71" t="s">
        <v>2140</v>
      </c>
      <c r="C71" t="s">
        <v>2061</v>
      </c>
      <c r="D71" t="s">
        <v>50</v>
      </c>
      <c r="E71">
        <v>132000000</v>
      </c>
      <c r="F71">
        <v>0</v>
      </c>
      <c r="G71">
        <v>132000000</v>
      </c>
      <c r="H71">
        <v>132000000</v>
      </c>
      <c r="I71">
        <v>0</v>
      </c>
      <c r="J71">
        <v>0</v>
      </c>
      <c r="K71">
        <v>0</v>
      </c>
      <c r="L71">
        <v>0</v>
      </c>
      <c r="M71">
        <v>132000000</v>
      </c>
      <c r="N71">
        <v>0</v>
      </c>
      <c r="O71">
        <v>0</v>
      </c>
      <c r="P71">
        <v>0</v>
      </c>
      <c r="Q71">
        <v>0</v>
      </c>
    </row>
    <row r="72" spans="1:17">
      <c r="A72" s="247">
        <v>45169</v>
      </c>
      <c r="B72" t="s">
        <v>2141</v>
      </c>
      <c r="C72" t="s">
        <v>2110</v>
      </c>
      <c r="D72" t="s">
        <v>50</v>
      </c>
      <c r="E72">
        <v>174596808.826603</v>
      </c>
      <c r="F72">
        <v>0</v>
      </c>
      <c r="G72">
        <v>174596808.826603</v>
      </c>
      <c r="H72">
        <v>0</v>
      </c>
      <c r="I72">
        <v>174596808.826603</v>
      </c>
      <c r="J72">
        <v>0</v>
      </c>
      <c r="K72">
        <v>0</v>
      </c>
      <c r="L72">
        <v>0</v>
      </c>
      <c r="M72">
        <v>0</v>
      </c>
      <c r="N72">
        <v>174596808.826603</v>
      </c>
      <c r="O72">
        <v>0</v>
      </c>
      <c r="P72">
        <v>0</v>
      </c>
      <c r="Q72">
        <v>0</v>
      </c>
    </row>
    <row r="73" spans="1:17">
      <c r="A73" s="247">
        <v>45169</v>
      </c>
      <c r="B73" t="s">
        <v>2141</v>
      </c>
      <c r="C73" t="s">
        <v>2061</v>
      </c>
      <c r="D73" t="s">
        <v>50</v>
      </c>
      <c r="E73">
        <v>174596808.826603</v>
      </c>
      <c r="F73">
        <v>0</v>
      </c>
      <c r="G73">
        <v>174596808.826603</v>
      </c>
      <c r="H73">
        <v>0</v>
      </c>
      <c r="I73">
        <v>174596808.826603</v>
      </c>
      <c r="J73">
        <v>0</v>
      </c>
      <c r="K73">
        <v>0</v>
      </c>
      <c r="L73">
        <v>0</v>
      </c>
      <c r="M73">
        <v>0</v>
      </c>
      <c r="N73">
        <v>174596808.826603</v>
      </c>
      <c r="O73">
        <v>0</v>
      </c>
      <c r="P73">
        <v>0</v>
      </c>
      <c r="Q73">
        <v>0</v>
      </c>
    </row>
    <row r="74" spans="1:17">
      <c r="A74" s="247">
        <v>45169</v>
      </c>
      <c r="B74" t="s">
        <v>2142</v>
      </c>
      <c r="C74" t="s">
        <v>2110</v>
      </c>
      <c r="D74" t="s">
        <v>50</v>
      </c>
      <c r="E74">
        <v>3000000</v>
      </c>
      <c r="F74">
        <v>0</v>
      </c>
      <c r="G74">
        <v>3000000</v>
      </c>
      <c r="H74">
        <v>0</v>
      </c>
      <c r="I74">
        <v>3000000</v>
      </c>
      <c r="J74">
        <v>0</v>
      </c>
      <c r="K74">
        <v>0</v>
      </c>
      <c r="L74">
        <v>0</v>
      </c>
      <c r="M74">
        <v>0</v>
      </c>
      <c r="N74">
        <v>3000000</v>
      </c>
      <c r="O74">
        <v>0</v>
      </c>
      <c r="P74">
        <v>0</v>
      </c>
      <c r="Q74">
        <v>0</v>
      </c>
    </row>
    <row r="75" spans="1:17">
      <c r="A75" s="247">
        <v>45169</v>
      </c>
      <c r="B75" t="s">
        <v>2142</v>
      </c>
      <c r="C75" t="s">
        <v>2061</v>
      </c>
      <c r="D75" t="s">
        <v>50</v>
      </c>
      <c r="E75">
        <v>3000000</v>
      </c>
      <c r="F75">
        <v>0</v>
      </c>
      <c r="G75">
        <v>3000000</v>
      </c>
      <c r="H75">
        <v>0</v>
      </c>
      <c r="I75">
        <v>3000000</v>
      </c>
      <c r="J75">
        <v>0</v>
      </c>
      <c r="K75">
        <v>0</v>
      </c>
      <c r="L75">
        <v>0</v>
      </c>
      <c r="M75">
        <v>0</v>
      </c>
      <c r="N75">
        <v>3000000</v>
      </c>
      <c r="O75">
        <v>0</v>
      </c>
      <c r="P75">
        <v>0</v>
      </c>
      <c r="Q75">
        <v>0</v>
      </c>
    </row>
    <row r="76" spans="1:17">
      <c r="A76" s="247">
        <v>45169</v>
      </c>
      <c r="B76" t="s">
        <v>2083</v>
      </c>
      <c r="C76" t="s">
        <v>2110</v>
      </c>
      <c r="D76" t="s">
        <v>50</v>
      </c>
      <c r="E76">
        <v>5653317.6100409999</v>
      </c>
      <c r="F76">
        <v>0</v>
      </c>
      <c r="G76">
        <v>5653317.6100409999</v>
      </c>
      <c r="H76">
        <v>0</v>
      </c>
      <c r="I76">
        <v>5653317.6100409999</v>
      </c>
      <c r="J76">
        <v>0</v>
      </c>
      <c r="K76">
        <v>0</v>
      </c>
      <c r="L76">
        <v>0</v>
      </c>
      <c r="M76">
        <v>0</v>
      </c>
      <c r="N76">
        <v>5653317.6100409999</v>
      </c>
      <c r="O76">
        <v>0</v>
      </c>
      <c r="P76">
        <v>0</v>
      </c>
      <c r="Q76">
        <v>0</v>
      </c>
    </row>
    <row r="77" spans="1:17">
      <c r="A77" s="247">
        <v>45169</v>
      </c>
      <c r="B77" t="s">
        <v>2083</v>
      </c>
      <c r="C77" t="s">
        <v>2061</v>
      </c>
      <c r="D77" t="s">
        <v>50</v>
      </c>
      <c r="E77">
        <v>5653317.6100409999</v>
      </c>
      <c r="F77">
        <v>0</v>
      </c>
      <c r="G77">
        <v>5653317.6100409999</v>
      </c>
      <c r="H77">
        <v>0</v>
      </c>
      <c r="I77">
        <v>5653317.6100409999</v>
      </c>
      <c r="J77">
        <v>0</v>
      </c>
      <c r="K77">
        <v>0</v>
      </c>
      <c r="L77">
        <v>0</v>
      </c>
      <c r="M77">
        <v>0</v>
      </c>
      <c r="N77">
        <v>5653317.6100409999</v>
      </c>
      <c r="O77">
        <v>0</v>
      </c>
      <c r="P77">
        <v>0</v>
      </c>
      <c r="Q77">
        <v>0</v>
      </c>
    </row>
    <row r="78" spans="1:17">
      <c r="A78" s="247">
        <v>45169</v>
      </c>
      <c r="B78" t="s">
        <v>2143</v>
      </c>
      <c r="C78" t="s">
        <v>2110</v>
      </c>
      <c r="D78" t="s">
        <v>50</v>
      </c>
      <c r="E78">
        <v>224540567.58970001</v>
      </c>
      <c r="F78">
        <v>0</v>
      </c>
      <c r="G78">
        <v>224540567.58970001</v>
      </c>
      <c r="H78">
        <v>0</v>
      </c>
      <c r="I78">
        <v>224540567.58970001</v>
      </c>
      <c r="J78">
        <v>0</v>
      </c>
      <c r="K78">
        <v>0</v>
      </c>
      <c r="L78">
        <v>0</v>
      </c>
      <c r="M78">
        <v>0</v>
      </c>
      <c r="N78">
        <v>224540567.58970001</v>
      </c>
      <c r="O78">
        <v>0</v>
      </c>
      <c r="P78">
        <v>0</v>
      </c>
      <c r="Q78">
        <v>0</v>
      </c>
    </row>
    <row r="79" spans="1:17">
      <c r="A79" s="247">
        <v>45169</v>
      </c>
      <c r="B79" t="s">
        <v>2143</v>
      </c>
      <c r="C79" t="s">
        <v>2061</v>
      </c>
      <c r="D79" t="s">
        <v>50</v>
      </c>
      <c r="E79">
        <v>224540567.58970001</v>
      </c>
      <c r="F79">
        <v>0</v>
      </c>
      <c r="G79">
        <v>224540567.58970001</v>
      </c>
      <c r="H79">
        <v>0</v>
      </c>
      <c r="I79">
        <v>224540567.58970001</v>
      </c>
      <c r="J79">
        <v>0</v>
      </c>
      <c r="K79">
        <v>0</v>
      </c>
      <c r="L79">
        <v>0</v>
      </c>
      <c r="M79">
        <v>0</v>
      </c>
      <c r="N79">
        <v>224540567.58970001</v>
      </c>
      <c r="O79">
        <v>0</v>
      </c>
      <c r="P79">
        <v>0</v>
      </c>
      <c r="Q79">
        <v>0</v>
      </c>
    </row>
    <row r="80" spans="1:17">
      <c r="A80" s="247">
        <v>45169</v>
      </c>
      <c r="B80" t="s">
        <v>2144</v>
      </c>
      <c r="C80" t="s">
        <v>2110</v>
      </c>
      <c r="D80" t="s">
        <v>50</v>
      </c>
      <c r="E80">
        <v>1680000000</v>
      </c>
      <c r="F80">
        <v>0</v>
      </c>
      <c r="G80">
        <v>1680000000</v>
      </c>
      <c r="H80">
        <v>0</v>
      </c>
      <c r="I80">
        <v>1680000000</v>
      </c>
      <c r="J80">
        <v>0</v>
      </c>
      <c r="K80">
        <v>0</v>
      </c>
      <c r="L80">
        <v>0</v>
      </c>
      <c r="M80">
        <v>0</v>
      </c>
      <c r="N80">
        <v>0</v>
      </c>
      <c r="O80">
        <v>1680000000</v>
      </c>
      <c r="P80">
        <v>0</v>
      </c>
      <c r="Q80">
        <v>0</v>
      </c>
    </row>
    <row r="81" spans="1:17">
      <c r="A81" s="247">
        <v>45169</v>
      </c>
      <c r="B81" t="s">
        <v>2144</v>
      </c>
      <c r="C81" t="s">
        <v>2061</v>
      </c>
      <c r="D81" t="s">
        <v>50</v>
      </c>
      <c r="E81">
        <v>1680000000</v>
      </c>
      <c r="F81">
        <v>0</v>
      </c>
      <c r="G81">
        <v>1680000000</v>
      </c>
      <c r="H81">
        <v>0</v>
      </c>
      <c r="I81">
        <v>1680000000</v>
      </c>
      <c r="J81">
        <v>0</v>
      </c>
      <c r="K81">
        <v>0</v>
      </c>
      <c r="L81">
        <v>0</v>
      </c>
      <c r="M81">
        <v>0</v>
      </c>
      <c r="N81">
        <v>0</v>
      </c>
      <c r="O81">
        <v>1680000000</v>
      </c>
      <c r="P81">
        <v>0</v>
      </c>
      <c r="Q81">
        <v>0</v>
      </c>
    </row>
    <row r="82" spans="1:17">
      <c r="A82" s="247">
        <v>45169</v>
      </c>
      <c r="B82" t="s">
        <v>2145</v>
      </c>
      <c r="C82" t="s">
        <v>2110</v>
      </c>
      <c r="D82" t="s">
        <v>50</v>
      </c>
      <c r="E82">
        <v>840000000</v>
      </c>
      <c r="F82">
        <v>0</v>
      </c>
      <c r="G82">
        <v>840000000</v>
      </c>
      <c r="H82">
        <v>0</v>
      </c>
      <c r="I82">
        <v>840000000</v>
      </c>
      <c r="J82">
        <v>0</v>
      </c>
      <c r="K82">
        <v>0</v>
      </c>
      <c r="L82">
        <v>0</v>
      </c>
      <c r="M82">
        <v>0</v>
      </c>
      <c r="N82">
        <v>0</v>
      </c>
      <c r="O82">
        <v>840000000</v>
      </c>
      <c r="P82">
        <v>0</v>
      </c>
      <c r="Q82">
        <v>0</v>
      </c>
    </row>
    <row r="83" spans="1:17">
      <c r="A83" s="247">
        <v>45169</v>
      </c>
      <c r="B83" t="s">
        <v>2145</v>
      </c>
      <c r="C83" t="s">
        <v>2061</v>
      </c>
      <c r="D83" t="s">
        <v>50</v>
      </c>
      <c r="E83">
        <v>840000000</v>
      </c>
      <c r="F83">
        <v>0</v>
      </c>
      <c r="G83">
        <v>840000000</v>
      </c>
      <c r="H83">
        <v>0</v>
      </c>
      <c r="I83">
        <v>840000000</v>
      </c>
      <c r="J83">
        <v>0</v>
      </c>
      <c r="K83">
        <v>0</v>
      </c>
      <c r="L83">
        <v>0</v>
      </c>
      <c r="M83">
        <v>0</v>
      </c>
      <c r="N83">
        <v>0</v>
      </c>
      <c r="O83">
        <v>840000000</v>
      </c>
      <c r="P83">
        <v>0</v>
      </c>
      <c r="Q83">
        <v>0</v>
      </c>
    </row>
    <row r="84" spans="1:17">
      <c r="A84" s="247">
        <v>45169</v>
      </c>
      <c r="B84" t="s">
        <v>2146</v>
      </c>
      <c r="C84" t="s">
        <v>2110</v>
      </c>
      <c r="D84" t="s">
        <v>50</v>
      </c>
      <c r="E84">
        <v>840000000</v>
      </c>
      <c r="F84">
        <v>0</v>
      </c>
      <c r="G84">
        <v>840000000</v>
      </c>
      <c r="H84">
        <v>0</v>
      </c>
      <c r="I84">
        <v>840000000</v>
      </c>
      <c r="J84">
        <v>0</v>
      </c>
      <c r="K84">
        <v>0</v>
      </c>
      <c r="L84">
        <v>0</v>
      </c>
      <c r="M84">
        <v>0</v>
      </c>
      <c r="N84">
        <v>0</v>
      </c>
      <c r="O84">
        <v>840000000</v>
      </c>
      <c r="P84">
        <v>0</v>
      </c>
      <c r="Q84">
        <v>0</v>
      </c>
    </row>
    <row r="85" spans="1:17">
      <c r="A85" s="247">
        <v>45169</v>
      </c>
      <c r="B85" t="s">
        <v>2146</v>
      </c>
      <c r="C85" t="s">
        <v>2061</v>
      </c>
      <c r="D85" t="s">
        <v>50</v>
      </c>
      <c r="E85">
        <v>840000000</v>
      </c>
      <c r="F85">
        <v>0</v>
      </c>
      <c r="G85">
        <v>840000000</v>
      </c>
      <c r="H85">
        <v>0</v>
      </c>
      <c r="I85">
        <v>840000000</v>
      </c>
      <c r="J85">
        <v>0</v>
      </c>
      <c r="K85">
        <v>0</v>
      </c>
      <c r="L85">
        <v>0</v>
      </c>
      <c r="M85">
        <v>0</v>
      </c>
      <c r="N85">
        <v>0</v>
      </c>
      <c r="O85">
        <v>840000000</v>
      </c>
      <c r="P85">
        <v>0</v>
      </c>
      <c r="Q85">
        <v>0</v>
      </c>
    </row>
    <row r="86" spans="1:17">
      <c r="A86" s="247">
        <v>45169</v>
      </c>
      <c r="B86" t="s">
        <v>2147</v>
      </c>
      <c r="C86" t="s">
        <v>2110</v>
      </c>
      <c r="D86" t="s">
        <v>50</v>
      </c>
      <c r="E86">
        <v>560000000</v>
      </c>
      <c r="F86">
        <v>0</v>
      </c>
      <c r="G86">
        <v>560000000</v>
      </c>
      <c r="H86">
        <v>0</v>
      </c>
      <c r="I86">
        <v>560000000</v>
      </c>
      <c r="J86">
        <v>0</v>
      </c>
      <c r="K86">
        <v>0</v>
      </c>
      <c r="L86">
        <v>0</v>
      </c>
      <c r="M86">
        <v>0</v>
      </c>
      <c r="N86">
        <v>0</v>
      </c>
      <c r="O86">
        <v>560000000</v>
      </c>
      <c r="P86">
        <v>0</v>
      </c>
      <c r="Q86">
        <v>0</v>
      </c>
    </row>
    <row r="87" spans="1:17">
      <c r="A87" s="247">
        <v>45169</v>
      </c>
      <c r="B87" t="s">
        <v>2147</v>
      </c>
      <c r="C87" t="s">
        <v>2061</v>
      </c>
      <c r="D87" t="s">
        <v>50</v>
      </c>
      <c r="E87">
        <v>560000000</v>
      </c>
      <c r="F87">
        <v>0</v>
      </c>
      <c r="G87">
        <v>560000000</v>
      </c>
      <c r="H87">
        <v>0</v>
      </c>
      <c r="I87">
        <v>560000000</v>
      </c>
      <c r="J87">
        <v>0</v>
      </c>
      <c r="K87">
        <v>0</v>
      </c>
      <c r="L87">
        <v>0</v>
      </c>
      <c r="M87">
        <v>0</v>
      </c>
      <c r="N87">
        <v>0</v>
      </c>
      <c r="O87">
        <v>560000000</v>
      </c>
      <c r="P87">
        <v>0</v>
      </c>
      <c r="Q87">
        <v>0</v>
      </c>
    </row>
    <row r="88" spans="1:17">
      <c r="A88" s="247">
        <v>45169</v>
      </c>
      <c r="B88" t="s">
        <v>2148</v>
      </c>
      <c r="C88" t="s">
        <v>2110</v>
      </c>
      <c r="D88" t="s">
        <v>50</v>
      </c>
      <c r="E88">
        <v>840000000</v>
      </c>
      <c r="F88">
        <v>0</v>
      </c>
      <c r="G88">
        <v>840000000</v>
      </c>
      <c r="H88">
        <v>0</v>
      </c>
      <c r="I88">
        <v>840000000</v>
      </c>
      <c r="J88">
        <v>0</v>
      </c>
      <c r="K88">
        <v>0</v>
      </c>
      <c r="L88">
        <v>0</v>
      </c>
      <c r="M88">
        <v>0</v>
      </c>
      <c r="N88">
        <v>0</v>
      </c>
      <c r="O88">
        <v>840000000</v>
      </c>
      <c r="P88">
        <v>0</v>
      </c>
      <c r="Q88">
        <v>0</v>
      </c>
    </row>
    <row r="89" spans="1:17">
      <c r="A89" s="247">
        <v>45169</v>
      </c>
      <c r="B89" t="s">
        <v>2148</v>
      </c>
      <c r="C89" t="s">
        <v>2061</v>
      </c>
      <c r="D89" t="s">
        <v>50</v>
      </c>
      <c r="E89">
        <v>840000000</v>
      </c>
      <c r="F89">
        <v>0</v>
      </c>
      <c r="G89">
        <v>840000000</v>
      </c>
      <c r="H89">
        <v>0</v>
      </c>
      <c r="I89">
        <v>840000000</v>
      </c>
      <c r="J89">
        <v>0</v>
      </c>
      <c r="K89">
        <v>0</v>
      </c>
      <c r="L89">
        <v>0</v>
      </c>
      <c r="M89">
        <v>0</v>
      </c>
      <c r="N89">
        <v>0</v>
      </c>
      <c r="O89">
        <v>840000000</v>
      </c>
      <c r="P89">
        <v>0</v>
      </c>
      <c r="Q89">
        <v>0</v>
      </c>
    </row>
    <row r="90" spans="1:17">
      <c r="A90" s="247">
        <v>45169</v>
      </c>
      <c r="B90" t="s">
        <v>2149</v>
      </c>
      <c r="C90" t="s">
        <v>2110</v>
      </c>
      <c r="D90" t="s">
        <v>50</v>
      </c>
      <c r="E90">
        <v>1120000000</v>
      </c>
      <c r="F90">
        <v>0</v>
      </c>
      <c r="G90">
        <v>1120000000</v>
      </c>
      <c r="H90">
        <v>0</v>
      </c>
      <c r="I90">
        <v>1120000000</v>
      </c>
      <c r="J90">
        <v>0</v>
      </c>
      <c r="K90">
        <v>0</v>
      </c>
      <c r="L90">
        <v>0</v>
      </c>
      <c r="M90">
        <v>0</v>
      </c>
      <c r="N90">
        <v>0</v>
      </c>
      <c r="O90">
        <v>1120000000</v>
      </c>
      <c r="P90">
        <v>0</v>
      </c>
      <c r="Q90">
        <v>0</v>
      </c>
    </row>
    <row r="91" spans="1:17">
      <c r="A91" s="247">
        <v>45169</v>
      </c>
      <c r="B91" t="s">
        <v>2149</v>
      </c>
      <c r="C91" t="s">
        <v>2061</v>
      </c>
      <c r="D91" t="s">
        <v>50</v>
      </c>
      <c r="E91">
        <v>1120000000</v>
      </c>
      <c r="F91">
        <v>0</v>
      </c>
      <c r="G91">
        <v>1120000000</v>
      </c>
      <c r="H91">
        <v>0</v>
      </c>
      <c r="I91">
        <v>1120000000</v>
      </c>
      <c r="J91">
        <v>0</v>
      </c>
      <c r="K91">
        <v>0</v>
      </c>
      <c r="L91">
        <v>0</v>
      </c>
      <c r="M91">
        <v>0</v>
      </c>
      <c r="N91">
        <v>0</v>
      </c>
      <c r="O91">
        <v>1120000000</v>
      </c>
      <c r="P91">
        <v>0</v>
      </c>
      <c r="Q91">
        <v>0</v>
      </c>
    </row>
    <row r="92" spans="1:17">
      <c r="A92" s="247">
        <v>45169</v>
      </c>
      <c r="B92" t="s">
        <v>2150</v>
      </c>
      <c r="C92" t="s">
        <v>2110</v>
      </c>
      <c r="D92" t="s">
        <v>50</v>
      </c>
      <c r="E92">
        <v>244000000</v>
      </c>
      <c r="F92">
        <v>0</v>
      </c>
      <c r="G92">
        <v>244000000</v>
      </c>
      <c r="H92">
        <v>244000000</v>
      </c>
      <c r="I92">
        <v>0</v>
      </c>
      <c r="J92">
        <v>0</v>
      </c>
      <c r="K92">
        <v>0</v>
      </c>
      <c r="L92">
        <v>0</v>
      </c>
      <c r="M92">
        <v>244000000</v>
      </c>
      <c r="N92">
        <v>0</v>
      </c>
      <c r="O92">
        <v>0</v>
      </c>
      <c r="P92">
        <v>0</v>
      </c>
      <c r="Q92">
        <v>0</v>
      </c>
    </row>
    <row r="93" spans="1:17">
      <c r="A93" s="247">
        <v>45169</v>
      </c>
      <c r="B93" t="s">
        <v>2150</v>
      </c>
      <c r="C93" t="s">
        <v>2061</v>
      </c>
      <c r="D93" t="s">
        <v>50</v>
      </c>
      <c r="E93">
        <v>244000000</v>
      </c>
      <c r="F93">
        <v>0</v>
      </c>
      <c r="G93">
        <v>244000000</v>
      </c>
      <c r="H93">
        <v>244000000</v>
      </c>
      <c r="I93">
        <v>0</v>
      </c>
      <c r="J93">
        <v>0</v>
      </c>
      <c r="K93">
        <v>0</v>
      </c>
      <c r="L93">
        <v>0</v>
      </c>
      <c r="M93">
        <v>244000000</v>
      </c>
      <c r="N93">
        <v>0</v>
      </c>
      <c r="O93">
        <v>0</v>
      </c>
      <c r="P93">
        <v>0</v>
      </c>
      <c r="Q93">
        <v>0</v>
      </c>
    </row>
    <row r="94" spans="1:17">
      <c r="A94" s="247">
        <v>45169</v>
      </c>
      <c r="B94" t="s">
        <v>2151</v>
      </c>
      <c r="C94" t="s">
        <v>2110</v>
      </c>
      <c r="D94" t="s">
        <v>50</v>
      </c>
      <c r="E94">
        <v>520000000</v>
      </c>
      <c r="F94">
        <v>0</v>
      </c>
      <c r="G94">
        <v>520000000</v>
      </c>
      <c r="H94">
        <v>0</v>
      </c>
      <c r="I94">
        <v>520000000</v>
      </c>
      <c r="J94">
        <v>0</v>
      </c>
      <c r="K94">
        <v>0</v>
      </c>
      <c r="L94">
        <v>0</v>
      </c>
      <c r="M94">
        <v>0</v>
      </c>
      <c r="N94">
        <v>0</v>
      </c>
      <c r="O94">
        <v>520000000</v>
      </c>
      <c r="P94">
        <v>0</v>
      </c>
      <c r="Q94">
        <v>0</v>
      </c>
    </row>
    <row r="95" spans="1:17">
      <c r="A95" s="247">
        <v>45169</v>
      </c>
      <c r="B95" t="s">
        <v>2151</v>
      </c>
      <c r="C95" t="s">
        <v>2061</v>
      </c>
      <c r="D95" t="s">
        <v>50</v>
      </c>
      <c r="E95">
        <v>520000000</v>
      </c>
      <c r="F95">
        <v>0</v>
      </c>
      <c r="G95">
        <v>520000000</v>
      </c>
      <c r="H95">
        <v>0</v>
      </c>
      <c r="I95">
        <v>520000000</v>
      </c>
      <c r="J95">
        <v>0</v>
      </c>
      <c r="K95">
        <v>0</v>
      </c>
      <c r="L95">
        <v>0</v>
      </c>
      <c r="M95">
        <v>0</v>
      </c>
      <c r="N95">
        <v>0</v>
      </c>
      <c r="O95">
        <v>520000000</v>
      </c>
      <c r="P95">
        <v>0</v>
      </c>
      <c r="Q95">
        <v>0</v>
      </c>
    </row>
    <row r="96" spans="1:17">
      <c r="A96" s="247">
        <v>45169</v>
      </c>
      <c r="B96" t="s">
        <v>2152</v>
      </c>
      <c r="C96" t="s">
        <v>2110</v>
      </c>
      <c r="D96" t="s">
        <v>50</v>
      </c>
      <c r="E96">
        <v>260000000</v>
      </c>
      <c r="F96">
        <v>0</v>
      </c>
      <c r="G96">
        <v>260000000</v>
      </c>
      <c r="H96">
        <v>0</v>
      </c>
      <c r="I96">
        <v>260000000</v>
      </c>
      <c r="J96">
        <v>0</v>
      </c>
      <c r="K96">
        <v>0</v>
      </c>
      <c r="L96">
        <v>0</v>
      </c>
      <c r="M96">
        <v>0</v>
      </c>
      <c r="N96">
        <v>0</v>
      </c>
      <c r="O96">
        <v>260000000</v>
      </c>
      <c r="P96">
        <v>0</v>
      </c>
      <c r="Q96">
        <v>0</v>
      </c>
    </row>
    <row r="97" spans="1:17">
      <c r="A97" s="247">
        <v>45169</v>
      </c>
      <c r="B97" t="s">
        <v>2152</v>
      </c>
      <c r="C97" t="s">
        <v>2061</v>
      </c>
      <c r="D97" t="s">
        <v>50</v>
      </c>
      <c r="E97">
        <v>260000000</v>
      </c>
      <c r="F97">
        <v>0</v>
      </c>
      <c r="G97">
        <v>260000000</v>
      </c>
      <c r="H97">
        <v>0</v>
      </c>
      <c r="I97">
        <v>260000000</v>
      </c>
      <c r="J97">
        <v>0</v>
      </c>
      <c r="K97">
        <v>0</v>
      </c>
      <c r="L97">
        <v>0</v>
      </c>
      <c r="M97">
        <v>0</v>
      </c>
      <c r="N97">
        <v>0</v>
      </c>
      <c r="O97">
        <v>260000000</v>
      </c>
      <c r="P97">
        <v>0</v>
      </c>
      <c r="Q97">
        <v>0</v>
      </c>
    </row>
    <row r="98" spans="1:17">
      <c r="A98" s="247">
        <v>45169</v>
      </c>
      <c r="B98" t="s">
        <v>2153</v>
      </c>
      <c r="C98" t="s">
        <v>2110</v>
      </c>
      <c r="D98" t="s">
        <v>50</v>
      </c>
      <c r="E98">
        <v>260000000</v>
      </c>
      <c r="F98">
        <v>0</v>
      </c>
      <c r="G98">
        <v>260000000</v>
      </c>
      <c r="H98">
        <v>0</v>
      </c>
      <c r="I98">
        <v>260000000</v>
      </c>
      <c r="J98">
        <v>0</v>
      </c>
      <c r="K98">
        <v>0</v>
      </c>
      <c r="L98">
        <v>0</v>
      </c>
      <c r="M98">
        <v>0</v>
      </c>
      <c r="N98">
        <v>0</v>
      </c>
      <c r="O98">
        <v>260000000</v>
      </c>
      <c r="P98">
        <v>0</v>
      </c>
      <c r="Q98">
        <v>0</v>
      </c>
    </row>
    <row r="99" spans="1:17">
      <c r="A99" s="247">
        <v>45169</v>
      </c>
      <c r="B99" t="s">
        <v>2153</v>
      </c>
      <c r="C99" t="s">
        <v>2061</v>
      </c>
      <c r="D99" t="s">
        <v>50</v>
      </c>
      <c r="E99">
        <v>260000000</v>
      </c>
      <c r="F99">
        <v>0</v>
      </c>
      <c r="G99">
        <v>260000000</v>
      </c>
      <c r="H99">
        <v>0</v>
      </c>
      <c r="I99">
        <v>260000000</v>
      </c>
      <c r="J99">
        <v>0</v>
      </c>
      <c r="K99">
        <v>0</v>
      </c>
      <c r="L99">
        <v>0</v>
      </c>
      <c r="M99">
        <v>0</v>
      </c>
      <c r="N99">
        <v>0</v>
      </c>
      <c r="O99">
        <v>260000000</v>
      </c>
      <c r="P99">
        <v>0</v>
      </c>
      <c r="Q99">
        <v>0</v>
      </c>
    </row>
    <row r="100" spans="1:17">
      <c r="A100" s="247">
        <v>45169</v>
      </c>
      <c r="B100" t="s">
        <v>2154</v>
      </c>
      <c r="C100" t="s">
        <v>2110</v>
      </c>
      <c r="D100" t="s">
        <v>50</v>
      </c>
      <c r="E100">
        <v>260000000</v>
      </c>
      <c r="F100">
        <v>0</v>
      </c>
      <c r="G100">
        <v>260000000</v>
      </c>
      <c r="H100">
        <v>0</v>
      </c>
      <c r="I100">
        <v>260000000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260000000</v>
      </c>
      <c r="P100">
        <v>0</v>
      </c>
      <c r="Q100">
        <v>0</v>
      </c>
    </row>
    <row r="101" spans="1:17">
      <c r="A101" s="247">
        <v>45169</v>
      </c>
      <c r="B101" t="s">
        <v>2154</v>
      </c>
      <c r="C101" t="s">
        <v>2061</v>
      </c>
      <c r="D101" t="s">
        <v>50</v>
      </c>
      <c r="E101">
        <v>260000000</v>
      </c>
      <c r="F101">
        <v>0</v>
      </c>
      <c r="G101">
        <v>260000000</v>
      </c>
      <c r="H101">
        <v>0</v>
      </c>
      <c r="I101">
        <v>260000000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260000000</v>
      </c>
      <c r="P101">
        <v>0</v>
      </c>
      <c r="Q101">
        <v>0</v>
      </c>
    </row>
    <row r="102" spans="1:17">
      <c r="A102" s="247">
        <v>45169</v>
      </c>
      <c r="B102" t="s">
        <v>2155</v>
      </c>
      <c r="C102" t="s">
        <v>2110</v>
      </c>
      <c r="D102" t="s">
        <v>50</v>
      </c>
      <c r="E102">
        <v>260000000</v>
      </c>
      <c r="F102">
        <v>0</v>
      </c>
      <c r="G102">
        <v>260000000</v>
      </c>
      <c r="H102">
        <v>0</v>
      </c>
      <c r="I102">
        <v>260000000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260000000</v>
      </c>
      <c r="P102">
        <v>0</v>
      </c>
      <c r="Q102">
        <v>0</v>
      </c>
    </row>
    <row r="103" spans="1:17">
      <c r="A103" s="247">
        <v>45169</v>
      </c>
      <c r="B103" t="s">
        <v>2155</v>
      </c>
      <c r="C103" t="s">
        <v>2061</v>
      </c>
      <c r="D103" t="s">
        <v>50</v>
      </c>
      <c r="E103">
        <v>260000000</v>
      </c>
      <c r="F103">
        <v>0</v>
      </c>
      <c r="G103">
        <v>260000000</v>
      </c>
      <c r="H103">
        <v>0</v>
      </c>
      <c r="I103">
        <v>260000000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260000000</v>
      </c>
      <c r="P103">
        <v>0</v>
      </c>
      <c r="Q103">
        <v>0</v>
      </c>
    </row>
    <row r="104" spans="1:17">
      <c r="A104" s="247">
        <v>45169</v>
      </c>
      <c r="B104" t="s">
        <v>2156</v>
      </c>
      <c r="C104" t="s">
        <v>2110</v>
      </c>
      <c r="D104" t="s">
        <v>50</v>
      </c>
      <c r="E104">
        <v>390000000</v>
      </c>
      <c r="F104">
        <v>0</v>
      </c>
      <c r="G104">
        <v>390000000</v>
      </c>
      <c r="H104">
        <v>0</v>
      </c>
      <c r="I104">
        <v>390000000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390000000</v>
      </c>
      <c r="P104">
        <v>0</v>
      </c>
      <c r="Q104">
        <v>0</v>
      </c>
    </row>
    <row r="105" spans="1:17">
      <c r="A105" s="247">
        <v>45169</v>
      </c>
      <c r="B105" t="s">
        <v>2156</v>
      </c>
      <c r="C105" t="s">
        <v>2061</v>
      </c>
      <c r="D105" t="s">
        <v>50</v>
      </c>
      <c r="E105">
        <v>390000000</v>
      </c>
      <c r="F105">
        <v>0</v>
      </c>
      <c r="G105">
        <v>390000000</v>
      </c>
      <c r="H105">
        <v>0</v>
      </c>
      <c r="I105">
        <v>390000000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390000000</v>
      </c>
      <c r="P105">
        <v>0</v>
      </c>
      <c r="Q105">
        <v>0</v>
      </c>
    </row>
    <row r="106" spans="1:17">
      <c r="A106" s="247">
        <v>45169</v>
      </c>
      <c r="B106" t="s">
        <v>2157</v>
      </c>
      <c r="C106" t="s">
        <v>2110</v>
      </c>
      <c r="D106" t="s">
        <v>50</v>
      </c>
      <c r="E106">
        <v>520000000</v>
      </c>
      <c r="F106">
        <v>0</v>
      </c>
      <c r="G106">
        <v>520000000</v>
      </c>
      <c r="H106">
        <v>0</v>
      </c>
      <c r="I106">
        <v>520000000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520000000</v>
      </c>
      <c r="P106">
        <v>0</v>
      </c>
      <c r="Q106">
        <v>0</v>
      </c>
    </row>
    <row r="107" spans="1:17">
      <c r="A107" s="247">
        <v>45169</v>
      </c>
      <c r="B107" t="s">
        <v>2157</v>
      </c>
      <c r="C107" t="s">
        <v>2061</v>
      </c>
      <c r="D107" t="s">
        <v>50</v>
      </c>
      <c r="E107">
        <v>520000000</v>
      </c>
      <c r="F107">
        <v>0</v>
      </c>
      <c r="G107">
        <v>520000000</v>
      </c>
      <c r="H107">
        <v>0</v>
      </c>
      <c r="I107">
        <v>520000000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520000000</v>
      </c>
      <c r="P107">
        <v>0</v>
      </c>
      <c r="Q107">
        <v>0</v>
      </c>
    </row>
    <row r="108" spans="1:17">
      <c r="A108" s="247">
        <v>45169</v>
      </c>
      <c r="B108" t="s">
        <v>2158</v>
      </c>
      <c r="C108" t="s">
        <v>2110</v>
      </c>
      <c r="D108" t="s">
        <v>50</v>
      </c>
      <c r="E108">
        <v>260000000</v>
      </c>
      <c r="F108">
        <v>0</v>
      </c>
      <c r="G108">
        <v>260000000</v>
      </c>
      <c r="H108">
        <v>0</v>
      </c>
      <c r="I108">
        <v>260000000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260000000</v>
      </c>
      <c r="P108">
        <v>0</v>
      </c>
      <c r="Q108">
        <v>0</v>
      </c>
    </row>
    <row r="109" spans="1:17">
      <c r="A109" s="247">
        <v>45169</v>
      </c>
      <c r="B109" t="s">
        <v>2158</v>
      </c>
      <c r="C109" t="s">
        <v>2061</v>
      </c>
      <c r="D109" t="s">
        <v>50</v>
      </c>
      <c r="E109">
        <v>260000000</v>
      </c>
      <c r="F109">
        <v>0</v>
      </c>
      <c r="G109">
        <v>260000000</v>
      </c>
      <c r="H109">
        <v>0</v>
      </c>
      <c r="I109">
        <v>260000000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260000000</v>
      </c>
      <c r="P109">
        <v>0</v>
      </c>
      <c r="Q109">
        <v>0</v>
      </c>
    </row>
    <row r="110" spans="1:17">
      <c r="A110" s="247">
        <v>45169</v>
      </c>
      <c r="B110" t="s">
        <v>2159</v>
      </c>
      <c r="C110" t="s">
        <v>2110</v>
      </c>
      <c r="D110" t="s">
        <v>50</v>
      </c>
      <c r="E110">
        <v>390000000</v>
      </c>
      <c r="F110">
        <v>0</v>
      </c>
      <c r="G110">
        <v>390000000</v>
      </c>
      <c r="H110">
        <v>0</v>
      </c>
      <c r="I110">
        <v>390000000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390000000</v>
      </c>
      <c r="P110">
        <v>0</v>
      </c>
      <c r="Q110">
        <v>0</v>
      </c>
    </row>
    <row r="111" spans="1:17">
      <c r="A111" s="247">
        <v>45169</v>
      </c>
      <c r="B111" t="s">
        <v>2159</v>
      </c>
      <c r="C111" t="s">
        <v>2061</v>
      </c>
      <c r="D111" t="s">
        <v>50</v>
      </c>
      <c r="E111">
        <v>390000000</v>
      </c>
      <c r="F111">
        <v>0</v>
      </c>
      <c r="G111">
        <v>390000000</v>
      </c>
      <c r="H111">
        <v>0</v>
      </c>
      <c r="I111">
        <v>390000000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390000000</v>
      </c>
      <c r="P111">
        <v>0</v>
      </c>
      <c r="Q111">
        <v>0</v>
      </c>
    </row>
    <row r="112" spans="1:17">
      <c r="A112" s="247">
        <v>45169</v>
      </c>
      <c r="B112" t="s">
        <v>2160</v>
      </c>
      <c r="C112" t="s">
        <v>2110</v>
      </c>
      <c r="D112" t="s">
        <v>50</v>
      </c>
      <c r="E112">
        <v>130000000</v>
      </c>
      <c r="F112">
        <v>0</v>
      </c>
      <c r="G112">
        <v>130000000</v>
      </c>
      <c r="H112">
        <v>0</v>
      </c>
      <c r="I112">
        <v>130000000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130000000</v>
      </c>
      <c r="P112">
        <v>0</v>
      </c>
      <c r="Q112">
        <v>0</v>
      </c>
    </row>
    <row r="113" spans="1:17">
      <c r="A113" s="247">
        <v>45169</v>
      </c>
      <c r="B113" t="s">
        <v>2160</v>
      </c>
      <c r="C113" t="s">
        <v>2061</v>
      </c>
      <c r="D113" t="s">
        <v>50</v>
      </c>
      <c r="E113">
        <v>130000000</v>
      </c>
      <c r="F113">
        <v>0</v>
      </c>
      <c r="G113">
        <v>130000000</v>
      </c>
      <c r="H113">
        <v>0</v>
      </c>
      <c r="I113">
        <v>130000000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130000000</v>
      </c>
      <c r="P113">
        <v>0</v>
      </c>
      <c r="Q113">
        <v>0</v>
      </c>
    </row>
    <row r="114" spans="1:17">
      <c r="A114" s="247">
        <v>45169</v>
      </c>
      <c r="B114" t="s">
        <v>2161</v>
      </c>
      <c r="C114" t="s">
        <v>2110</v>
      </c>
      <c r="D114" t="s">
        <v>50</v>
      </c>
      <c r="E114">
        <v>610000000</v>
      </c>
      <c r="F114">
        <v>0</v>
      </c>
      <c r="G114">
        <v>610000000</v>
      </c>
      <c r="H114">
        <v>610000000</v>
      </c>
      <c r="I114">
        <v>0</v>
      </c>
      <c r="J114">
        <v>0</v>
      </c>
      <c r="K114">
        <v>0</v>
      </c>
      <c r="L114">
        <v>0</v>
      </c>
      <c r="M114">
        <v>610000000</v>
      </c>
      <c r="N114">
        <v>0</v>
      </c>
      <c r="O114">
        <v>0</v>
      </c>
      <c r="P114">
        <v>0</v>
      </c>
      <c r="Q114">
        <v>0</v>
      </c>
    </row>
    <row r="115" spans="1:17">
      <c r="A115" s="247">
        <v>45169</v>
      </c>
      <c r="B115" t="s">
        <v>2161</v>
      </c>
      <c r="C115" t="s">
        <v>2061</v>
      </c>
      <c r="D115" t="s">
        <v>50</v>
      </c>
      <c r="E115">
        <v>610000000</v>
      </c>
      <c r="F115">
        <v>0</v>
      </c>
      <c r="G115">
        <v>610000000</v>
      </c>
      <c r="H115">
        <v>610000000</v>
      </c>
      <c r="I115">
        <v>0</v>
      </c>
      <c r="J115">
        <v>0</v>
      </c>
      <c r="K115">
        <v>0</v>
      </c>
      <c r="L115">
        <v>0</v>
      </c>
      <c r="M115">
        <v>610000000</v>
      </c>
      <c r="N115">
        <v>0</v>
      </c>
      <c r="O115">
        <v>0</v>
      </c>
      <c r="P115">
        <v>0</v>
      </c>
      <c r="Q115">
        <v>0</v>
      </c>
    </row>
    <row r="116" spans="1:17">
      <c r="A116" s="247">
        <v>45169</v>
      </c>
      <c r="B116" t="s">
        <v>2087</v>
      </c>
      <c r="C116" t="s">
        <v>2110</v>
      </c>
      <c r="D116" t="s">
        <v>50</v>
      </c>
      <c r="E116">
        <v>3612257028.7986498</v>
      </c>
      <c r="F116">
        <v>0</v>
      </c>
      <c r="G116">
        <v>3612257028.7986498</v>
      </c>
      <c r="H116">
        <v>0</v>
      </c>
      <c r="I116">
        <v>3612257028.7986498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3612257028.7986498</v>
      </c>
      <c r="P116">
        <v>0</v>
      </c>
      <c r="Q116">
        <v>0</v>
      </c>
    </row>
    <row r="117" spans="1:17">
      <c r="A117" s="247">
        <v>45169</v>
      </c>
      <c r="B117" t="s">
        <v>2087</v>
      </c>
      <c r="C117" t="s">
        <v>2061</v>
      </c>
      <c r="D117" t="s">
        <v>50</v>
      </c>
      <c r="E117">
        <v>3612257028.7986498</v>
      </c>
      <c r="F117">
        <v>0</v>
      </c>
      <c r="G117">
        <v>3612257028.7986498</v>
      </c>
      <c r="H117">
        <v>0</v>
      </c>
      <c r="I117">
        <v>3612257028.7986498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3612257028.7986498</v>
      </c>
      <c r="P117">
        <v>0</v>
      </c>
      <c r="Q117">
        <v>0</v>
      </c>
    </row>
    <row r="118" spans="1:17">
      <c r="A118" s="247">
        <v>45169</v>
      </c>
      <c r="B118" t="s">
        <v>2162</v>
      </c>
      <c r="C118" t="s">
        <v>2110</v>
      </c>
      <c r="D118" t="s">
        <v>50</v>
      </c>
      <c r="E118">
        <v>1161592010.9918101</v>
      </c>
      <c r="F118">
        <v>0</v>
      </c>
      <c r="G118">
        <v>1161592010.9918101</v>
      </c>
      <c r="H118">
        <v>0</v>
      </c>
      <c r="I118">
        <v>1161592010.9918101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1161592010.9918101</v>
      </c>
      <c r="P118">
        <v>0</v>
      </c>
      <c r="Q118">
        <v>0</v>
      </c>
    </row>
    <row r="119" spans="1:17">
      <c r="A119" s="247">
        <v>45169</v>
      </c>
      <c r="B119" t="s">
        <v>2162</v>
      </c>
      <c r="C119" t="s">
        <v>2061</v>
      </c>
      <c r="D119" t="s">
        <v>50</v>
      </c>
      <c r="E119">
        <v>1161592010.9918101</v>
      </c>
      <c r="F119">
        <v>0</v>
      </c>
      <c r="G119">
        <v>1161592010.9918101</v>
      </c>
      <c r="H119">
        <v>0</v>
      </c>
      <c r="I119">
        <v>1161592010.9918101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1161592010.9918101</v>
      </c>
      <c r="P119">
        <v>0</v>
      </c>
      <c r="Q119">
        <v>0</v>
      </c>
    </row>
    <row r="120" spans="1:17">
      <c r="A120" s="247">
        <v>45169</v>
      </c>
      <c r="B120" t="s">
        <v>2163</v>
      </c>
      <c r="C120" t="s">
        <v>2110</v>
      </c>
      <c r="D120" t="s">
        <v>50</v>
      </c>
      <c r="E120">
        <v>935638819.20322204</v>
      </c>
      <c r="F120">
        <v>0</v>
      </c>
      <c r="G120">
        <v>935638819.20322204</v>
      </c>
      <c r="H120">
        <v>0</v>
      </c>
      <c r="I120">
        <v>935638819.20322204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935638819.20322204</v>
      </c>
      <c r="P120">
        <v>0</v>
      </c>
      <c r="Q120">
        <v>0</v>
      </c>
    </row>
    <row r="121" spans="1:17">
      <c r="A121" s="247">
        <v>45169</v>
      </c>
      <c r="B121" t="s">
        <v>2163</v>
      </c>
      <c r="C121" t="s">
        <v>2061</v>
      </c>
      <c r="D121" t="s">
        <v>50</v>
      </c>
      <c r="E121">
        <v>935638819.20322204</v>
      </c>
      <c r="F121">
        <v>0</v>
      </c>
      <c r="G121">
        <v>935638819.20322204</v>
      </c>
      <c r="H121">
        <v>0</v>
      </c>
      <c r="I121">
        <v>935638819.20322204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935638819.20322204</v>
      </c>
      <c r="P121">
        <v>0</v>
      </c>
      <c r="Q121">
        <v>0</v>
      </c>
    </row>
    <row r="122" spans="1:17">
      <c r="A122" s="247">
        <v>45169</v>
      </c>
      <c r="B122" t="s">
        <v>2164</v>
      </c>
      <c r="C122" t="s">
        <v>2110</v>
      </c>
      <c r="D122" t="s">
        <v>50</v>
      </c>
      <c r="E122">
        <v>2422930457.1118002</v>
      </c>
      <c r="F122">
        <v>0</v>
      </c>
      <c r="G122">
        <v>2422930457.1118002</v>
      </c>
      <c r="H122">
        <v>0</v>
      </c>
      <c r="I122">
        <v>2422930457.1118002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2422930457.1118002</v>
      </c>
      <c r="P122">
        <v>0</v>
      </c>
      <c r="Q122">
        <v>0</v>
      </c>
    </row>
    <row r="123" spans="1:17">
      <c r="A123" s="247">
        <v>45169</v>
      </c>
      <c r="B123" t="s">
        <v>2164</v>
      </c>
      <c r="C123" t="s">
        <v>2061</v>
      </c>
      <c r="D123" t="s">
        <v>50</v>
      </c>
      <c r="E123">
        <v>2422930457.1118002</v>
      </c>
      <c r="F123">
        <v>0</v>
      </c>
      <c r="G123">
        <v>2422930457.1118002</v>
      </c>
      <c r="H123">
        <v>0</v>
      </c>
      <c r="I123">
        <v>2422930457.1118002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2422930457.1118002</v>
      </c>
      <c r="P123">
        <v>0</v>
      </c>
      <c r="Q123">
        <v>0</v>
      </c>
    </row>
    <row r="124" spans="1:17">
      <c r="A124" s="247">
        <v>45169</v>
      </c>
      <c r="B124" t="s">
        <v>2165</v>
      </c>
      <c r="C124" t="s">
        <v>2110</v>
      </c>
      <c r="D124" t="s">
        <v>50</v>
      </c>
      <c r="E124">
        <v>489799959.167005</v>
      </c>
      <c r="F124">
        <v>0</v>
      </c>
      <c r="G124">
        <v>489799959.167005</v>
      </c>
      <c r="H124">
        <v>0</v>
      </c>
      <c r="I124">
        <v>489799959.167005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489799959.167005</v>
      </c>
      <c r="P124">
        <v>0</v>
      </c>
      <c r="Q124">
        <v>0</v>
      </c>
    </row>
    <row r="125" spans="1:17">
      <c r="A125" s="247">
        <v>45169</v>
      </c>
      <c r="B125" t="s">
        <v>2165</v>
      </c>
      <c r="C125" t="s">
        <v>2061</v>
      </c>
      <c r="D125" t="s">
        <v>50</v>
      </c>
      <c r="E125">
        <v>489799959.167005</v>
      </c>
      <c r="F125">
        <v>0</v>
      </c>
      <c r="G125">
        <v>489799959.167005</v>
      </c>
      <c r="H125">
        <v>0</v>
      </c>
      <c r="I125">
        <v>489799959.167005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489799959.167005</v>
      </c>
      <c r="P125">
        <v>0</v>
      </c>
      <c r="Q125">
        <v>0</v>
      </c>
    </row>
    <row r="126" spans="1:17">
      <c r="A126" s="247">
        <v>45169</v>
      </c>
      <c r="B126" t="s">
        <v>2166</v>
      </c>
      <c r="C126" t="s">
        <v>2110</v>
      </c>
      <c r="D126" t="s">
        <v>50</v>
      </c>
      <c r="E126">
        <v>1149023933.60625</v>
      </c>
      <c r="F126">
        <v>0</v>
      </c>
      <c r="G126">
        <v>1149023933.60625</v>
      </c>
      <c r="H126">
        <v>0</v>
      </c>
      <c r="I126">
        <v>1149023933.60625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1149023933.60625</v>
      </c>
      <c r="P126">
        <v>0</v>
      </c>
      <c r="Q126">
        <v>0</v>
      </c>
    </row>
    <row r="127" spans="1:17">
      <c r="A127" s="247">
        <v>45169</v>
      </c>
      <c r="B127" t="s">
        <v>2166</v>
      </c>
      <c r="C127" t="s">
        <v>2061</v>
      </c>
      <c r="D127" t="s">
        <v>50</v>
      </c>
      <c r="E127">
        <v>1149023933.60625</v>
      </c>
      <c r="F127">
        <v>0</v>
      </c>
      <c r="G127">
        <v>1149023933.60625</v>
      </c>
      <c r="H127">
        <v>0</v>
      </c>
      <c r="I127">
        <v>1149023933.60625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1149023933.60625</v>
      </c>
      <c r="P127">
        <v>0</v>
      </c>
      <c r="Q127">
        <v>0</v>
      </c>
    </row>
    <row r="128" spans="1:17">
      <c r="A128" s="247">
        <v>45169</v>
      </c>
      <c r="B128" t="s">
        <v>2167</v>
      </c>
      <c r="C128" t="s">
        <v>2110</v>
      </c>
      <c r="D128" t="s">
        <v>50</v>
      </c>
      <c r="E128">
        <v>1600659863.9311199</v>
      </c>
      <c r="F128">
        <v>0</v>
      </c>
      <c r="G128">
        <v>1600659863.9311199</v>
      </c>
      <c r="H128">
        <v>0</v>
      </c>
      <c r="I128">
        <v>1600659863.9311199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1600659863.9311199</v>
      </c>
      <c r="P128">
        <v>0</v>
      </c>
      <c r="Q128">
        <v>0</v>
      </c>
    </row>
    <row r="129" spans="1:17">
      <c r="A129" s="247">
        <v>45169</v>
      </c>
      <c r="B129" t="s">
        <v>2167</v>
      </c>
      <c r="C129" t="s">
        <v>2061</v>
      </c>
      <c r="D129" t="s">
        <v>50</v>
      </c>
      <c r="E129">
        <v>1600659863.9311199</v>
      </c>
      <c r="F129">
        <v>0</v>
      </c>
      <c r="G129">
        <v>1600659863.9311199</v>
      </c>
      <c r="H129">
        <v>0</v>
      </c>
      <c r="I129">
        <v>1600659863.9311199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1600659863.9311199</v>
      </c>
      <c r="P129">
        <v>0</v>
      </c>
      <c r="Q129">
        <v>0</v>
      </c>
    </row>
    <row r="130" spans="1:17">
      <c r="A130" s="247">
        <v>45169</v>
      </c>
      <c r="B130" t="s">
        <v>2168</v>
      </c>
      <c r="C130" t="s">
        <v>2110</v>
      </c>
      <c r="D130" t="s">
        <v>50</v>
      </c>
      <c r="E130">
        <v>450333209.96790802</v>
      </c>
      <c r="F130">
        <v>0</v>
      </c>
      <c r="G130">
        <v>450333209.96790802</v>
      </c>
      <c r="H130">
        <v>0</v>
      </c>
      <c r="I130">
        <v>450333209.96790802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450333209.96790802</v>
      </c>
      <c r="P130">
        <v>0</v>
      </c>
      <c r="Q130">
        <v>0</v>
      </c>
    </row>
    <row r="131" spans="1:17">
      <c r="A131" s="247">
        <v>45169</v>
      </c>
      <c r="B131" t="s">
        <v>2168</v>
      </c>
      <c r="C131" t="s">
        <v>2061</v>
      </c>
      <c r="D131" t="s">
        <v>50</v>
      </c>
      <c r="E131">
        <v>450333209.96790802</v>
      </c>
      <c r="F131">
        <v>0</v>
      </c>
      <c r="G131">
        <v>450333209.96790802</v>
      </c>
      <c r="H131">
        <v>0</v>
      </c>
      <c r="I131">
        <v>450333209.96790802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450333209.96790802</v>
      </c>
      <c r="P131">
        <v>0</v>
      </c>
      <c r="Q131">
        <v>0</v>
      </c>
    </row>
    <row r="132" spans="1:17">
      <c r="A132" s="247">
        <v>45169</v>
      </c>
      <c r="B132" t="s">
        <v>2088</v>
      </c>
      <c r="C132" t="s">
        <v>2110</v>
      </c>
      <c r="D132" t="s">
        <v>50</v>
      </c>
      <c r="E132">
        <v>3583598715.1278</v>
      </c>
      <c r="F132">
        <v>0</v>
      </c>
      <c r="G132">
        <v>3583598715.1278</v>
      </c>
      <c r="H132">
        <v>0</v>
      </c>
      <c r="I132">
        <v>3583598715.1278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3583598715.1278</v>
      </c>
      <c r="P132">
        <v>0</v>
      </c>
      <c r="Q132">
        <v>0</v>
      </c>
    </row>
    <row r="133" spans="1:17">
      <c r="A133" s="247">
        <v>45169</v>
      </c>
      <c r="B133" t="s">
        <v>2088</v>
      </c>
      <c r="C133" t="s">
        <v>2061</v>
      </c>
      <c r="D133" t="s">
        <v>50</v>
      </c>
      <c r="E133">
        <v>3583598715.1278</v>
      </c>
      <c r="F133">
        <v>0</v>
      </c>
      <c r="G133">
        <v>3583598715.1278</v>
      </c>
      <c r="H133">
        <v>0</v>
      </c>
      <c r="I133">
        <v>3583598715.1278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3583598715.1278</v>
      </c>
      <c r="P133">
        <v>0</v>
      </c>
      <c r="Q133">
        <v>0</v>
      </c>
    </row>
    <row r="134" spans="1:17">
      <c r="A134" s="247">
        <v>45169</v>
      </c>
      <c r="B134" t="s">
        <v>2169</v>
      </c>
      <c r="C134" t="s">
        <v>2110</v>
      </c>
      <c r="D134" t="s">
        <v>50</v>
      </c>
      <c r="E134">
        <v>1530197372.8901701</v>
      </c>
      <c r="F134">
        <v>0</v>
      </c>
      <c r="G134">
        <v>1530197372.8901701</v>
      </c>
      <c r="H134">
        <v>0</v>
      </c>
      <c r="I134">
        <v>1530197372.8901701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1530197372.8901701</v>
      </c>
      <c r="P134">
        <v>0</v>
      </c>
      <c r="Q134">
        <v>0</v>
      </c>
    </row>
    <row r="135" spans="1:17">
      <c r="A135" s="247">
        <v>45169</v>
      </c>
      <c r="B135" t="s">
        <v>2169</v>
      </c>
      <c r="C135" t="s">
        <v>2061</v>
      </c>
      <c r="D135" t="s">
        <v>50</v>
      </c>
      <c r="E135">
        <v>1530197372.8901701</v>
      </c>
      <c r="F135">
        <v>0</v>
      </c>
      <c r="G135">
        <v>1530197372.8901701</v>
      </c>
      <c r="H135">
        <v>0</v>
      </c>
      <c r="I135">
        <v>1530197372.8901701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1530197372.8901701</v>
      </c>
      <c r="P135">
        <v>0</v>
      </c>
      <c r="Q135">
        <v>0</v>
      </c>
    </row>
    <row r="136" spans="1:17">
      <c r="A136" s="247">
        <v>45169</v>
      </c>
      <c r="B136" t="s">
        <v>2170</v>
      </c>
      <c r="C136" t="s">
        <v>2110</v>
      </c>
      <c r="D136" t="s">
        <v>50</v>
      </c>
      <c r="E136">
        <v>1206000000</v>
      </c>
      <c r="F136">
        <v>0</v>
      </c>
      <c r="G136">
        <v>1206000000</v>
      </c>
      <c r="H136">
        <v>1206000000</v>
      </c>
      <c r="I136">
        <v>0</v>
      </c>
      <c r="J136">
        <v>0</v>
      </c>
      <c r="K136">
        <v>0</v>
      </c>
      <c r="L136">
        <v>0</v>
      </c>
      <c r="M136">
        <v>1206000000</v>
      </c>
      <c r="N136">
        <v>0</v>
      </c>
      <c r="O136">
        <v>0</v>
      </c>
      <c r="P136">
        <v>0</v>
      </c>
      <c r="Q136">
        <v>0</v>
      </c>
    </row>
    <row r="137" spans="1:17">
      <c r="A137" s="247">
        <v>45169</v>
      </c>
      <c r="B137" t="s">
        <v>2170</v>
      </c>
      <c r="C137" t="s">
        <v>2061</v>
      </c>
      <c r="D137" t="s">
        <v>50</v>
      </c>
      <c r="E137">
        <v>1206000000</v>
      </c>
      <c r="F137">
        <v>0</v>
      </c>
      <c r="G137">
        <v>1206000000</v>
      </c>
      <c r="H137">
        <v>1206000000</v>
      </c>
      <c r="I137">
        <v>0</v>
      </c>
      <c r="J137">
        <v>0</v>
      </c>
      <c r="K137">
        <v>0</v>
      </c>
      <c r="L137">
        <v>0</v>
      </c>
      <c r="M137">
        <v>1206000000</v>
      </c>
      <c r="N137">
        <v>0</v>
      </c>
      <c r="O137">
        <v>0</v>
      </c>
      <c r="P137">
        <v>0</v>
      </c>
      <c r="Q137">
        <v>0</v>
      </c>
    </row>
    <row r="138" spans="1:17">
      <c r="A138" s="247">
        <v>45169</v>
      </c>
      <c r="B138" t="s">
        <v>2171</v>
      </c>
      <c r="C138" t="s">
        <v>2110</v>
      </c>
      <c r="D138" t="s">
        <v>50</v>
      </c>
      <c r="E138">
        <v>980318315.65058506</v>
      </c>
      <c r="F138">
        <v>0</v>
      </c>
      <c r="G138">
        <v>980318315.65058506</v>
      </c>
      <c r="H138">
        <v>0</v>
      </c>
      <c r="I138">
        <v>980318315.65058506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980318315.65058506</v>
      </c>
      <c r="P138">
        <v>0</v>
      </c>
      <c r="Q138">
        <v>0</v>
      </c>
    </row>
    <row r="139" spans="1:17">
      <c r="A139" s="247">
        <v>45169</v>
      </c>
      <c r="B139" t="s">
        <v>2171</v>
      </c>
      <c r="C139" t="s">
        <v>2061</v>
      </c>
      <c r="D139" t="s">
        <v>50</v>
      </c>
      <c r="E139">
        <v>980318315.65058506</v>
      </c>
      <c r="F139">
        <v>0</v>
      </c>
      <c r="G139">
        <v>980318315.65058506</v>
      </c>
      <c r="H139">
        <v>0</v>
      </c>
      <c r="I139">
        <v>980318315.65058506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980318315.65058506</v>
      </c>
      <c r="P139">
        <v>0</v>
      </c>
      <c r="Q139">
        <v>0</v>
      </c>
    </row>
    <row r="140" spans="1:17">
      <c r="A140" s="247">
        <v>45169</v>
      </c>
      <c r="B140" t="s">
        <v>2172</v>
      </c>
      <c r="C140" t="s">
        <v>2110</v>
      </c>
      <c r="D140" t="s">
        <v>50</v>
      </c>
      <c r="E140">
        <v>765098686.44508898</v>
      </c>
      <c r="F140">
        <v>0</v>
      </c>
      <c r="G140">
        <v>765098686.44508898</v>
      </c>
      <c r="H140">
        <v>0</v>
      </c>
      <c r="I140">
        <v>765098686.44508898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765098686.44508898</v>
      </c>
      <c r="P140">
        <v>0</v>
      </c>
      <c r="Q140">
        <v>0</v>
      </c>
    </row>
    <row r="141" spans="1:17">
      <c r="A141" s="247">
        <v>45169</v>
      </c>
      <c r="B141" t="s">
        <v>2172</v>
      </c>
      <c r="C141" t="s">
        <v>2061</v>
      </c>
      <c r="D141" t="s">
        <v>50</v>
      </c>
      <c r="E141">
        <v>765098686.44508898</v>
      </c>
      <c r="F141">
        <v>0</v>
      </c>
      <c r="G141">
        <v>765098686.44508898</v>
      </c>
      <c r="H141">
        <v>0</v>
      </c>
      <c r="I141">
        <v>765098686.44508898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765098686.44508898</v>
      </c>
      <c r="P141">
        <v>0</v>
      </c>
      <c r="Q141">
        <v>0</v>
      </c>
    </row>
    <row r="142" spans="1:17">
      <c r="A142" s="247">
        <v>45169</v>
      </c>
      <c r="B142" t="s">
        <v>2089</v>
      </c>
      <c r="C142" t="s">
        <v>2110</v>
      </c>
      <c r="D142" t="s">
        <v>50</v>
      </c>
      <c r="E142">
        <v>1285098686.44508</v>
      </c>
      <c r="F142">
        <v>0</v>
      </c>
      <c r="G142">
        <v>1285098686.44508</v>
      </c>
      <c r="H142">
        <v>0</v>
      </c>
      <c r="I142">
        <v>1285098686.44508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1285098686.44508</v>
      </c>
      <c r="P142">
        <v>0</v>
      </c>
      <c r="Q142">
        <v>0</v>
      </c>
    </row>
    <row r="143" spans="1:17">
      <c r="A143" s="247">
        <v>45169</v>
      </c>
      <c r="B143" t="s">
        <v>2089</v>
      </c>
      <c r="C143" t="s">
        <v>2061</v>
      </c>
      <c r="D143" t="s">
        <v>50</v>
      </c>
      <c r="E143">
        <v>1285098686.44508</v>
      </c>
      <c r="F143">
        <v>0</v>
      </c>
      <c r="G143">
        <v>1285098686.44508</v>
      </c>
      <c r="H143">
        <v>0</v>
      </c>
      <c r="I143">
        <v>1285098686.44508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1285098686.44508</v>
      </c>
      <c r="P143">
        <v>0</v>
      </c>
      <c r="Q143">
        <v>0</v>
      </c>
    </row>
    <row r="144" spans="1:17">
      <c r="A144" s="247">
        <v>45169</v>
      </c>
      <c r="B144" t="s">
        <v>2173</v>
      </c>
      <c r="C144" t="s">
        <v>2110</v>
      </c>
      <c r="D144" t="s">
        <v>50</v>
      </c>
      <c r="E144">
        <v>2558124291.9200802</v>
      </c>
      <c r="F144">
        <v>0</v>
      </c>
      <c r="G144">
        <v>2558124291.9200802</v>
      </c>
      <c r="H144">
        <v>0</v>
      </c>
      <c r="I144">
        <v>2558124291.9200802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2558124291.9200802</v>
      </c>
      <c r="P144">
        <v>0</v>
      </c>
      <c r="Q144">
        <v>0</v>
      </c>
    </row>
    <row r="145" spans="1:17">
      <c r="A145" s="247">
        <v>45169</v>
      </c>
      <c r="B145" t="s">
        <v>2173</v>
      </c>
      <c r="C145" t="s">
        <v>2061</v>
      </c>
      <c r="D145" t="s">
        <v>50</v>
      </c>
      <c r="E145">
        <v>2558124291.9200802</v>
      </c>
      <c r="F145">
        <v>0</v>
      </c>
      <c r="G145">
        <v>2558124291.9200802</v>
      </c>
      <c r="H145">
        <v>0</v>
      </c>
      <c r="I145">
        <v>2558124291.9200802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2558124291.9200802</v>
      </c>
      <c r="P145">
        <v>0</v>
      </c>
      <c r="Q145">
        <v>0</v>
      </c>
    </row>
    <row r="146" spans="1:17">
      <c r="A146" s="247">
        <v>45169</v>
      </c>
      <c r="B146" t="s">
        <v>2174</v>
      </c>
      <c r="C146" t="s">
        <v>2110</v>
      </c>
      <c r="D146" t="s">
        <v>50</v>
      </c>
      <c r="E146">
        <v>2686032995.7607799</v>
      </c>
      <c r="F146">
        <v>0</v>
      </c>
      <c r="G146">
        <v>2686032995.7607799</v>
      </c>
      <c r="H146">
        <v>0</v>
      </c>
      <c r="I146">
        <v>2686032995.7607799</v>
      </c>
      <c r="J146">
        <v>0</v>
      </c>
      <c r="K146">
        <v>0</v>
      </c>
      <c r="L146">
        <v>0</v>
      </c>
      <c r="M146">
        <v>0</v>
      </c>
      <c r="N146">
        <v>224540567.58970001</v>
      </c>
      <c r="O146">
        <v>2558124291.9200802</v>
      </c>
      <c r="P146">
        <v>0</v>
      </c>
      <c r="Q146">
        <v>0</v>
      </c>
    </row>
    <row r="147" spans="1:17">
      <c r="A147" s="247">
        <v>45169</v>
      </c>
      <c r="B147" t="s">
        <v>2174</v>
      </c>
      <c r="C147" t="s">
        <v>2061</v>
      </c>
      <c r="D147" t="s">
        <v>50</v>
      </c>
      <c r="E147">
        <v>2686032995.7607799</v>
      </c>
      <c r="F147">
        <v>0</v>
      </c>
      <c r="G147">
        <v>2686032995.7607799</v>
      </c>
      <c r="H147">
        <v>0</v>
      </c>
      <c r="I147">
        <v>2686032995.7607799</v>
      </c>
      <c r="J147">
        <v>0</v>
      </c>
      <c r="K147">
        <v>0</v>
      </c>
      <c r="L147">
        <v>0</v>
      </c>
      <c r="M147">
        <v>0</v>
      </c>
      <c r="N147">
        <v>224540567.58970001</v>
      </c>
      <c r="O147">
        <v>2558124291.9200802</v>
      </c>
      <c r="P147">
        <v>0</v>
      </c>
      <c r="Q147">
        <v>0</v>
      </c>
    </row>
    <row r="148" spans="1:17">
      <c r="A148" s="247">
        <v>45169</v>
      </c>
      <c r="B148" t="s">
        <v>2175</v>
      </c>
      <c r="C148" t="s">
        <v>2110</v>
      </c>
      <c r="D148" t="s">
        <v>50</v>
      </c>
      <c r="E148">
        <v>254558441.227157</v>
      </c>
      <c r="F148">
        <v>0</v>
      </c>
      <c r="G148">
        <v>254558441.227157</v>
      </c>
      <c r="H148">
        <v>0</v>
      </c>
      <c r="I148">
        <v>0</v>
      </c>
      <c r="J148">
        <v>254558441.227157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</row>
    <row r="149" spans="1:17">
      <c r="A149" s="247">
        <v>45169</v>
      </c>
      <c r="B149" t="s">
        <v>2175</v>
      </c>
      <c r="C149" t="s">
        <v>2061</v>
      </c>
      <c r="D149" t="s">
        <v>50</v>
      </c>
      <c r="E149">
        <v>254558441.227157</v>
      </c>
      <c r="F149">
        <v>0</v>
      </c>
      <c r="G149">
        <v>254558441.227157</v>
      </c>
      <c r="H149">
        <v>0</v>
      </c>
      <c r="I149">
        <v>0</v>
      </c>
      <c r="J149">
        <v>254558441.227157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</row>
    <row r="150" spans="1:17">
      <c r="A150" s="247">
        <v>45169</v>
      </c>
      <c r="B150" t="s">
        <v>2176</v>
      </c>
      <c r="C150" t="s">
        <v>2110</v>
      </c>
      <c r="D150" t="s">
        <v>50</v>
      </c>
      <c r="E150">
        <v>30000000</v>
      </c>
      <c r="F150">
        <v>0</v>
      </c>
      <c r="G150">
        <v>30000000</v>
      </c>
      <c r="H150">
        <v>0</v>
      </c>
      <c r="I150">
        <v>0</v>
      </c>
      <c r="J150">
        <v>30000000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</row>
    <row r="151" spans="1:17">
      <c r="A151" s="247">
        <v>45169</v>
      </c>
      <c r="B151" t="s">
        <v>2176</v>
      </c>
      <c r="C151" t="s">
        <v>2061</v>
      </c>
      <c r="D151" t="s">
        <v>50</v>
      </c>
      <c r="E151">
        <v>30000000</v>
      </c>
      <c r="F151">
        <v>0</v>
      </c>
      <c r="G151">
        <v>30000000</v>
      </c>
      <c r="H151">
        <v>0</v>
      </c>
      <c r="I151">
        <v>0</v>
      </c>
      <c r="J151">
        <v>30000000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</row>
    <row r="152" spans="1:17">
      <c r="A152" s="247">
        <v>45169</v>
      </c>
      <c r="B152" t="s">
        <v>2177</v>
      </c>
      <c r="C152" t="s">
        <v>2110</v>
      </c>
      <c r="D152" t="s">
        <v>50</v>
      </c>
      <c r="E152">
        <v>66000000</v>
      </c>
      <c r="F152">
        <v>0</v>
      </c>
      <c r="G152">
        <v>66000000</v>
      </c>
      <c r="H152">
        <v>0</v>
      </c>
      <c r="I152">
        <v>0</v>
      </c>
      <c r="J152">
        <v>66000000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</row>
    <row r="153" spans="1:17">
      <c r="A153" s="247">
        <v>45169</v>
      </c>
      <c r="B153" t="s">
        <v>2177</v>
      </c>
      <c r="C153" t="s">
        <v>2061</v>
      </c>
      <c r="D153" t="s">
        <v>50</v>
      </c>
      <c r="E153">
        <v>66000000</v>
      </c>
      <c r="F153">
        <v>0</v>
      </c>
      <c r="G153">
        <v>66000000</v>
      </c>
      <c r="H153">
        <v>0</v>
      </c>
      <c r="I153">
        <v>0</v>
      </c>
      <c r="J153">
        <v>66000000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</row>
    <row r="154" spans="1:17">
      <c r="A154" s="247">
        <v>45169</v>
      </c>
      <c r="B154" t="s">
        <v>2178</v>
      </c>
      <c r="C154" t="s">
        <v>2110</v>
      </c>
      <c r="D154" t="s">
        <v>50</v>
      </c>
      <c r="E154">
        <v>33000000</v>
      </c>
      <c r="F154">
        <v>0</v>
      </c>
      <c r="G154">
        <v>33000000</v>
      </c>
      <c r="H154">
        <v>0</v>
      </c>
      <c r="I154">
        <v>0</v>
      </c>
      <c r="J154">
        <v>33000000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</row>
    <row r="155" spans="1:17">
      <c r="A155" s="247">
        <v>45169</v>
      </c>
      <c r="B155" t="s">
        <v>2178</v>
      </c>
      <c r="C155" t="s">
        <v>2061</v>
      </c>
      <c r="D155" t="s">
        <v>50</v>
      </c>
      <c r="E155">
        <v>33000000</v>
      </c>
      <c r="F155">
        <v>0</v>
      </c>
      <c r="G155">
        <v>33000000</v>
      </c>
      <c r="H155">
        <v>0</v>
      </c>
      <c r="I155">
        <v>0</v>
      </c>
      <c r="J155">
        <v>33000000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</row>
    <row r="156" spans="1:17">
      <c r="A156" s="247">
        <v>45169</v>
      </c>
      <c r="B156" t="s">
        <v>2179</v>
      </c>
      <c r="C156" t="s">
        <v>2110</v>
      </c>
      <c r="D156" t="s">
        <v>50</v>
      </c>
      <c r="E156">
        <v>72000000</v>
      </c>
      <c r="F156">
        <v>0</v>
      </c>
      <c r="G156">
        <v>72000000</v>
      </c>
      <c r="H156">
        <v>0</v>
      </c>
      <c r="I156">
        <v>0</v>
      </c>
      <c r="J156">
        <v>72000000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s="247">
        <v>45169</v>
      </c>
      <c r="B157" t="s">
        <v>2179</v>
      </c>
      <c r="C157" t="s">
        <v>2061</v>
      </c>
      <c r="D157" t="s">
        <v>50</v>
      </c>
      <c r="E157">
        <v>72000000</v>
      </c>
      <c r="F157">
        <v>0</v>
      </c>
      <c r="G157">
        <v>72000000</v>
      </c>
      <c r="H157">
        <v>0</v>
      </c>
      <c r="I157">
        <v>0</v>
      </c>
      <c r="J157">
        <v>72000000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</row>
    <row r="158" spans="1:17">
      <c r="A158" s="247">
        <v>45169</v>
      </c>
      <c r="B158" t="s">
        <v>2180</v>
      </c>
      <c r="C158" t="s">
        <v>2110</v>
      </c>
      <c r="D158" t="s">
        <v>50</v>
      </c>
      <c r="E158">
        <v>610000000</v>
      </c>
      <c r="F158">
        <v>0</v>
      </c>
      <c r="G158">
        <v>610000000</v>
      </c>
      <c r="H158">
        <v>610000000</v>
      </c>
      <c r="I158">
        <v>0</v>
      </c>
      <c r="J158">
        <v>0</v>
      </c>
      <c r="K158">
        <v>0</v>
      </c>
      <c r="L158">
        <v>0</v>
      </c>
      <c r="M158">
        <v>610000000</v>
      </c>
      <c r="N158">
        <v>0</v>
      </c>
      <c r="O158">
        <v>0</v>
      </c>
      <c r="P158">
        <v>0</v>
      </c>
      <c r="Q158">
        <v>0</v>
      </c>
    </row>
    <row r="159" spans="1:17">
      <c r="A159" s="247">
        <v>45169</v>
      </c>
      <c r="B159" t="s">
        <v>2180</v>
      </c>
      <c r="C159" t="s">
        <v>2061</v>
      </c>
      <c r="D159" t="s">
        <v>50</v>
      </c>
      <c r="E159">
        <v>610000000</v>
      </c>
      <c r="F159">
        <v>0</v>
      </c>
      <c r="G159">
        <v>610000000</v>
      </c>
      <c r="H159">
        <v>610000000</v>
      </c>
      <c r="I159">
        <v>0</v>
      </c>
      <c r="J159">
        <v>0</v>
      </c>
      <c r="K159">
        <v>0</v>
      </c>
      <c r="L159">
        <v>0</v>
      </c>
      <c r="M159">
        <v>610000000</v>
      </c>
      <c r="N159">
        <v>0</v>
      </c>
      <c r="O159">
        <v>0</v>
      </c>
      <c r="P159">
        <v>0</v>
      </c>
      <c r="Q159">
        <v>0</v>
      </c>
    </row>
    <row r="160" spans="1:17">
      <c r="A160" s="247">
        <v>45169</v>
      </c>
      <c r="B160" t="s">
        <v>2181</v>
      </c>
      <c r="C160" t="s">
        <v>2110</v>
      </c>
      <c r="D160" t="s">
        <v>50</v>
      </c>
      <c r="E160">
        <v>36000000</v>
      </c>
      <c r="F160">
        <v>0</v>
      </c>
      <c r="G160">
        <v>36000000</v>
      </c>
      <c r="H160">
        <v>0</v>
      </c>
      <c r="I160">
        <v>0</v>
      </c>
      <c r="J160">
        <v>36000000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</row>
    <row r="161" spans="1:17">
      <c r="A161" s="247">
        <v>45169</v>
      </c>
      <c r="B161" t="s">
        <v>2181</v>
      </c>
      <c r="C161" t="s">
        <v>2061</v>
      </c>
      <c r="D161" t="s">
        <v>50</v>
      </c>
      <c r="E161">
        <v>36000000</v>
      </c>
      <c r="F161">
        <v>0</v>
      </c>
      <c r="G161">
        <v>36000000</v>
      </c>
      <c r="H161">
        <v>0</v>
      </c>
      <c r="I161">
        <v>0</v>
      </c>
      <c r="J161">
        <v>36000000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</row>
    <row r="162" spans="1:17">
      <c r="A162" s="247">
        <v>45169</v>
      </c>
      <c r="B162" t="s">
        <v>2182</v>
      </c>
      <c r="C162" t="s">
        <v>2110</v>
      </c>
      <c r="D162" t="s">
        <v>50</v>
      </c>
      <c r="E162">
        <v>58000000</v>
      </c>
      <c r="F162">
        <v>0</v>
      </c>
      <c r="G162">
        <v>58000000</v>
      </c>
      <c r="H162">
        <v>0</v>
      </c>
      <c r="I162">
        <v>0</v>
      </c>
      <c r="J162">
        <v>58000000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</row>
    <row r="163" spans="1:17">
      <c r="A163" s="247">
        <v>45169</v>
      </c>
      <c r="B163" t="s">
        <v>2182</v>
      </c>
      <c r="C163" t="s">
        <v>2061</v>
      </c>
      <c r="D163" t="s">
        <v>50</v>
      </c>
      <c r="E163">
        <v>58000000</v>
      </c>
      <c r="F163">
        <v>0</v>
      </c>
      <c r="G163">
        <v>58000000</v>
      </c>
      <c r="H163">
        <v>0</v>
      </c>
      <c r="I163">
        <v>0</v>
      </c>
      <c r="J163">
        <v>58000000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</row>
    <row r="164" spans="1:17">
      <c r="A164" s="247">
        <v>45169</v>
      </c>
      <c r="B164" t="s">
        <v>2183</v>
      </c>
      <c r="C164" t="s">
        <v>2110</v>
      </c>
      <c r="D164" t="s">
        <v>50</v>
      </c>
      <c r="E164">
        <v>29000000</v>
      </c>
      <c r="F164">
        <v>0</v>
      </c>
      <c r="G164">
        <v>29000000</v>
      </c>
      <c r="H164">
        <v>0</v>
      </c>
      <c r="I164">
        <v>0</v>
      </c>
      <c r="J164">
        <v>29000000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</row>
    <row r="165" spans="1:17">
      <c r="A165" s="247">
        <v>45169</v>
      </c>
      <c r="B165" t="s">
        <v>2183</v>
      </c>
      <c r="C165" t="s">
        <v>2061</v>
      </c>
      <c r="D165" t="s">
        <v>50</v>
      </c>
      <c r="E165">
        <v>29000000</v>
      </c>
      <c r="F165">
        <v>0</v>
      </c>
      <c r="G165">
        <v>29000000</v>
      </c>
      <c r="H165">
        <v>0</v>
      </c>
      <c r="I165">
        <v>0</v>
      </c>
      <c r="J165">
        <v>29000000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</row>
    <row r="166" spans="1:17">
      <c r="A166" s="247">
        <v>45169</v>
      </c>
      <c r="B166" t="s">
        <v>2184</v>
      </c>
      <c r="C166" t="s">
        <v>2110</v>
      </c>
      <c r="D166" t="s">
        <v>50</v>
      </c>
      <c r="E166">
        <v>260000000</v>
      </c>
      <c r="F166">
        <v>0</v>
      </c>
      <c r="G166">
        <v>260000000</v>
      </c>
      <c r="H166">
        <v>0</v>
      </c>
      <c r="I166">
        <v>0</v>
      </c>
      <c r="J166">
        <v>260000000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</row>
    <row r="167" spans="1:17">
      <c r="A167" s="247">
        <v>45169</v>
      </c>
      <c r="B167" t="s">
        <v>2184</v>
      </c>
      <c r="C167" t="s">
        <v>2061</v>
      </c>
      <c r="D167" t="s">
        <v>50</v>
      </c>
      <c r="E167">
        <v>260000000</v>
      </c>
      <c r="F167">
        <v>0</v>
      </c>
      <c r="G167">
        <v>260000000</v>
      </c>
      <c r="H167">
        <v>0</v>
      </c>
      <c r="I167">
        <v>0</v>
      </c>
      <c r="J167">
        <v>260000000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</row>
    <row r="168" spans="1:17">
      <c r="A168" s="247">
        <v>45169</v>
      </c>
      <c r="B168" t="s">
        <v>2185</v>
      </c>
      <c r="C168" t="s">
        <v>2110</v>
      </c>
      <c r="D168" t="s">
        <v>50</v>
      </c>
      <c r="E168">
        <v>52000000</v>
      </c>
      <c r="F168">
        <v>0</v>
      </c>
      <c r="G168">
        <v>52000000</v>
      </c>
      <c r="H168">
        <v>0</v>
      </c>
      <c r="I168">
        <v>0</v>
      </c>
      <c r="J168">
        <v>52000000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s="247">
        <v>45169</v>
      </c>
      <c r="B169" t="s">
        <v>2185</v>
      </c>
      <c r="C169" t="s">
        <v>2061</v>
      </c>
      <c r="D169" t="s">
        <v>50</v>
      </c>
      <c r="E169">
        <v>52000000</v>
      </c>
      <c r="F169">
        <v>0</v>
      </c>
      <c r="G169">
        <v>52000000</v>
      </c>
      <c r="H169">
        <v>0</v>
      </c>
      <c r="I169">
        <v>0</v>
      </c>
      <c r="J169">
        <v>52000000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</row>
    <row r="170" spans="1:17">
      <c r="A170" s="247">
        <v>45169</v>
      </c>
      <c r="B170" t="s">
        <v>2186</v>
      </c>
      <c r="C170" t="s">
        <v>2110</v>
      </c>
      <c r="D170" t="s">
        <v>50</v>
      </c>
      <c r="E170">
        <v>100000000</v>
      </c>
      <c r="F170">
        <v>0</v>
      </c>
      <c r="G170">
        <v>100000000</v>
      </c>
      <c r="H170">
        <v>0</v>
      </c>
      <c r="I170">
        <v>0</v>
      </c>
      <c r="J170">
        <v>100000000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</row>
    <row r="171" spans="1:17">
      <c r="A171" s="247">
        <v>45169</v>
      </c>
      <c r="B171" t="s">
        <v>2186</v>
      </c>
      <c r="C171" t="s">
        <v>2061</v>
      </c>
      <c r="D171" t="s">
        <v>50</v>
      </c>
      <c r="E171">
        <v>100000000</v>
      </c>
      <c r="F171">
        <v>0</v>
      </c>
      <c r="G171">
        <v>100000000</v>
      </c>
      <c r="H171">
        <v>0</v>
      </c>
      <c r="I171">
        <v>0</v>
      </c>
      <c r="J171">
        <v>100000000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</row>
    <row r="172" spans="1:17">
      <c r="A172" s="247">
        <v>45169</v>
      </c>
      <c r="B172" t="s">
        <v>2187</v>
      </c>
      <c r="C172" t="s">
        <v>2110</v>
      </c>
      <c r="D172" t="s">
        <v>50</v>
      </c>
      <c r="E172">
        <v>50000000</v>
      </c>
      <c r="F172">
        <v>0</v>
      </c>
      <c r="G172">
        <v>50000000</v>
      </c>
      <c r="H172">
        <v>0</v>
      </c>
      <c r="I172">
        <v>0</v>
      </c>
      <c r="J172">
        <v>50000000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</row>
    <row r="173" spans="1:17">
      <c r="A173" s="247">
        <v>45169</v>
      </c>
      <c r="B173" t="s">
        <v>2187</v>
      </c>
      <c r="C173" t="s">
        <v>2061</v>
      </c>
      <c r="D173" t="s">
        <v>50</v>
      </c>
      <c r="E173">
        <v>50000000</v>
      </c>
      <c r="F173">
        <v>0</v>
      </c>
      <c r="G173">
        <v>50000000</v>
      </c>
      <c r="H173">
        <v>0</v>
      </c>
      <c r="I173">
        <v>0</v>
      </c>
      <c r="J173">
        <v>50000000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</row>
    <row r="174" spans="1:17">
      <c r="A174" s="247">
        <v>45169</v>
      </c>
      <c r="B174" t="s">
        <v>2188</v>
      </c>
      <c r="C174" t="s">
        <v>2110</v>
      </c>
      <c r="D174" t="s">
        <v>50</v>
      </c>
      <c r="E174">
        <v>136000000</v>
      </c>
      <c r="F174">
        <v>0</v>
      </c>
      <c r="G174">
        <v>136000000</v>
      </c>
      <c r="H174">
        <v>0</v>
      </c>
      <c r="I174">
        <v>0</v>
      </c>
      <c r="J174">
        <v>136000000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</row>
    <row r="175" spans="1:17">
      <c r="A175" s="247">
        <v>45169</v>
      </c>
      <c r="B175" t="s">
        <v>2188</v>
      </c>
      <c r="C175" t="s">
        <v>2061</v>
      </c>
      <c r="D175" t="s">
        <v>50</v>
      </c>
      <c r="E175">
        <v>136000000</v>
      </c>
      <c r="F175">
        <v>0</v>
      </c>
      <c r="G175">
        <v>136000000</v>
      </c>
      <c r="H175">
        <v>0</v>
      </c>
      <c r="I175">
        <v>0</v>
      </c>
      <c r="J175">
        <v>136000000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</row>
    <row r="176" spans="1:17">
      <c r="A176" s="247">
        <v>45169</v>
      </c>
      <c r="B176" t="s">
        <v>2189</v>
      </c>
      <c r="C176" t="s">
        <v>2110</v>
      </c>
      <c r="D176" t="s">
        <v>50</v>
      </c>
      <c r="E176">
        <v>68000000</v>
      </c>
      <c r="F176">
        <v>0</v>
      </c>
      <c r="G176">
        <v>68000000</v>
      </c>
      <c r="H176">
        <v>0</v>
      </c>
      <c r="I176">
        <v>0</v>
      </c>
      <c r="J176">
        <v>68000000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</row>
    <row r="177" spans="1:17">
      <c r="A177" s="247">
        <v>45169</v>
      </c>
      <c r="B177" t="s">
        <v>2189</v>
      </c>
      <c r="C177" t="s">
        <v>2061</v>
      </c>
      <c r="D177" t="s">
        <v>50</v>
      </c>
      <c r="E177">
        <v>68000000</v>
      </c>
      <c r="F177">
        <v>0</v>
      </c>
      <c r="G177">
        <v>68000000</v>
      </c>
      <c r="H177">
        <v>0</v>
      </c>
      <c r="I177">
        <v>0</v>
      </c>
      <c r="J177">
        <v>68000000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</row>
    <row r="178" spans="1:17">
      <c r="A178" s="247">
        <v>45169</v>
      </c>
      <c r="B178" t="s">
        <v>2190</v>
      </c>
      <c r="C178" t="s">
        <v>2110</v>
      </c>
      <c r="D178" t="s">
        <v>50</v>
      </c>
      <c r="E178">
        <v>112000000</v>
      </c>
      <c r="F178">
        <v>0</v>
      </c>
      <c r="G178">
        <v>112000000</v>
      </c>
      <c r="H178">
        <v>0</v>
      </c>
      <c r="I178">
        <v>0</v>
      </c>
      <c r="J178">
        <v>112000000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</row>
    <row r="179" spans="1:17">
      <c r="A179" s="247">
        <v>45169</v>
      </c>
      <c r="B179" t="s">
        <v>2190</v>
      </c>
      <c r="C179" t="s">
        <v>2061</v>
      </c>
      <c r="D179" t="s">
        <v>50</v>
      </c>
      <c r="E179">
        <v>112000000</v>
      </c>
      <c r="F179">
        <v>0</v>
      </c>
      <c r="G179">
        <v>112000000</v>
      </c>
      <c r="H179">
        <v>0</v>
      </c>
      <c r="I179">
        <v>0</v>
      </c>
      <c r="J179">
        <v>112000000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s="247">
        <v>45169</v>
      </c>
      <c r="B180" t="s">
        <v>2191</v>
      </c>
      <c r="C180" t="s">
        <v>2110</v>
      </c>
      <c r="D180" t="s">
        <v>50</v>
      </c>
      <c r="E180">
        <v>630000000</v>
      </c>
      <c r="F180">
        <v>0</v>
      </c>
      <c r="G180">
        <v>630000000</v>
      </c>
      <c r="H180">
        <v>630000000</v>
      </c>
      <c r="I180">
        <v>0</v>
      </c>
      <c r="J180">
        <v>0</v>
      </c>
      <c r="K180">
        <v>0</v>
      </c>
      <c r="L180">
        <v>0</v>
      </c>
      <c r="M180">
        <v>630000000</v>
      </c>
      <c r="N180">
        <v>0</v>
      </c>
      <c r="O180">
        <v>0</v>
      </c>
      <c r="P180">
        <v>0</v>
      </c>
      <c r="Q180">
        <v>0</v>
      </c>
    </row>
    <row r="181" spans="1:17">
      <c r="A181" s="247">
        <v>45169</v>
      </c>
      <c r="B181" t="s">
        <v>2191</v>
      </c>
      <c r="C181" t="s">
        <v>2061</v>
      </c>
      <c r="D181" t="s">
        <v>50</v>
      </c>
      <c r="E181">
        <v>630000000</v>
      </c>
      <c r="F181">
        <v>0</v>
      </c>
      <c r="G181">
        <v>630000000</v>
      </c>
      <c r="H181">
        <v>630000000</v>
      </c>
      <c r="I181">
        <v>0</v>
      </c>
      <c r="J181">
        <v>0</v>
      </c>
      <c r="K181">
        <v>0</v>
      </c>
      <c r="L181">
        <v>0</v>
      </c>
      <c r="M181">
        <v>630000000</v>
      </c>
      <c r="N181">
        <v>0</v>
      </c>
      <c r="O181">
        <v>0</v>
      </c>
      <c r="P181">
        <v>0</v>
      </c>
      <c r="Q181">
        <v>0</v>
      </c>
    </row>
    <row r="182" spans="1:17">
      <c r="A182" s="247">
        <v>45169</v>
      </c>
      <c r="B182" t="s">
        <v>2192</v>
      </c>
      <c r="C182" t="s">
        <v>2110</v>
      </c>
      <c r="D182" t="s">
        <v>50</v>
      </c>
      <c r="E182">
        <v>56000000</v>
      </c>
      <c r="F182">
        <v>0</v>
      </c>
      <c r="G182">
        <v>56000000</v>
      </c>
      <c r="H182">
        <v>0</v>
      </c>
      <c r="I182">
        <v>0</v>
      </c>
      <c r="J182">
        <v>56000000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</row>
    <row r="183" spans="1:17">
      <c r="A183" s="247">
        <v>45169</v>
      </c>
      <c r="B183" t="s">
        <v>2192</v>
      </c>
      <c r="C183" t="s">
        <v>2061</v>
      </c>
      <c r="D183" t="s">
        <v>50</v>
      </c>
      <c r="E183">
        <v>56000000</v>
      </c>
      <c r="F183">
        <v>0</v>
      </c>
      <c r="G183">
        <v>56000000</v>
      </c>
      <c r="H183">
        <v>0</v>
      </c>
      <c r="I183">
        <v>0</v>
      </c>
      <c r="J183">
        <v>56000000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s="247">
        <v>45169</v>
      </c>
      <c r="B184" t="s">
        <v>2193</v>
      </c>
      <c r="C184" t="s">
        <v>2110</v>
      </c>
      <c r="D184" t="s">
        <v>50</v>
      </c>
      <c r="E184">
        <v>14400000</v>
      </c>
      <c r="F184">
        <v>0</v>
      </c>
      <c r="G184">
        <v>14400000</v>
      </c>
      <c r="H184">
        <v>0</v>
      </c>
      <c r="I184">
        <v>0</v>
      </c>
      <c r="J184">
        <v>14400000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</row>
    <row r="185" spans="1:17">
      <c r="A185" s="247">
        <v>45169</v>
      </c>
      <c r="B185" t="s">
        <v>2193</v>
      </c>
      <c r="C185" t="s">
        <v>2061</v>
      </c>
      <c r="D185" t="s">
        <v>50</v>
      </c>
      <c r="E185">
        <v>14400000</v>
      </c>
      <c r="F185">
        <v>0</v>
      </c>
      <c r="G185">
        <v>14400000</v>
      </c>
      <c r="H185">
        <v>0</v>
      </c>
      <c r="I185">
        <v>0</v>
      </c>
      <c r="J185">
        <v>14400000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s="247">
        <v>45169</v>
      </c>
      <c r="B186" t="s">
        <v>2194</v>
      </c>
      <c r="C186" t="s">
        <v>2110</v>
      </c>
      <c r="D186" t="s">
        <v>50</v>
      </c>
      <c r="E186">
        <v>45000000</v>
      </c>
      <c r="F186">
        <v>0</v>
      </c>
      <c r="G186">
        <v>45000000</v>
      </c>
      <c r="H186">
        <v>0</v>
      </c>
      <c r="I186">
        <v>0</v>
      </c>
      <c r="J186">
        <v>45000000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</row>
    <row r="187" spans="1:17">
      <c r="A187" s="247">
        <v>45169</v>
      </c>
      <c r="B187" t="s">
        <v>2194</v>
      </c>
      <c r="C187" t="s">
        <v>2061</v>
      </c>
      <c r="D187" t="s">
        <v>50</v>
      </c>
      <c r="E187">
        <v>45000000</v>
      </c>
      <c r="F187">
        <v>0</v>
      </c>
      <c r="G187">
        <v>45000000</v>
      </c>
      <c r="H187">
        <v>0</v>
      </c>
      <c r="I187">
        <v>0</v>
      </c>
      <c r="J187">
        <v>45000000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s="247">
        <v>45169</v>
      </c>
      <c r="B188" t="s">
        <v>2195</v>
      </c>
      <c r="C188" t="s">
        <v>2110</v>
      </c>
      <c r="D188" t="s">
        <v>50</v>
      </c>
      <c r="E188">
        <v>38202872.398020998</v>
      </c>
      <c r="F188">
        <v>0</v>
      </c>
      <c r="G188">
        <v>38202872.398020998</v>
      </c>
      <c r="H188">
        <v>0</v>
      </c>
      <c r="I188">
        <v>0</v>
      </c>
      <c r="J188">
        <v>38202872.398020998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</row>
    <row r="189" spans="1:17">
      <c r="A189" s="247">
        <v>45169</v>
      </c>
      <c r="B189" t="s">
        <v>2195</v>
      </c>
      <c r="C189" t="s">
        <v>2061</v>
      </c>
      <c r="D189" t="s">
        <v>50</v>
      </c>
      <c r="E189">
        <v>38202872.398020998</v>
      </c>
      <c r="F189">
        <v>0</v>
      </c>
      <c r="G189">
        <v>38202872.398020998</v>
      </c>
      <c r="H189">
        <v>0</v>
      </c>
      <c r="I189">
        <v>0</v>
      </c>
      <c r="J189">
        <v>38202872.398020998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</row>
    <row r="190" spans="1:17">
      <c r="A190" s="247">
        <v>45169</v>
      </c>
      <c r="B190" t="s">
        <v>2196</v>
      </c>
      <c r="C190" t="s">
        <v>2110</v>
      </c>
      <c r="D190" t="s">
        <v>50</v>
      </c>
      <c r="E190">
        <v>29061909.685954999</v>
      </c>
      <c r="F190">
        <v>0</v>
      </c>
      <c r="G190">
        <v>29061909.685954999</v>
      </c>
      <c r="H190">
        <v>0</v>
      </c>
      <c r="I190">
        <v>0</v>
      </c>
      <c r="J190">
        <v>29061909.685954999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</row>
    <row r="191" spans="1:17">
      <c r="A191" s="247">
        <v>45169</v>
      </c>
      <c r="B191" t="s">
        <v>2196</v>
      </c>
      <c r="C191" t="s">
        <v>2061</v>
      </c>
      <c r="D191" t="s">
        <v>50</v>
      </c>
      <c r="E191">
        <v>29061909.685954999</v>
      </c>
      <c r="F191">
        <v>0</v>
      </c>
      <c r="G191">
        <v>29061909.685954999</v>
      </c>
      <c r="H191">
        <v>0</v>
      </c>
      <c r="I191">
        <v>0</v>
      </c>
      <c r="J191">
        <v>29061909.685954999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s="247">
        <v>45169</v>
      </c>
      <c r="B192" t="s">
        <v>2197</v>
      </c>
      <c r="C192" t="s">
        <v>2110</v>
      </c>
      <c r="D192" t="s">
        <v>50</v>
      </c>
      <c r="E192">
        <v>21111111111.111099</v>
      </c>
      <c r="F192">
        <v>0</v>
      </c>
      <c r="G192">
        <v>21111111111.111099</v>
      </c>
      <c r="H192">
        <v>0</v>
      </c>
      <c r="I192">
        <v>0</v>
      </c>
      <c r="J192">
        <v>21111111111.111099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</row>
    <row r="193" spans="1:17">
      <c r="A193" s="247">
        <v>45169</v>
      </c>
      <c r="B193" t="s">
        <v>2197</v>
      </c>
      <c r="C193" t="s">
        <v>2061</v>
      </c>
      <c r="D193" t="s">
        <v>50</v>
      </c>
      <c r="E193">
        <v>21111111111.111099</v>
      </c>
      <c r="F193">
        <v>0</v>
      </c>
      <c r="G193">
        <v>21111111111.111099</v>
      </c>
      <c r="H193">
        <v>0</v>
      </c>
      <c r="I193">
        <v>0</v>
      </c>
      <c r="J193">
        <v>21111111111.111099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</row>
    <row r="194" spans="1:17">
      <c r="A194" s="247">
        <v>45169</v>
      </c>
      <c r="B194" t="s">
        <v>2198</v>
      </c>
      <c r="C194" t="s">
        <v>2110</v>
      </c>
      <c r="D194" t="s">
        <v>50</v>
      </c>
      <c r="E194">
        <v>38000000</v>
      </c>
      <c r="F194">
        <v>0</v>
      </c>
      <c r="G194">
        <v>38000000</v>
      </c>
      <c r="H194">
        <v>0</v>
      </c>
      <c r="I194">
        <v>0</v>
      </c>
      <c r="J194">
        <v>38000000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</row>
    <row r="195" spans="1:17">
      <c r="A195" s="247">
        <v>45169</v>
      </c>
      <c r="B195" t="s">
        <v>2198</v>
      </c>
      <c r="C195" t="s">
        <v>2061</v>
      </c>
      <c r="D195" t="s">
        <v>50</v>
      </c>
      <c r="E195">
        <v>38000000</v>
      </c>
      <c r="F195">
        <v>0</v>
      </c>
      <c r="G195">
        <v>38000000</v>
      </c>
      <c r="H195">
        <v>0</v>
      </c>
      <c r="I195">
        <v>0</v>
      </c>
      <c r="J195">
        <v>38000000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</row>
    <row r="196" spans="1:17">
      <c r="A196" s="247">
        <v>45169</v>
      </c>
      <c r="B196" t="s">
        <v>2199</v>
      </c>
      <c r="C196" t="s">
        <v>2110</v>
      </c>
      <c r="D196" t="s">
        <v>50</v>
      </c>
      <c r="E196">
        <v>19000000</v>
      </c>
      <c r="F196">
        <v>0</v>
      </c>
      <c r="G196">
        <v>19000000</v>
      </c>
      <c r="H196">
        <v>0</v>
      </c>
      <c r="I196">
        <v>0</v>
      </c>
      <c r="J196">
        <v>19000000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</row>
    <row r="197" spans="1:17">
      <c r="A197" s="247">
        <v>45169</v>
      </c>
      <c r="B197" t="s">
        <v>2199</v>
      </c>
      <c r="C197" t="s">
        <v>2061</v>
      </c>
      <c r="D197" t="s">
        <v>50</v>
      </c>
      <c r="E197">
        <v>19000000</v>
      </c>
      <c r="F197">
        <v>0</v>
      </c>
      <c r="G197">
        <v>19000000</v>
      </c>
      <c r="H197">
        <v>0</v>
      </c>
      <c r="I197">
        <v>0</v>
      </c>
      <c r="J197">
        <v>19000000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</row>
    <row r="198" spans="1:17">
      <c r="A198" s="247">
        <v>45169</v>
      </c>
      <c r="B198" t="s">
        <v>2200</v>
      </c>
      <c r="C198" t="s">
        <v>2110</v>
      </c>
      <c r="D198" t="s">
        <v>50</v>
      </c>
      <c r="E198">
        <v>57000000</v>
      </c>
      <c r="F198">
        <v>0</v>
      </c>
      <c r="G198">
        <v>57000000</v>
      </c>
      <c r="H198">
        <v>0</v>
      </c>
      <c r="I198">
        <v>0</v>
      </c>
      <c r="J198">
        <v>57000000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</row>
    <row r="199" spans="1:17">
      <c r="A199" s="247">
        <v>45169</v>
      </c>
      <c r="B199" t="s">
        <v>2200</v>
      </c>
      <c r="C199" t="s">
        <v>2061</v>
      </c>
      <c r="D199" t="s">
        <v>50</v>
      </c>
      <c r="E199">
        <v>57000000</v>
      </c>
      <c r="F199">
        <v>0</v>
      </c>
      <c r="G199">
        <v>57000000</v>
      </c>
      <c r="H199">
        <v>0</v>
      </c>
      <c r="I199">
        <v>0</v>
      </c>
      <c r="J199">
        <v>57000000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</row>
    <row r="200" spans="1:17">
      <c r="A200" s="247">
        <v>45169</v>
      </c>
      <c r="B200" t="s">
        <v>2201</v>
      </c>
      <c r="C200" t="s">
        <v>2110</v>
      </c>
      <c r="D200" t="s">
        <v>50</v>
      </c>
      <c r="E200">
        <v>38000000</v>
      </c>
      <c r="F200">
        <v>0</v>
      </c>
      <c r="G200">
        <v>38000000</v>
      </c>
      <c r="H200">
        <v>0</v>
      </c>
      <c r="I200">
        <v>0</v>
      </c>
      <c r="J200">
        <v>38000000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</row>
    <row r="201" spans="1:17">
      <c r="A201" s="247">
        <v>45169</v>
      </c>
      <c r="B201" t="s">
        <v>2201</v>
      </c>
      <c r="C201" t="s">
        <v>2061</v>
      </c>
      <c r="D201" t="s">
        <v>50</v>
      </c>
      <c r="E201">
        <v>38000000</v>
      </c>
      <c r="F201">
        <v>0</v>
      </c>
      <c r="G201">
        <v>38000000</v>
      </c>
      <c r="H201">
        <v>0</v>
      </c>
      <c r="I201">
        <v>0</v>
      </c>
      <c r="J201">
        <v>38000000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 s="247">
        <v>45169</v>
      </c>
      <c r="B202" t="s">
        <v>2202</v>
      </c>
      <c r="C202" t="s">
        <v>2110</v>
      </c>
      <c r="D202" t="s">
        <v>50</v>
      </c>
      <c r="E202">
        <v>15000000</v>
      </c>
      <c r="F202">
        <v>0</v>
      </c>
      <c r="G202">
        <v>15000000</v>
      </c>
      <c r="H202">
        <v>15000000</v>
      </c>
      <c r="I202">
        <v>0</v>
      </c>
      <c r="J202">
        <v>0</v>
      </c>
      <c r="K202">
        <v>0</v>
      </c>
      <c r="L202">
        <v>0</v>
      </c>
      <c r="M202">
        <v>15000000</v>
      </c>
      <c r="N202">
        <v>0</v>
      </c>
      <c r="O202">
        <v>0</v>
      </c>
      <c r="P202">
        <v>0</v>
      </c>
      <c r="Q202">
        <v>0</v>
      </c>
    </row>
    <row r="203" spans="1:17">
      <c r="A203" s="247">
        <v>45169</v>
      </c>
      <c r="B203" t="s">
        <v>2202</v>
      </c>
      <c r="C203" t="s">
        <v>2061</v>
      </c>
      <c r="D203" t="s">
        <v>50</v>
      </c>
      <c r="E203">
        <v>15000000</v>
      </c>
      <c r="F203">
        <v>0</v>
      </c>
      <c r="G203">
        <v>15000000</v>
      </c>
      <c r="H203">
        <v>15000000</v>
      </c>
      <c r="I203">
        <v>0</v>
      </c>
      <c r="J203">
        <v>0</v>
      </c>
      <c r="K203">
        <v>0</v>
      </c>
      <c r="L203">
        <v>0</v>
      </c>
      <c r="M203">
        <v>15000000</v>
      </c>
      <c r="N203">
        <v>0</v>
      </c>
      <c r="O203">
        <v>0</v>
      </c>
      <c r="P203">
        <v>0</v>
      </c>
      <c r="Q203">
        <v>0</v>
      </c>
    </row>
    <row r="204" spans="1:17">
      <c r="A204" s="247">
        <v>45169</v>
      </c>
      <c r="B204" t="s">
        <v>2203</v>
      </c>
      <c r="C204" t="s">
        <v>2110</v>
      </c>
      <c r="D204" t="s">
        <v>50</v>
      </c>
      <c r="E204">
        <v>19000000</v>
      </c>
      <c r="F204">
        <v>0</v>
      </c>
      <c r="G204">
        <v>19000000</v>
      </c>
      <c r="H204">
        <v>0</v>
      </c>
      <c r="I204">
        <v>0</v>
      </c>
      <c r="J204">
        <v>19000000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>
      <c r="A205" s="247">
        <v>45169</v>
      </c>
      <c r="B205" t="s">
        <v>2203</v>
      </c>
      <c r="C205" t="s">
        <v>2061</v>
      </c>
      <c r="D205" t="s">
        <v>50</v>
      </c>
      <c r="E205">
        <v>19000000</v>
      </c>
      <c r="F205">
        <v>0</v>
      </c>
      <c r="G205">
        <v>19000000</v>
      </c>
      <c r="H205">
        <v>0</v>
      </c>
      <c r="I205">
        <v>0</v>
      </c>
      <c r="J205">
        <v>19000000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</row>
    <row r="206" spans="1:17">
      <c r="A206" s="247">
        <v>45169</v>
      </c>
      <c r="B206" t="s">
        <v>2204</v>
      </c>
      <c r="C206" t="s">
        <v>2110</v>
      </c>
      <c r="D206" t="s">
        <v>50</v>
      </c>
      <c r="E206">
        <v>29061909.685954999</v>
      </c>
      <c r="F206">
        <v>0</v>
      </c>
      <c r="G206">
        <v>29061909.685954999</v>
      </c>
      <c r="H206">
        <v>0</v>
      </c>
      <c r="I206">
        <v>0</v>
      </c>
      <c r="J206">
        <v>29061909.685954999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</row>
    <row r="207" spans="1:17">
      <c r="A207" s="247">
        <v>45169</v>
      </c>
      <c r="B207" t="s">
        <v>2204</v>
      </c>
      <c r="C207" t="s">
        <v>2061</v>
      </c>
      <c r="D207" t="s">
        <v>50</v>
      </c>
      <c r="E207">
        <v>29061909.685954999</v>
      </c>
      <c r="F207">
        <v>0</v>
      </c>
      <c r="G207">
        <v>29061909.685954999</v>
      </c>
      <c r="H207">
        <v>0</v>
      </c>
      <c r="I207">
        <v>0</v>
      </c>
      <c r="J207">
        <v>29061909.685954999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</row>
    <row r="208" spans="1:17">
      <c r="A208" s="247">
        <v>45169</v>
      </c>
      <c r="B208" t="s">
        <v>2205</v>
      </c>
      <c r="C208" t="s">
        <v>2110</v>
      </c>
      <c r="D208" t="s">
        <v>50</v>
      </c>
      <c r="E208">
        <v>15000000</v>
      </c>
      <c r="F208">
        <v>0</v>
      </c>
      <c r="G208">
        <v>15000000</v>
      </c>
      <c r="H208">
        <v>0</v>
      </c>
      <c r="I208">
        <v>15000000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>
      <c r="A209" s="247">
        <v>45169</v>
      </c>
      <c r="B209" t="s">
        <v>2205</v>
      </c>
      <c r="C209" t="s">
        <v>2061</v>
      </c>
      <c r="D209" t="s">
        <v>50</v>
      </c>
      <c r="E209">
        <v>15000000</v>
      </c>
      <c r="F209">
        <v>0</v>
      </c>
      <c r="G209">
        <v>15000000</v>
      </c>
      <c r="H209">
        <v>0</v>
      </c>
      <c r="I209">
        <v>15000000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</row>
    <row r="210" spans="1:17">
      <c r="A210" s="247">
        <v>45169</v>
      </c>
      <c r="B210" t="s">
        <v>2206</v>
      </c>
      <c r="C210" t="s">
        <v>2110</v>
      </c>
      <c r="D210" t="s">
        <v>50</v>
      </c>
      <c r="E210">
        <v>720000000</v>
      </c>
      <c r="F210">
        <v>0</v>
      </c>
      <c r="G210">
        <v>720000000</v>
      </c>
      <c r="H210">
        <v>0</v>
      </c>
      <c r="I210">
        <v>0</v>
      </c>
      <c r="J210">
        <v>720000000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>
      <c r="A211" s="247">
        <v>45169</v>
      </c>
      <c r="B211" t="s">
        <v>2206</v>
      </c>
      <c r="C211" t="s">
        <v>2061</v>
      </c>
      <c r="D211" t="s">
        <v>50</v>
      </c>
      <c r="E211">
        <v>720000000</v>
      </c>
      <c r="F211">
        <v>0</v>
      </c>
      <c r="G211">
        <v>720000000</v>
      </c>
      <c r="H211">
        <v>0</v>
      </c>
      <c r="I211">
        <v>0</v>
      </c>
      <c r="J211">
        <v>720000000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</row>
    <row r="212" spans="1:17">
      <c r="A212" s="247">
        <v>45169</v>
      </c>
      <c r="B212" t="s">
        <v>2090</v>
      </c>
      <c r="C212" t="s">
        <v>2110</v>
      </c>
      <c r="D212" t="s">
        <v>50</v>
      </c>
      <c r="E212">
        <v>1898771532.6845701</v>
      </c>
      <c r="F212">
        <v>0</v>
      </c>
      <c r="G212">
        <v>1898771532.6845701</v>
      </c>
      <c r="H212">
        <v>0</v>
      </c>
      <c r="I212">
        <v>0</v>
      </c>
      <c r="J212">
        <v>1898771532.6845701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>
      <c r="A213" s="247">
        <v>45169</v>
      </c>
      <c r="B213" t="s">
        <v>2090</v>
      </c>
      <c r="C213" t="s">
        <v>2061</v>
      </c>
      <c r="D213" t="s">
        <v>50</v>
      </c>
      <c r="E213">
        <v>1898771532.6845701</v>
      </c>
      <c r="F213">
        <v>0</v>
      </c>
      <c r="G213">
        <v>1898771532.6845701</v>
      </c>
      <c r="H213">
        <v>0</v>
      </c>
      <c r="I213">
        <v>0</v>
      </c>
      <c r="J213">
        <v>1898771532.6845701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 s="247">
        <v>45169</v>
      </c>
      <c r="B214" t="s">
        <v>2207</v>
      </c>
      <c r="C214" t="s">
        <v>2110</v>
      </c>
      <c r="D214" t="s">
        <v>50</v>
      </c>
      <c r="E214">
        <v>127279220.61357901</v>
      </c>
      <c r="F214">
        <v>0</v>
      </c>
      <c r="G214">
        <v>127279220.61357901</v>
      </c>
      <c r="H214">
        <v>0</v>
      </c>
      <c r="I214">
        <v>0</v>
      </c>
      <c r="J214">
        <v>127279220.61357901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 s="247">
        <v>45169</v>
      </c>
      <c r="B215" t="s">
        <v>2207</v>
      </c>
      <c r="C215" t="s">
        <v>2061</v>
      </c>
      <c r="D215" t="s">
        <v>50</v>
      </c>
      <c r="E215">
        <v>127279220.61357901</v>
      </c>
      <c r="F215">
        <v>0</v>
      </c>
      <c r="G215">
        <v>127279220.61357901</v>
      </c>
      <c r="H215">
        <v>0</v>
      </c>
      <c r="I215">
        <v>0</v>
      </c>
      <c r="J215">
        <v>127279220.61357901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>
      <c r="A216" s="247">
        <v>45169</v>
      </c>
      <c r="B216" t="s">
        <v>2208</v>
      </c>
      <c r="C216" t="s">
        <v>2110</v>
      </c>
      <c r="D216" t="s">
        <v>50</v>
      </c>
      <c r="E216">
        <v>108054040.53377999</v>
      </c>
      <c r="F216">
        <v>0</v>
      </c>
      <c r="G216">
        <v>108054040.53377999</v>
      </c>
      <c r="H216">
        <v>0</v>
      </c>
      <c r="I216">
        <v>0</v>
      </c>
      <c r="J216">
        <v>108054040.53377999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>
      <c r="A217" s="247">
        <v>45169</v>
      </c>
      <c r="B217" t="s">
        <v>2208</v>
      </c>
      <c r="C217" t="s">
        <v>2061</v>
      </c>
      <c r="D217" t="s">
        <v>50</v>
      </c>
      <c r="E217">
        <v>108054040.53377999</v>
      </c>
      <c r="F217">
        <v>0</v>
      </c>
      <c r="G217">
        <v>108054040.53377999</v>
      </c>
      <c r="H217">
        <v>0</v>
      </c>
      <c r="I217">
        <v>0</v>
      </c>
      <c r="J217">
        <v>108054040.53377999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>
      <c r="A218" s="247">
        <v>45169</v>
      </c>
      <c r="B218" t="s">
        <v>2209</v>
      </c>
      <c r="C218" t="s">
        <v>2110</v>
      </c>
      <c r="D218" t="s">
        <v>50</v>
      </c>
      <c r="E218">
        <v>667591950479.99097</v>
      </c>
      <c r="F218">
        <v>0</v>
      </c>
      <c r="G218">
        <v>667591950479.99097</v>
      </c>
      <c r="H218">
        <v>0</v>
      </c>
      <c r="I218">
        <v>0</v>
      </c>
      <c r="J218">
        <v>667591950479.99097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>
      <c r="A219" s="247">
        <v>45169</v>
      </c>
      <c r="B219" t="s">
        <v>2209</v>
      </c>
      <c r="C219" t="s">
        <v>2061</v>
      </c>
      <c r="D219" t="s">
        <v>50</v>
      </c>
      <c r="E219">
        <v>667591950479.99097</v>
      </c>
      <c r="F219">
        <v>0</v>
      </c>
      <c r="G219">
        <v>667591950479.99097</v>
      </c>
      <c r="H219">
        <v>0</v>
      </c>
      <c r="I219">
        <v>0</v>
      </c>
      <c r="J219">
        <v>667591950479.99097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 s="247">
        <v>45169</v>
      </c>
      <c r="B220" t="s">
        <v>2091</v>
      </c>
      <c r="C220" t="s">
        <v>2110</v>
      </c>
      <c r="D220" t="s">
        <v>50</v>
      </c>
      <c r="E220">
        <v>82199493.652678996</v>
      </c>
      <c r="F220">
        <v>0</v>
      </c>
      <c r="G220">
        <v>82199493.652678996</v>
      </c>
      <c r="H220">
        <v>0</v>
      </c>
      <c r="I220">
        <v>0</v>
      </c>
      <c r="J220">
        <v>82199493.652678996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>
      <c r="A221" s="247">
        <v>45169</v>
      </c>
      <c r="B221" t="s">
        <v>2091</v>
      </c>
      <c r="C221" t="s">
        <v>2061</v>
      </c>
      <c r="D221" t="s">
        <v>50</v>
      </c>
      <c r="E221">
        <v>82199493.652678996</v>
      </c>
      <c r="F221">
        <v>0</v>
      </c>
      <c r="G221">
        <v>82199493.652678996</v>
      </c>
      <c r="H221">
        <v>0</v>
      </c>
      <c r="I221">
        <v>0</v>
      </c>
      <c r="J221">
        <v>82199493.652678996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>
      <c r="A222" s="247">
        <v>45169</v>
      </c>
      <c r="B222" t="s">
        <v>2210</v>
      </c>
      <c r="C222" t="s">
        <v>2110</v>
      </c>
      <c r="D222" t="s">
        <v>50</v>
      </c>
      <c r="E222">
        <v>260084601.62031901</v>
      </c>
      <c r="F222">
        <v>0</v>
      </c>
      <c r="G222">
        <v>260084601.62031901</v>
      </c>
      <c r="H222">
        <v>0</v>
      </c>
      <c r="I222">
        <v>0</v>
      </c>
      <c r="J222">
        <v>260084601.62031901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>
      <c r="A223" s="247">
        <v>45169</v>
      </c>
      <c r="B223" t="s">
        <v>2210</v>
      </c>
      <c r="C223" t="s">
        <v>2061</v>
      </c>
      <c r="D223" t="s">
        <v>50</v>
      </c>
      <c r="E223">
        <v>260084601.62031901</v>
      </c>
      <c r="F223">
        <v>0</v>
      </c>
      <c r="G223">
        <v>260084601.62031901</v>
      </c>
      <c r="H223">
        <v>0</v>
      </c>
      <c r="I223">
        <v>0</v>
      </c>
      <c r="J223">
        <v>260084601.62031901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 s="247">
        <v>45169</v>
      </c>
      <c r="B224" t="s">
        <v>2211</v>
      </c>
      <c r="C224" t="s">
        <v>2110</v>
      </c>
      <c r="D224" t="s">
        <v>50</v>
      </c>
      <c r="E224">
        <v>270000000</v>
      </c>
      <c r="F224">
        <v>0</v>
      </c>
      <c r="G224">
        <v>270000000</v>
      </c>
      <c r="H224">
        <v>270000000</v>
      </c>
      <c r="I224">
        <v>0</v>
      </c>
      <c r="J224">
        <v>0</v>
      </c>
      <c r="K224">
        <v>0</v>
      </c>
      <c r="L224">
        <v>0</v>
      </c>
      <c r="M224">
        <v>270000000</v>
      </c>
      <c r="N224">
        <v>0</v>
      </c>
      <c r="O224">
        <v>0</v>
      </c>
      <c r="P224">
        <v>0</v>
      </c>
      <c r="Q224">
        <v>0</v>
      </c>
    </row>
    <row r="225" spans="1:17">
      <c r="A225" s="247">
        <v>45169</v>
      </c>
      <c r="B225" t="s">
        <v>2211</v>
      </c>
      <c r="C225" t="s">
        <v>2061</v>
      </c>
      <c r="D225" t="s">
        <v>50</v>
      </c>
      <c r="E225">
        <v>270000000</v>
      </c>
      <c r="F225">
        <v>0</v>
      </c>
      <c r="G225">
        <v>270000000</v>
      </c>
      <c r="H225">
        <v>270000000</v>
      </c>
      <c r="I225">
        <v>0</v>
      </c>
      <c r="J225">
        <v>0</v>
      </c>
      <c r="K225">
        <v>0</v>
      </c>
      <c r="L225">
        <v>0</v>
      </c>
      <c r="M225">
        <v>270000000</v>
      </c>
      <c r="N225">
        <v>0</v>
      </c>
      <c r="O225">
        <v>0</v>
      </c>
      <c r="P225">
        <v>0</v>
      </c>
      <c r="Q225">
        <v>0</v>
      </c>
    </row>
    <row r="226" spans="1:17">
      <c r="A226" s="247">
        <v>45169</v>
      </c>
      <c r="B226" t="s">
        <v>2212</v>
      </c>
      <c r="C226" t="s">
        <v>2110</v>
      </c>
      <c r="D226" t="s">
        <v>50</v>
      </c>
      <c r="E226">
        <v>27000000</v>
      </c>
      <c r="F226">
        <v>0</v>
      </c>
      <c r="G226">
        <v>27000000</v>
      </c>
      <c r="H226">
        <v>27000000</v>
      </c>
      <c r="I226">
        <v>0</v>
      </c>
      <c r="J226">
        <v>0</v>
      </c>
      <c r="K226">
        <v>0</v>
      </c>
      <c r="L226">
        <v>0</v>
      </c>
      <c r="M226">
        <v>27000000</v>
      </c>
      <c r="N226">
        <v>0</v>
      </c>
      <c r="O226">
        <v>0</v>
      </c>
      <c r="P226">
        <v>0</v>
      </c>
      <c r="Q226">
        <v>0</v>
      </c>
    </row>
    <row r="227" spans="1:17">
      <c r="A227" s="247">
        <v>45169</v>
      </c>
      <c r="B227" t="s">
        <v>2212</v>
      </c>
      <c r="C227" t="s">
        <v>2061</v>
      </c>
      <c r="D227" t="s">
        <v>50</v>
      </c>
      <c r="E227">
        <v>27000000</v>
      </c>
      <c r="F227">
        <v>0</v>
      </c>
      <c r="G227">
        <v>27000000</v>
      </c>
      <c r="H227">
        <v>27000000</v>
      </c>
      <c r="I227">
        <v>0</v>
      </c>
      <c r="J227">
        <v>0</v>
      </c>
      <c r="K227">
        <v>0</v>
      </c>
      <c r="L227">
        <v>0</v>
      </c>
      <c r="M227">
        <v>27000000</v>
      </c>
      <c r="N227">
        <v>0</v>
      </c>
      <c r="O227">
        <v>0</v>
      </c>
      <c r="P227">
        <v>0</v>
      </c>
      <c r="Q227">
        <v>0</v>
      </c>
    </row>
    <row r="228" spans="1:17">
      <c r="A228" s="247">
        <v>45169</v>
      </c>
      <c r="B228" t="s">
        <v>2213</v>
      </c>
      <c r="C228" t="s">
        <v>2110</v>
      </c>
      <c r="D228" t="s">
        <v>50</v>
      </c>
      <c r="E228">
        <v>67629875.055333003</v>
      </c>
      <c r="F228">
        <v>0</v>
      </c>
      <c r="G228">
        <v>67629875.055333003</v>
      </c>
      <c r="H228">
        <v>0</v>
      </c>
      <c r="I228">
        <v>0</v>
      </c>
      <c r="J228">
        <v>67629875.055333003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s="247">
        <v>45169</v>
      </c>
      <c r="B229" t="s">
        <v>2213</v>
      </c>
      <c r="C229" t="s">
        <v>2061</v>
      </c>
      <c r="D229" t="s">
        <v>50</v>
      </c>
      <c r="E229">
        <v>67629875.055333003</v>
      </c>
      <c r="F229">
        <v>0</v>
      </c>
      <c r="G229">
        <v>67629875.055333003</v>
      </c>
      <c r="H229">
        <v>0</v>
      </c>
      <c r="I229">
        <v>0</v>
      </c>
      <c r="J229">
        <v>67629875.055333003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</row>
    <row r="230" spans="1:17">
      <c r="A230" s="247">
        <v>45169</v>
      </c>
      <c r="B230" t="s">
        <v>2214</v>
      </c>
      <c r="C230" t="s">
        <v>2110</v>
      </c>
      <c r="D230" t="s">
        <v>50</v>
      </c>
      <c r="E230">
        <v>70911776.172931999</v>
      </c>
      <c r="F230">
        <v>0</v>
      </c>
      <c r="G230">
        <v>70911776.172931999</v>
      </c>
      <c r="H230">
        <v>0</v>
      </c>
      <c r="I230">
        <v>0</v>
      </c>
      <c r="J230">
        <v>70911776.172931999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s="247">
        <v>45169</v>
      </c>
      <c r="B231" t="s">
        <v>2214</v>
      </c>
      <c r="C231" t="s">
        <v>2061</v>
      </c>
      <c r="D231" t="s">
        <v>50</v>
      </c>
      <c r="E231">
        <v>70911776.172931999</v>
      </c>
      <c r="F231">
        <v>0</v>
      </c>
      <c r="G231">
        <v>70911776.172931999</v>
      </c>
      <c r="H231">
        <v>0</v>
      </c>
      <c r="I231">
        <v>0</v>
      </c>
      <c r="J231">
        <v>70911776.172931999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</row>
    <row r="232" spans="1:17">
      <c r="A232" s="247">
        <v>45169</v>
      </c>
      <c r="B232" t="s">
        <v>2215</v>
      </c>
      <c r="C232" t="s">
        <v>2110</v>
      </c>
      <c r="D232" t="s">
        <v>50</v>
      </c>
      <c r="E232">
        <v>70798022.571254998</v>
      </c>
      <c r="F232">
        <v>0</v>
      </c>
      <c r="G232">
        <v>70798022.571254998</v>
      </c>
      <c r="H232">
        <v>0</v>
      </c>
      <c r="I232">
        <v>0</v>
      </c>
      <c r="J232">
        <v>70798022.571254998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</row>
    <row r="233" spans="1:17">
      <c r="A233" s="247">
        <v>45169</v>
      </c>
      <c r="B233" t="s">
        <v>2215</v>
      </c>
      <c r="C233" t="s">
        <v>2061</v>
      </c>
      <c r="D233" t="s">
        <v>50</v>
      </c>
      <c r="E233">
        <v>70798022.571254998</v>
      </c>
      <c r="F233">
        <v>0</v>
      </c>
      <c r="G233">
        <v>70798022.571254998</v>
      </c>
      <c r="H233">
        <v>0</v>
      </c>
      <c r="I233">
        <v>0</v>
      </c>
      <c r="J233">
        <v>70798022.571254998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</row>
    <row r="234" spans="1:17">
      <c r="A234" s="247">
        <v>45169</v>
      </c>
      <c r="B234" t="s">
        <v>2216</v>
      </c>
      <c r="C234" t="s">
        <v>2110</v>
      </c>
      <c r="D234" t="s">
        <v>50</v>
      </c>
      <c r="E234">
        <v>277604034.55281401</v>
      </c>
      <c r="F234">
        <v>0</v>
      </c>
      <c r="G234">
        <v>277604034.55281401</v>
      </c>
      <c r="H234">
        <v>0</v>
      </c>
      <c r="I234">
        <v>0</v>
      </c>
      <c r="J234">
        <v>277604034.55281401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s="247">
        <v>45169</v>
      </c>
      <c r="B235" t="s">
        <v>2216</v>
      </c>
      <c r="C235" t="s">
        <v>2061</v>
      </c>
      <c r="D235" t="s">
        <v>50</v>
      </c>
      <c r="E235">
        <v>277604034.55281401</v>
      </c>
      <c r="F235">
        <v>0</v>
      </c>
      <c r="G235">
        <v>277604034.55281401</v>
      </c>
      <c r="H235">
        <v>0</v>
      </c>
      <c r="I235">
        <v>0</v>
      </c>
      <c r="J235">
        <v>277604034.55281401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</row>
    <row r="236" spans="1:17">
      <c r="A236" s="247">
        <v>45169</v>
      </c>
      <c r="B236" t="s">
        <v>2217</v>
      </c>
      <c r="C236" t="s">
        <v>2110</v>
      </c>
      <c r="D236" t="s">
        <v>50</v>
      </c>
      <c r="E236">
        <v>94339811.320565999</v>
      </c>
      <c r="F236">
        <v>0</v>
      </c>
      <c r="G236">
        <v>94339811.320565999</v>
      </c>
      <c r="H236">
        <v>0</v>
      </c>
      <c r="I236">
        <v>0</v>
      </c>
      <c r="J236">
        <v>94339811.320565999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</row>
    <row r="237" spans="1:17">
      <c r="A237" s="247">
        <v>45169</v>
      </c>
      <c r="B237" t="s">
        <v>2217</v>
      </c>
      <c r="C237" t="s">
        <v>2061</v>
      </c>
      <c r="D237" t="s">
        <v>50</v>
      </c>
      <c r="E237">
        <v>94339811.320565999</v>
      </c>
      <c r="F237">
        <v>0</v>
      </c>
      <c r="G237">
        <v>94339811.320565999</v>
      </c>
      <c r="H237">
        <v>0</v>
      </c>
      <c r="I237">
        <v>0</v>
      </c>
      <c r="J237">
        <v>94339811.320565999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s="247">
        <v>45169</v>
      </c>
      <c r="B238" t="s">
        <v>2218</v>
      </c>
      <c r="C238" t="s">
        <v>2110</v>
      </c>
      <c r="D238" t="s">
        <v>50</v>
      </c>
      <c r="E238">
        <v>129020928.53487</v>
      </c>
      <c r="F238">
        <v>0</v>
      </c>
      <c r="G238">
        <v>129020928.53487</v>
      </c>
      <c r="H238">
        <v>0</v>
      </c>
      <c r="I238">
        <v>0</v>
      </c>
      <c r="J238">
        <v>129020928.53487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</row>
    <row r="239" spans="1:17">
      <c r="A239" s="247">
        <v>45169</v>
      </c>
      <c r="B239" t="s">
        <v>2218</v>
      </c>
      <c r="C239" t="s">
        <v>2061</v>
      </c>
      <c r="D239" t="s">
        <v>50</v>
      </c>
      <c r="E239">
        <v>129020928.53487</v>
      </c>
      <c r="F239">
        <v>0</v>
      </c>
      <c r="G239">
        <v>129020928.53487</v>
      </c>
      <c r="H239">
        <v>0</v>
      </c>
      <c r="I239">
        <v>0</v>
      </c>
      <c r="J239">
        <v>129020928.53487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</row>
    <row r="240" spans="1:17">
      <c r="A240" s="247">
        <v>45169</v>
      </c>
      <c r="B240" t="s">
        <v>2219</v>
      </c>
      <c r="C240" t="s">
        <v>2110</v>
      </c>
      <c r="D240" t="s">
        <v>50</v>
      </c>
      <c r="E240">
        <v>142552727.087208</v>
      </c>
      <c r="F240">
        <v>0</v>
      </c>
      <c r="G240">
        <v>142552727.087208</v>
      </c>
      <c r="H240">
        <v>0</v>
      </c>
      <c r="I240">
        <v>0</v>
      </c>
      <c r="J240">
        <v>142552727.087208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</row>
    <row r="241" spans="1:17">
      <c r="A241" s="247">
        <v>45169</v>
      </c>
      <c r="B241" t="s">
        <v>2219</v>
      </c>
      <c r="C241" t="s">
        <v>2061</v>
      </c>
      <c r="D241" t="s">
        <v>50</v>
      </c>
      <c r="E241">
        <v>142552727.087208</v>
      </c>
      <c r="F241">
        <v>0</v>
      </c>
      <c r="G241">
        <v>142552727.087208</v>
      </c>
      <c r="H241">
        <v>0</v>
      </c>
      <c r="I241">
        <v>0</v>
      </c>
      <c r="J241">
        <v>142552727.087208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s="247">
        <v>45169</v>
      </c>
      <c r="B242" t="s">
        <v>2220</v>
      </c>
      <c r="C242" t="s">
        <v>2110</v>
      </c>
      <c r="D242" t="s">
        <v>50</v>
      </c>
      <c r="E242">
        <v>44653062.604932003</v>
      </c>
      <c r="F242">
        <v>0</v>
      </c>
      <c r="G242">
        <v>44653062.604932003</v>
      </c>
      <c r="H242">
        <v>0</v>
      </c>
      <c r="I242">
        <v>0</v>
      </c>
      <c r="J242">
        <v>44653062.604932003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s="247">
        <v>45169</v>
      </c>
      <c r="B243" t="s">
        <v>2220</v>
      </c>
      <c r="C243" t="s">
        <v>2061</v>
      </c>
      <c r="D243" t="s">
        <v>50</v>
      </c>
      <c r="E243">
        <v>44653062.604932003</v>
      </c>
      <c r="F243">
        <v>0</v>
      </c>
      <c r="G243">
        <v>44653062.604932003</v>
      </c>
      <c r="H243">
        <v>0</v>
      </c>
      <c r="I243">
        <v>0</v>
      </c>
      <c r="J243">
        <v>44653062.604932003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</row>
    <row r="244" spans="1:17">
      <c r="A244" s="247">
        <v>45169</v>
      </c>
      <c r="B244" t="s">
        <v>2221</v>
      </c>
      <c r="C244" t="s">
        <v>2110</v>
      </c>
      <c r="D244" t="s">
        <v>50</v>
      </c>
      <c r="E244">
        <v>41913682.214244999</v>
      </c>
      <c r="F244">
        <v>0</v>
      </c>
      <c r="G244">
        <v>41913682.214244999</v>
      </c>
      <c r="H244">
        <v>0</v>
      </c>
      <c r="I244">
        <v>0</v>
      </c>
      <c r="J244">
        <v>41913682.214244999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</row>
    <row r="245" spans="1:17">
      <c r="A245" s="247">
        <v>45169</v>
      </c>
      <c r="B245" t="s">
        <v>2221</v>
      </c>
      <c r="C245" t="s">
        <v>2061</v>
      </c>
      <c r="D245" t="s">
        <v>50</v>
      </c>
      <c r="E245">
        <v>41913682.214244999</v>
      </c>
      <c r="F245">
        <v>0</v>
      </c>
      <c r="G245">
        <v>41913682.214244999</v>
      </c>
      <c r="H245">
        <v>0</v>
      </c>
      <c r="I245">
        <v>0</v>
      </c>
      <c r="J245">
        <v>41913682.214244999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</row>
    <row r="246" spans="1:17">
      <c r="A246" s="247">
        <v>45169</v>
      </c>
      <c r="B246" t="s">
        <v>2222</v>
      </c>
      <c r="C246" t="s">
        <v>2110</v>
      </c>
      <c r="D246" t="s">
        <v>50</v>
      </c>
      <c r="E246">
        <v>33988233.257996999</v>
      </c>
      <c r="F246">
        <v>0</v>
      </c>
      <c r="G246">
        <v>33988233.257996999</v>
      </c>
      <c r="H246">
        <v>0</v>
      </c>
      <c r="I246">
        <v>0</v>
      </c>
      <c r="J246">
        <v>33988233.257996999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</row>
    <row r="247" spans="1:17">
      <c r="A247" s="247">
        <v>45169</v>
      </c>
      <c r="B247" t="s">
        <v>2222</v>
      </c>
      <c r="C247" t="s">
        <v>2061</v>
      </c>
      <c r="D247" t="s">
        <v>50</v>
      </c>
      <c r="E247">
        <v>33988233.257996999</v>
      </c>
      <c r="F247">
        <v>0</v>
      </c>
      <c r="G247">
        <v>33988233.257996999</v>
      </c>
      <c r="H247">
        <v>0</v>
      </c>
      <c r="I247">
        <v>0</v>
      </c>
      <c r="J247">
        <v>33988233.257996999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</row>
    <row r="248" spans="1:17">
      <c r="A248" s="247">
        <v>45169</v>
      </c>
      <c r="B248" t="s">
        <v>2223</v>
      </c>
      <c r="C248" t="s">
        <v>2110</v>
      </c>
      <c r="D248" t="s">
        <v>50</v>
      </c>
      <c r="E248">
        <v>13500000</v>
      </c>
      <c r="F248">
        <v>0</v>
      </c>
      <c r="G248">
        <v>13500000</v>
      </c>
      <c r="H248">
        <v>13500000</v>
      </c>
      <c r="I248">
        <v>0</v>
      </c>
      <c r="J248">
        <v>0</v>
      </c>
      <c r="K248">
        <v>0</v>
      </c>
      <c r="L248">
        <v>0</v>
      </c>
      <c r="M248">
        <v>13500000</v>
      </c>
      <c r="N248">
        <v>0</v>
      </c>
      <c r="O248">
        <v>0</v>
      </c>
      <c r="P248">
        <v>0</v>
      </c>
      <c r="Q248">
        <v>0</v>
      </c>
    </row>
    <row r="249" spans="1:17">
      <c r="A249" s="247">
        <v>45169</v>
      </c>
      <c r="B249" t="s">
        <v>2223</v>
      </c>
      <c r="C249" t="s">
        <v>2061</v>
      </c>
      <c r="D249" t="s">
        <v>50</v>
      </c>
      <c r="E249">
        <v>13500000</v>
      </c>
      <c r="F249">
        <v>0</v>
      </c>
      <c r="G249">
        <v>13500000</v>
      </c>
      <c r="H249">
        <v>13500000</v>
      </c>
      <c r="I249">
        <v>0</v>
      </c>
      <c r="J249">
        <v>0</v>
      </c>
      <c r="K249">
        <v>0</v>
      </c>
      <c r="L249">
        <v>0</v>
      </c>
      <c r="M249">
        <v>13500000</v>
      </c>
      <c r="N249">
        <v>0</v>
      </c>
      <c r="O249">
        <v>0</v>
      </c>
      <c r="P249">
        <v>0</v>
      </c>
      <c r="Q249">
        <v>0</v>
      </c>
    </row>
    <row r="250" spans="1:17">
      <c r="A250" s="247">
        <v>45169</v>
      </c>
      <c r="B250" t="s">
        <v>2224</v>
      </c>
      <c r="C250" t="s">
        <v>2110</v>
      </c>
      <c r="D250" t="s">
        <v>50</v>
      </c>
      <c r="E250">
        <v>33988233.257996999</v>
      </c>
      <c r="F250">
        <v>0</v>
      </c>
      <c r="G250">
        <v>33988233.257996999</v>
      </c>
      <c r="H250">
        <v>0</v>
      </c>
      <c r="I250">
        <v>0</v>
      </c>
      <c r="J250">
        <v>33988233.257996999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</row>
    <row r="251" spans="1:17">
      <c r="A251" s="247">
        <v>45169</v>
      </c>
      <c r="B251" t="s">
        <v>2224</v>
      </c>
      <c r="C251" t="s">
        <v>2061</v>
      </c>
      <c r="D251" t="s">
        <v>50</v>
      </c>
      <c r="E251">
        <v>33988233.257996999</v>
      </c>
      <c r="F251">
        <v>0</v>
      </c>
      <c r="G251">
        <v>33988233.257996999</v>
      </c>
      <c r="H251">
        <v>0</v>
      </c>
      <c r="I251">
        <v>0</v>
      </c>
      <c r="J251">
        <v>33988233.257996999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</row>
    <row r="252" spans="1:17">
      <c r="A252" s="247">
        <v>45169</v>
      </c>
      <c r="B252" t="s">
        <v>2092</v>
      </c>
      <c r="C252" t="s">
        <v>2110</v>
      </c>
      <c r="D252" t="s">
        <v>50</v>
      </c>
      <c r="E252">
        <v>723317357.73448706</v>
      </c>
      <c r="F252">
        <v>0</v>
      </c>
      <c r="G252">
        <v>723317357.73448706</v>
      </c>
      <c r="H252">
        <v>0</v>
      </c>
      <c r="I252">
        <v>0</v>
      </c>
      <c r="J252">
        <v>723317357.73448706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</row>
    <row r="253" spans="1:17">
      <c r="A253" s="247">
        <v>45169</v>
      </c>
      <c r="B253" t="s">
        <v>2092</v>
      </c>
      <c r="C253" t="s">
        <v>2061</v>
      </c>
      <c r="D253" t="s">
        <v>50</v>
      </c>
      <c r="E253">
        <v>723317357.73448706</v>
      </c>
      <c r="F253">
        <v>0</v>
      </c>
      <c r="G253">
        <v>723317357.73448706</v>
      </c>
      <c r="H253">
        <v>0</v>
      </c>
      <c r="I253">
        <v>0</v>
      </c>
      <c r="J253">
        <v>723317357.73448706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</row>
    <row r="254" spans="1:17">
      <c r="A254" s="247">
        <v>45169</v>
      </c>
      <c r="B254" t="s">
        <v>2225</v>
      </c>
      <c r="C254" t="s">
        <v>2110</v>
      </c>
      <c r="D254" t="s">
        <v>50</v>
      </c>
      <c r="E254">
        <v>262513150.68350101</v>
      </c>
      <c r="F254">
        <v>0</v>
      </c>
      <c r="G254">
        <v>262513150.68350101</v>
      </c>
      <c r="H254">
        <v>0</v>
      </c>
      <c r="I254">
        <v>0</v>
      </c>
      <c r="J254">
        <v>262513150.68350101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</row>
    <row r="255" spans="1:17">
      <c r="A255" s="247">
        <v>45169</v>
      </c>
      <c r="B255" t="s">
        <v>2225</v>
      </c>
      <c r="C255" t="s">
        <v>2061</v>
      </c>
      <c r="D255" t="s">
        <v>50</v>
      </c>
      <c r="E255">
        <v>262513150.68350101</v>
      </c>
      <c r="F255">
        <v>0</v>
      </c>
      <c r="G255">
        <v>262513150.68350101</v>
      </c>
      <c r="H255">
        <v>0</v>
      </c>
      <c r="I255">
        <v>0</v>
      </c>
      <c r="J255">
        <v>262513150.68350101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</row>
    <row r="256" spans="1:17">
      <c r="A256" s="247">
        <v>45169</v>
      </c>
      <c r="B256" t="s">
        <v>2226</v>
      </c>
      <c r="C256" t="s">
        <v>2110</v>
      </c>
      <c r="D256" t="s">
        <v>50</v>
      </c>
      <c r="E256">
        <v>81837888.535812005</v>
      </c>
      <c r="F256">
        <v>0</v>
      </c>
      <c r="G256">
        <v>81837888.535812005</v>
      </c>
      <c r="H256">
        <v>0</v>
      </c>
      <c r="I256">
        <v>0</v>
      </c>
      <c r="J256">
        <v>81837888.535812005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</row>
    <row r="257" spans="1:17">
      <c r="A257" s="247">
        <v>45169</v>
      </c>
      <c r="B257" t="s">
        <v>2226</v>
      </c>
      <c r="C257" t="s">
        <v>2061</v>
      </c>
      <c r="D257" t="s">
        <v>50</v>
      </c>
      <c r="E257">
        <v>81837888.535812005</v>
      </c>
      <c r="F257">
        <v>0</v>
      </c>
      <c r="G257">
        <v>81837888.535812005</v>
      </c>
      <c r="H257">
        <v>0</v>
      </c>
      <c r="I257">
        <v>0</v>
      </c>
      <c r="J257">
        <v>81837888.535812005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</row>
    <row r="258" spans="1:17">
      <c r="A258" s="247">
        <v>45169</v>
      </c>
      <c r="B258" t="s">
        <v>2227</v>
      </c>
      <c r="C258" t="s">
        <v>2110</v>
      </c>
      <c r="D258" t="s">
        <v>50</v>
      </c>
      <c r="E258">
        <v>251212442.83761701</v>
      </c>
      <c r="F258">
        <v>0</v>
      </c>
      <c r="G258">
        <v>251212442.83761701</v>
      </c>
      <c r="H258">
        <v>0</v>
      </c>
      <c r="I258">
        <v>0</v>
      </c>
      <c r="J258">
        <v>251212442.83761701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</row>
    <row r="259" spans="1:17">
      <c r="A259" s="247">
        <v>45169</v>
      </c>
      <c r="B259" t="s">
        <v>2227</v>
      </c>
      <c r="C259" t="s">
        <v>2061</v>
      </c>
      <c r="D259" t="s">
        <v>50</v>
      </c>
      <c r="E259">
        <v>251212442.83761701</v>
      </c>
      <c r="F259">
        <v>0</v>
      </c>
      <c r="G259">
        <v>251212442.83761701</v>
      </c>
      <c r="H259">
        <v>0</v>
      </c>
      <c r="I259">
        <v>0</v>
      </c>
      <c r="J259">
        <v>251212442.83761701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</row>
    <row r="260" spans="1:17">
      <c r="A260" s="247">
        <v>45169</v>
      </c>
      <c r="B260" t="s">
        <v>2093</v>
      </c>
      <c r="C260" t="s">
        <v>2110</v>
      </c>
      <c r="D260" t="s">
        <v>50</v>
      </c>
      <c r="E260">
        <v>280274352.52357101</v>
      </c>
      <c r="F260">
        <v>0</v>
      </c>
      <c r="G260">
        <v>280274352.52357101</v>
      </c>
      <c r="H260">
        <v>0</v>
      </c>
      <c r="I260">
        <v>0</v>
      </c>
      <c r="J260">
        <v>280274352.52357101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</row>
    <row r="261" spans="1:17">
      <c r="A261" s="247">
        <v>45169</v>
      </c>
      <c r="B261" t="s">
        <v>2093</v>
      </c>
      <c r="C261" t="s">
        <v>2061</v>
      </c>
      <c r="D261" t="s">
        <v>50</v>
      </c>
      <c r="E261">
        <v>280274352.52357101</v>
      </c>
      <c r="F261">
        <v>0</v>
      </c>
      <c r="G261">
        <v>280274352.52357101</v>
      </c>
      <c r="H261">
        <v>0</v>
      </c>
      <c r="I261">
        <v>0</v>
      </c>
      <c r="J261">
        <v>280274352.52357101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</row>
    <row r="262" spans="1:17">
      <c r="A262" s="247">
        <v>45169</v>
      </c>
      <c r="B262" t="s">
        <v>2228</v>
      </c>
      <c r="C262" t="s">
        <v>2110</v>
      </c>
      <c r="D262" t="s">
        <v>50</v>
      </c>
      <c r="E262">
        <v>375248406.71992099</v>
      </c>
      <c r="F262">
        <v>0</v>
      </c>
      <c r="G262">
        <v>375248406.71992099</v>
      </c>
      <c r="H262">
        <v>0</v>
      </c>
      <c r="I262">
        <v>0</v>
      </c>
      <c r="J262">
        <v>375248406.71992099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</row>
    <row r="263" spans="1:17">
      <c r="A263" s="247">
        <v>45169</v>
      </c>
      <c r="B263" t="s">
        <v>2228</v>
      </c>
      <c r="C263" t="s">
        <v>2061</v>
      </c>
      <c r="D263" t="s">
        <v>50</v>
      </c>
      <c r="E263">
        <v>375248406.71992099</v>
      </c>
      <c r="F263">
        <v>0</v>
      </c>
      <c r="G263">
        <v>375248406.71992099</v>
      </c>
      <c r="H263">
        <v>0</v>
      </c>
      <c r="I263">
        <v>0</v>
      </c>
      <c r="J263">
        <v>375248406.71992099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</row>
    <row r="264" spans="1:17">
      <c r="A264" s="247">
        <v>45169</v>
      </c>
      <c r="B264" t="s">
        <v>2229</v>
      </c>
      <c r="C264" t="s">
        <v>2110</v>
      </c>
      <c r="D264" t="s">
        <v>50</v>
      </c>
      <c r="E264">
        <v>312468973.20570201</v>
      </c>
      <c r="F264">
        <v>0</v>
      </c>
      <c r="G264">
        <v>312468973.20570201</v>
      </c>
      <c r="H264">
        <v>0</v>
      </c>
      <c r="I264">
        <v>0</v>
      </c>
      <c r="J264">
        <v>312468973.20570201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</row>
    <row r="265" spans="1:17">
      <c r="A265" s="247">
        <v>45169</v>
      </c>
      <c r="B265" t="s">
        <v>2229</v>
      </c>
      <c r="C265" t="s">
        <v>2061</v>
      </c>
      <c r="D265" t="s">
        <v>50</v>
      </c>
      <c r="E265">
        <v>312468973.20570201</v>
      </c>
      <c r="F265">
        <v>0</v>
      </c>
      <c r="G265">
        <v>312468973.20570201</v>
      </c>
      <c r="H265">
        <v>0</v>
      </c>
      <c r="I265">
        <v>0</v>
      </c>
      <c r="J265">
        <v>312468973.20570201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</row>
    <row r="266" spans="1:17">
      <c r="A266" s="247">
        <v>45169</v>
      </c>
      <c r="B266" t="s">
        <v>2230</v>
      </c>
      <c r="C266" t="s">
        <v>2110</v>
      </c>
      <c r="D266" t="s">
        <v>50</v>
      </c>
      <c r="E266">
        <v>21199007965.940399</v>
      </c>
      <c r="F266">
        <v>0</v>
      </c>
      <c r="G266">
        <v>21199007965.940399</v>
      </c>
      <c r="H266">
        <v>0</v>
      </c>
      <c r="I266">
        <v>0</v>
      </c>
      <c r="J266">
        <v>21199007965.940399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</row>
    <row r="267" spans="1:17">
      <c r="A267" s="247">
        <v>45169</v>
      </c>
      <c r="B267" t="s">
        <v>2230</v>
      </c>
      <c r="C267" t="s">
        <v>2061</v>
      </c>
      <c r="D267" t="s">
        <v>50</v>
      </c>
      <c r="E267">
        <v>21199007965.940399</v>
      </c>
      <c r="F267">
        <v>0</v>
      </c>
      <c r="G267">
        <v>21199007965.940399</v>
      </c>
      <c r="H267">
        <v>0</v>
      </c>
      <c r="I267">
        <v>0</v>
      </c>
      <c r="J267">
        <v>21199007965.940399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</row>
    <row r="268" spans="1:17">
      <c r="A268" s="247">
        <v>45169</v>
      </c>
      <c r="B268" t="s">
        <v>2231</v>
      </c>
      <c r="C268" t="s">
        <v>2110</v>
      </c>
      <c r="D268" t="s">
        <v>50</v>
      </c>
      <c r="E268">
        <v>290867062.41855597</v>
      </c>
      <c r="F268">
        <v>0</v>
      </c>
      <c r="G268">
        <v>290867062.41855597</v>
      </c>
      <c r="H268">
        <v>0</v>
      </c>
      <c r="I268">
        <v>0</v>
      </c>
      <c r="J268">
        <v>290867062.41855597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</row>
    <row r="269" spans="1:17">
      <c r="A269" s="247">
        <v>45169</v>
      </c>
      <c r="B269" t="s">
        <v>2231</v>
      </c>
      <c r="C269" t="s">
        <v>2061</v>
      </c>
      <c r="D269" t="s">
        <v>50</v>
      </c>
      <c r="E269">
        <v>290867062.41855597</v>
      </c>
      <c r="F269">
        <v>0</v>
      </c>
      <c r="G269">
        <v>290867062.41855597</v>
      </c>
      <c r="H269">
        <v>0</v>
      </c>
      <c r="I269">
        <v>0</v>
      </c>
      <c r="J269">
        <v>290867062.41855597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</row>
    <row r="270" spans="1:17">
      <c r="A270" s="247">
        <v>45169</v>
      </c>
      <c r="B270" t="s">
        <v>2232</v>
      </c>
      <c r="C270" t="s">
        <v>2110</v>
      </c>
      <c r="D270" t="s">
        <v>50</v>
      </c>
      <c r="E270">
        <v>22000000</v>
      </c>
      <c r="F270">
        <v>0</v>
      </c>
      <c r="G270">
        <v>22000000</v>
      </c>
      <c r="H270">
        <v>22000000</v>
      </c>
      <c r="I270">
        <v>0</v>
      </c>
      <c r="J270">
        <v>0</v>
      </c>
      <c r="K270">
        <v>0</v>
      </c>
      <c r="L270">
        <v>0</v>
      </c>
      <c r="M270">
        <v>22000000</v>
      </c>
      <c r="N270">
        <v>0</v>
      </c>
      <c r="O270">
        <v>0</v>
      </c>
      <c r="P270">
        <v>0</v>
      </c>
      <c r="Q270">
        <v>0</v>
      </c>
    </row>
    <row r="271" spans="1:17">
      <c r="A271" s="247">
        <v>45169</v>
      </c>
      <c r="B271" t="s">
        <v>2232</v>
      </c>
      <c r="C271" t="s">
        <v>2061</v>
      </c>
      <c r="D271" t="s">
        <v>50</v>
      </c>
      <c r="E271">
        <v>22000000</v>
      </c>
      <c r="F271">
        <v>0</v>
      </c>
      <c r="G271">
        <v>22000000</v>
      </c>
      <c r="H271">
        <v>22000000</v>
      </c>
      <c r="I271">
        <v>0</v>
      </c>
      <c r="J271">
        <v>0</v>
      </c>
      <c r="K271">
        <v>0</v>
      </c>
      <c r="L271">
        <v>0</v>
      </c>
      <c r="M271">
        <v>22000000</v>
      </c>
      <c r="N271">
        <v>0</v>
      </c>
      <c r="O271">
        <v>0</v>
      </c>
      <c r="P271">
        <v>0</v>
      </c>
      <c r="Q271">
        <v>0</v>
      </c>
    </row>
    <row r="272" spans="1:17">
      <c r="A272" s="247">
        <v>45169</v>
      </c>
      <c r="B272" t="s">
        <v>2233</v>
      </c>
      <c r="C272" t="s">
        <v>2110</v>
      </c>
      <c r="D272" t="s">
        <v>50</v>
      </c>
      <c r="E272">
        <v>21178994125.556301</v>
      </c>
      <c r="F272">
        <v>0</v>
      </c>
      <c r="G272">
        <v>21178994125.556301</v>
      </c>
      <c r="H272">
        <v>0</v>
      </c>
      <c r="I272">
        <v>0</v>
      </c>
      <c r="J272">
        <v>21178994125.556301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</row>
    <row r="273" spans="1:17">
      <c r="A273" s="247">
        <v>45169</v>
      </c>
      <c r="B273" t="s">
        <v>2233</v>
      </c>
      <c r="C273" t="s">
        <v>2061</v>
      </c>
      <c r="D273" t="s">
        <v>50</v>
      </c>
      <c r="E273">
        <v>21178994125.556301</v>
      </c>
      <c r="F273">
        <v>0</v>
      </c>
      <c r="G273">
        <v>21178994125.556301</v>
      </c>
      <c r="H273">
        <v>0</v>
      </c>
      <c r="I273">
        <v>0</v>
      </c>
      <c r="J273">
        <v>21178994125.556301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</row>
    <row r="274" spans="1:17">
      <c r="A274" s="247">
        <v>45169</v>
      </c>
      <c r="B274" t="s">
        <v>2094</v>
      </c>
      <c r="C274" t="s">
        <v>2110</v>
      </c>
      <c r="D274" t="s">
        <v>50</v>
      </c>
      <c r="E274">
        <v>21156037372.199902</v>
      </c>
      <c r="F274">
        <v>0</v>
      </c>
      <c r="G274">
        <v>21156037372.199902</v>
      </c>
      <c r="H274">
        <v>0</v>
      </c>
      <c r="I274">
        <v>0</v>
      </c>
      <c r="J274">
        <v>21156037372.199902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</row>
    <row r="275" spans="1:17">
      <c r="A275" s="247">
        <v>45169</v>
      </c>
      <c r="B275" t="s">
        <v>2094</v>
      </c>
      <c r="C275" t="s">
        <v>2061</v>
      </c>
      <c r="D275" t="s">
        <v>50</v>
      </c>
      <c r="E275">
        <v>21156037372.199902</v>
      </c>
      <c r="F275">
        <v>0</v>
      </c>
      <c r="G275">
        <v>21156037372.199902</v>
      </c>
      <c r="H275">
        <v>0</v>
      </c>
      <c r="I275">
        <v>0</v>
      </c>
      <c r="J275">
        <v>21156037372.199902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</row>
    <row r="276" spans="1:17">
      <c r="A276" s="247">
        <v>45169</v>
      </c>
      <c r="B276" t="s">
        <v>2234</v>
      </c>
      <c r="C276" t="s">
        <v>2110</v>
      </c>
      <c r="D276" t="s">
        <v>50</v>
      </c>
      <c r="E276">
        <v>21237451482.6511</v>
      </c>
      <c r="F276">
        <v>0</v>
      </c>
      <c r="G276">
        <v>21237451482.6511</v>
      </c>
      <c r="H276">
        <v>0</v>
      </c>
      <c r="I276">
        <v>0</v>
      </c>
      <c r="J276">
        <v>21237451482.6511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</row>
    <row r="277" spans="1:17">
      <c r="A277" s="247">
        <v>45169</v>
      </c>
      <c r="B277" t="s">
        <v>2234</v>
      </c>
      <c r="C277" t="s">
        <v>2061</v>
      </c>
      <c r="D277" t="s">
        <v>50</v>
      </c>
      <c r="E277">
        <v>21237451482.6511</v>
      </c>
      <c r="F277">
        <v>0</v>
      </c>
      <c r="G277">
        <v>21237451482.6511</v>
      </c>
      <c r="H277">
        <v>0</v>
      </c>
      <c r="I277">
        <v>0</v>
      </c>
      <c r="J277">
        <v>21237451482.6511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</row>
    <row r="278" spans="1:17">
      <c r="A278" s="247">
        <v>45169</v>
      </c>
      <c r="B278" t="s">
        <v>2235</v>
      </c>
      <c r="C278" t="s">
        <v>2110</v>
      </c>
      <c r="D278" t="s">
        <v>50</v>
      </c>
      <c r="E278">
        <v>21264691721.032299</v>
      </c>
      <c r="F278">
        <v>0</v>
      </c>
      <c r="G278">
        <v>21264691721.032299</v>
      </c>
      <c r="H278">
        <v>0</v>
      </c>
      <c r="I278">
        <v>15000000</v>
      </c>
      <c r="J278">
        <v>21249691721.032299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</row>
    <row r="279" spans="1:17">
      <c r="A279" s="247">
        <v>45169</v>
      </c>
      <c r="B279" t="s">
        <v>2235</v>
      </c>
      <c r="C279" t="s">
        <v>2061</v>
      </c>
      <c r="D279" t="s">
        <v>50</v>
      </c>
      <c r="E279">
        <v>21264691721.032299</v>
      </c>
      <c r="F279">
        <v>0</v>
      </c>
      <c r="G279">
        <v>21264691721.032299</v>
      </c>
      <c r="H279">
        <v>0</v>
      </c>
      <c r="I279">
        <v>15000000</v>
      </c>
      <c r="J279">
        <v>21249691721.032299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</row>
    <row r="280" spans="1:17">
      <c r="A280" s="247">
        <v>45169</v>
      </c>
      <c r="B280" t="s">
        <v>2236</v>
      </c>
      <c r="C280" t="s">
        <v>2110</v>
      </c>
      <c r="D280" t="s">
        <v>50</v>
      </c>
      <c r="E280">
        <v>7200000000</v>
      </c>
      <c r="F280">
        <v>0</v>
      </c>
      <c r="G280">
        <v>7200000000</v>
      </c>
      <c r="H280">
        <v>0</v>
      </c>
      <c r="I280">
        <v>0</v>
      </c>
      <c r="J280">
        <v>0</v>
      </c>
      <c r="K280">
        <v>7200000000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</row>
    <row r="281" spans="1:17">
      <c r="A281" s="247">
        <v>45169</v>
      </c>
      <c r="B281" t="s">
        <v>2236</v>
      </c>
      <c r="C281" t="s">
        <v>2061</v>
      </c>
      <c r="D281" t="s">
        <v>50</v>
      </c>
      <c r="E281">
        <v>7200000000</v>
      </c>
      <c r="F281">
        <v>0</v>
      </c>
      <c r="G281">
        <v>7200000000</v>
      </c>
      <c r="H281">
        <v>0</v>
      </c>
      <c r="I281">
        <v>0</v>
      </c>
      <c r="J281">
        <v>0</v>
      </c>
      <c r="K281">
        <v>7200000000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</row>
    <row r="282" spans="1:17">
      <c r="A282" s="247">
        <v>45169</v>
      </c>
      <c r="B282" t="s">
        <v>2237</v>
      </c>
      <c r="C282" t="s">
        <v>2110</v>
      </c>
      <c r="D282" t="s">
        <v>50</v>
      </c>
      <c r="E282">
        <v>48000000</v>
      </c>
      <c r="F282">
        <v>0</v>
      </c>
      <c r="G282">
        <v>48000000</v>
      </c>
      <c r="H282">
        <v>0</v>
      </c>
      <c r="I282">
        <v>0</v>
      </c>
      <c r="J282">
        <v>0</v>
      </c>
      <c r="K282">
        <v>48000000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</row>
    <row r="283" spans="1:17">
      <c r="A283" s="247">
        <v>45169</v>
      </c>
      <c r="B283" t="s">
        <v>2237</v>
      </c>
      <c r="C283" t="s">
        <v>2061</v>
      </c>
      <c r="D283" t="s">
        <v>50</v>
      </c>
      <c r="E283">
        <v>48000000</v>
      </c>
      <c r="F283">
        <v>0</v>
      </c>
      <c r="G283">
        <v>48000000</v>
      </c>
      <c r="H283">
        <v>0</v>
      </c>
      <c r="I283">
        <v>0</v>
      </c>
      <c r="J283">
        <v>0</v>
      </c>
      <c r="K283">
        <v>48000000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</row>
    <row r="284" spans="1:17">
      <c r="A284" s="247">
        <v>45169</v>
      </c>
      <c r="B284" t="s">
        <v>2238</v>
      </c>
      <c r="C284" t="s">
        <v>2110</v>
      </c>
      <c r="D284" t="s">
        <v>50</v>
      </c>
      <c r="E284">
        <v>43500000000</v>
      </c>
      <c r="F284">
        <v>0</v>
      </c>
      <c r="G284">
        <v>43500000000</v>
      </c>
      <c r="H284">
        <v>0</v>
      </c>
      <c r="I284">
        <v>0</v>
      </c>
      <c r="J284">
        <v>0</v>
      </c>
      <c r="K284">
        <v>43500000000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s="247">
        <v>45169</v>
      </c>
      <c r="B285" t="s">
        <v>2238</v>
      </c>
      <c r="C285" t="s">
        <v>2061</v>
      </c>
      <c r="D285" t="s">
        <v>50</v>
      </c>
      <c r="E285">
        <v>43500000000</v>
      </c>
      <c r="F285">
        <v>0</v>
      </c>
      <c r="G285">
        <v>43500000000</v>
      </c>
      <c r="H285">
        <v>0</v>
      </c>
      <c r="I285">
        <v>0</v>
      </c>
      <c r="J285">
        <v>0</v>
      </c>
      <c r="K285">
        <v>43500000000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s="247">
        <v>45169</v>
      </c>
      <c r="B286" t="s">
        <v>2239</v>
      </c>
      <c r="C286" t="s">
        <v>2110</v>
      </c>
      <c r="D286" t="s">
        <v>50</v>
      </c>
      <c r="E286">
        <v>29000000</v>
      </c>
      <c r="F286">
        <v>0</v>
      </c>
      <c r="G286">
        <v>29000000</v>
      </c>
      <c r="H286">
        <v>0</v>
      </c>
      <c r="I286">
        <v>0</v>
      </c>
      <c r="J286">
        <v>0</v>
      </c>
      <c r="K286">
        <v>29000000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s="247">
        <v>45169</v>
      </c>
      <c r="B287" t="s">
        <v>2239</v>
      </c>
      <c r="C287" t="s">
        <v>2061</v>
      </c>
      <c r="D287" t="s">
        <v>50</v>
      </c>
      <c r="E287">
        <v>29000000</v>
      </c>
      <c r="F287">
        <v>0</v>
      </c>
      <c r="G287">
        <v>29000000</v>
      </c>
      <c r="H287">
        <v>0</v>
      </c>
      <c r="I287">
        <v>0</v>
      </c>
      <c r="J287">
        <v>0</v>
      </c>
      <c r="K287">
        <v>29000000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</row>
    <row r="288" spans="1:17">
      <c r="A288" s="247">
        <v>45169</v>
      </c>
      <c r="B288" t="s">
        <v>2240</v>
      </c>
      <c r="C288" t="s">
        <v>2110</v>
      </c>
      <c r="D288" t="s">
        <v>50</v>
      </c>
      <c r="E288">
        <v>11880000000</v>
      </c>
      <c r="F288">
        <v>0</v>
      </c>
      <c r="G288">
        <v>11880000000</v>
      </c>
      <c r="H288">
        <v>0</v>
      </c>
      <c r="I288">
        <v>0</v>
      </c>
      <c r="J288">
        <v>0</v>
      </c>
      <c r="K288">
        <v>11880000000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s="247">
        <v>45169</v>
      </c>
      <c r="B289" t="s">
        <v>2240</v>
      </c>
      <c r="C289" t="s">
        <v>2061</v>
      </c>
      <c r="D289" t="s">
        <v>50</v>
      </c>
      <c r="E289">
        <v>11880000000</v>
      </c>
      <c r="F289">
        <v>0</v>
      </c>
      <c r="G289">
        <v>11880000000</v>
      </c>
      <c r="H289">
        <v>0</v>
      </c>
      <c r="I289">
        <v>0</v>
      </c>
      <c r="J289">
        <v>0</v>
      </c>
      <c r="K289">
        <v>11880000000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s="247">
        <v>45169</v>
      </c>
      <c r="B290" t="s">
        <v>2241</v>
      </c>
      <c r="C290" t="s">
        <v>2110</v>
      </c>
      <c r="D290" t="s">
        <v>50</v>
      </c>
      <c r="E290">
        <v>33000000</v>
      </c>
      <c r="F290">
        <v>0</v>
      </c>
      <c r="G290">
        <v>33000000</v>
      </c>
      <c r="H290">
        <v>0</v>
      </c>
      <c r="I290">
        <v>0</v>
      </c>
      <c r="J290">
        <v>0</v>
      </c>
      <c r="K290">
        <v>33000000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</row>
    <row r="291" spans="1:17">
      <c r="A291" s="247">
        <v>45169</v>
      </c>
      <c r="B291" t="s">
        <v>2241</v>
      </c>
      <c r="C291" t="s">
        <v>2061</v>
      </c>
      <c r="D291" t="s">
        <v>50</v>
      </c>
      <c r="E291">
        <v>33000000</v>
      </c>
      <c r="F291">
        <v>0</v>
      </c>
      <c r="G291">
        <v>33000000</v>
      </c>
      <c r="H291">
        <v>0</v>
      </c>
      <c r="I291">
        <v>0</v>
      </c>
      <c r="J291">
        <v>0</v>
      </c>
      <c r="K291">
        <v>33000000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</row>
    <row r="292" spans="1:17">
      <c r="A292" s="247">
        <v>45169</v>
      </c>
      <c r="B292" t="s">
        <v>2242</v>
      </c>
      <c r="C292" t="s">
        <v>2110</v>
      </c>
      <c r="D292" t="s">
        <v>50</v>
      </c>
      <c r="E292">
        <v>39000000</v>
      </c>
      <c r="F292">
        <v>0</v>
      </c>
      <c r="G292">
        <v>39000000</v>
      </c>
      <c r="H292">
        <v>39000000</v>
      </c>
      <c r="I292">
        <v>0</v>
      </c>
      <c r="J292">
        <v>0</v>
      </c>
      <c r="K292">
        <v>0</v>
      </c>
      <c r="L292">
        <v>0</v>
      </c>
      <c r="M292">
        <v>39000000</v>
      </c>
      <c r="N292">
        <v>0</v>
      </c>
      <c r="O292">
        <v>0</v>
      </c>
      <c r="P292">
        <v>0</v>
      </c>
      <c r="Q292">
        <v>0</v>
      </c>
    </row>
    <row r="293" spans="1:17">
      <c r="A293" s="247">
        <v>45169</v>
      </c>
      <c r="B293" t="s">
        <v>2242</v>
      </c>
      <c r="C293" t="s">
        <v>2061</v>
      </c>
      <c r="D293" t="s">
        <v>50</v>
      </c>
      <c r="E293">
        <v>39000000</v>
      </c>
      <c r="F293">
        <v>0</v>
      </c>
      <c r="G293">
        <v>39000000</v>
      </c>
      <c r="H293">
        <v>39000000</v>
      </c>
      <c r="I293">
        <v>0</v>
      </c>
      <c r="J293">
        <v>0</v>
      </c>
      <c r="K293">
        <v>0</v>
      </c>
      <c r="L293">
        <v>0</v>
      </c>
      <c r="M293">
        <v>39000000</v>
      </c>
      <c r="N293">
        <v>0</v>
      </c>
      <c r="O293">
        <v>0</v>
      </c>
      <c r="P293">
        <v>0</v>
      </c>
      <c r="Q293">
        <v>0</v>
      </c>
    </row>
    <row r="294" spans="1:17">
      <c r="A294" s="247">
        <v>45169</v>
      </c>
      <c r="B294" t="s">
        <v>2243</v>
      </c>
      <c r="C294" t="s">
        <v>2110</v>
      </c>
      <c r="D294" t="s">
        <v>50</v>
      </c>
      <c r="E294">
        <v>250000000</v>
      </c>
      <c r="F294">
        <v>0</v>
      </c>
      <c r="G294">
        <v>250000000</v>
      </c>
      <c r="H294">
        <v>0</v>
      </c>
      <c r="I294">
        <v>0</v>
      </c>
      <c r="J294">
        <v>0</v>
      </c>
      <c r="K294">
        <v>250000000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s="247">
        <v>45169</v>
      </c>
      <c r="B295" t="s">
        <v>2243</v>
      </c>
      <c r="C295" t="s">
        <v>2061</v>
      </c>
      <c r="D295" t="s">
        <v>50</v>
      </c>
      <c r="E295">
        <v>250000000</v>
      </c>
      <c r="F295">
        <v>0</v>
      </c>
      <c r="G295">
        <v>250000000</v>
      </c>
      <c r="H295">
        <v>0</v>
      </c>
      <c r="I295">
        <v>0</v>
      </c>
      <c r="J295">
        <v>0</v>
      </c>
      <c r="K295">
        <v>250000000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</row>
    <row r="296" spans="1:17">
      <c r="A296" s="247">
        <v>45169</v>
      </c>
      <c r="B296" t="s">
        <v>2244</v>
      </c>
      <c r="C296" t="s">
        <v>2110</v>
      </c>
      <c r="D296" t="s">
        <v>50</v>
      </c>
      <c r="E296">
        <v>25000000</v>
      </c>
      <c r="F296">
        <v>0</v>
      </c>
      <c r="G296">
        <v>25000000</v>
      </c>
      <c r="H296">
        <v>0</v>
      </c>
      <c r="I296">
        <v>0</v>
      </c>
      <c r="J296">
        <v>0</v>
      </c>
      <c r="K296">
        <v>25000000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</row>
    <row r="297" spans="1:17">
      <c r="A297" s="247">
        <v>45169</v>
      </c>
      <c r="B297" t="s">
        <v>2244</v>
      </c>
      <c r="C297" t="s">
        <v>2061</v>
      </c>
      <c r="D297" t="s">
        <v>50</v>
      </c>
      <c r="E297">
        <v>25000000</v>
      </c>
      <c r="F297">
        <v>0</v>
      </c>
      <c r="G297">
        <v>25000000</v>
      </c>
      <c r="H297">
        <v>0</v>
      </c>
      <c r="I297">
        <v>0</v>
      </c>
      <c r="J297">
        <v>0</v>
      </c>
      <c r="K297">
        <v>25000000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</row>
    <row r="298" spans="1:17">
      <c r="A298" s="247">
        <v>45169</v>
      </c>
      <c r="B298" t="s">
        <v>2245</v>
      </c>
      <c r="C298" t="s">
        <v>2110</v>
      </c>
      <c r="D298" t="s">
        <v>50</v>
      </c>
      <c r="E298">
        <v>350000000</v>
      </c>
      <c r="F298">
        <v>0</v>
      </c>
      <c r="G298">
        <v>350000000</v>
      </c>
      <c r="H298">
        <v>0</v>
      </c>
      <c r="I298">
        <v>0</v>
      </c>
      <c r="J298">
        <v>0</v>
      </c>
      <c r="K298">
        <v>350000000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s="247">
        <v>45169</v>
      </c>
      <c r="B299" t="s">
        <v>2245</v>
      </c>
      <c r="C299" t="s">
        <v>2061</v>
      </c>
      <c r="D299" t="s">
        <v>50</v>
      </c>
      <c r="E299">
        <v>350000000</v>
      </c>
      <c r="F299">
        <v>0</v>
      </c>
      <c r="G299">
        <v>350000000</v>
      </c>
      <c r="H299">
        <v>0</v>
      </c>
      <c r="I299">
        <v>0</v>
      </c>
      <c r="J299">
        <v>0</v>
      </c>
      <c r="K299">
        <v>350000000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</row>
    <row r="300" spans="1:17">
      <c r="A300" s="247">
        <v>45169</v>
      </c>
      <c r="B300" t="s">
        <v>2246</v>
      </c>
      <c r="C300" t="s">
        <v>2110</v>
      </c>
      <c r="D300" t="s">
        <v>50</v>
      </c>
      <c r="E300">
        <v>35000000</v>
      </c>
      <c r="F300">
        <v>0</v>
      </c>
      <c r="G300">
        <v>35000000</v>
      </c>
      <c r="H300">
        <v>0</v>
      </c>
      <c r="I300">
        <v>0</v>
      </c>
      <c r="J300">
        <v>0</v>
      </c>
      <c r="K300">
        <v>35000000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</row>
    <row r="301" spans="1:17">
      <c r="A301" s="247">
        <v>45169</v>
      </c>
      <c r="B301" t="s">
        <v>2246</v>
      </c>
      <c r="C301" t="s">
        <v>2061</v>
      </c>
      <c r="D301" t="s">
        <v>50</v>
      </c>
      <c r="E301">
        <v>35000000</v>
      </c>
      <c r="F301">
        <v>0</v>
      </c>
      <c r="G301">
        <v>35000000</v>
      </c>
      <c r="H301">
        <v>0</v>
      </c>
      <c r="I301">
        <v>0</v>
      </c>
      <c r="J301">
        <v>0</v>
      </c>
      <c r="K301">
        <v>35000000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</row>
    <row r="302" spans="1:17">
      <c r="A302" s="247">
        <v>45169</v>
      </c>
      <c r="B302" t="s">
        <v>2247</v>
      </c>
      <c r="C302" t="s">
        <v>2110</v>
      </c>
      <c r="D302" t="s">
        <v>50</v>
      </c>
      <c r="E302">
        <v>19500000000</v>
      </c>
      <c r="F302">
        <v>0</v>
      </c>
      <c r="G302">
        <v>19500000000</v>
      </c>
      <c r="H302">
        <v>0</v>
      </c>
      <c r="I302">
        <v>0</v>
      </c>
      <c r="J302">
        <v>0</v>
      </c>
      <c r="K302">
        <v>19500000000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</row>
    <row r="303" spans="1:17">
      <c r="A303" s="247">
        <v>45169</v>
      </c>
      <c r="B303" t="s">
        <v>2247</v>
      </c>
      <c r="C303" t="s">
        <v>2061</v>
      </c>
      <c r="D303" t="s">
        <v>50</v>
      </c>
      <c r="E303">
        <v>19500000000</v>
      </c>
      <c r="F303">
        <v>0</v>
      </c>
      <c r="G303">
        <v>19500000000</v>
      </c>
      <c r="H303">
        <v>0</v>
      </c>
      <c r="I303">
        <v>0</v>
      </c>
      <c r="J303">
        <v>0</v>
      </c>
      <c r="K303">
        <v>19500000000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</row>
    <row r="304" spans="1:17">
      <c r="A304" s="247">
        <v>45169</v>
      </c>
      <c r="B304" t="s">
        <v>2248</v>
      </c>
      <c r="C304" t="s">
        <v>2110</v>
      </c>
      <c r="D304" t="s">
        <v>50</v>
      </c>
      <c r="E304">
        <v>30000000</v>
      </c>
      <c r="F304">
        <v>0</v>
      </c>
      <c r="G304">
        <v>30000000</v>
      </c>
      <c r="H304">
        <v>0</v>
      </c>
      <c r="I304">
        <v>0</v>
      </c>
      <c r="J304">
        <v>0</v>
      </c>
      <c r="K304">
        <v>30000000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</row>
    <row r="305" spans="1:17">
      <c r="A305" s="247">
        <v>45169</v>
      </c>
      <c r="B305" t="s">
        <v>2248</v>
      </c>
      <c r="C305" t="s">
        <v>2061</v>
      </c>
      <c r="D305" t="s">
        <v>50</v>
      </c>
      <c r="E305">
        <v>30000000</v>
      </c>
      <c r="F305">
        <v>0</v>
      </c>
      <c r="G305">
        <v>30000000</v>
      </c>
      <c r="H305">
        <v>0</v>
      </c>
      <c r="I305">
        <v>0</v>
      </c>
      <c r="J305">
        <v>0</v>
      </c>
      <c r="K305">
        <v>30000000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s="247">
        <v>45169</v>
      </c>
      <c r="B306" t="s">
        <v>2249</v>
      </c>
      <c r="C306" t="s">
        <v>2110</v>
      </c>
      <c r="D306" t="s">
        <v>50</v>
      </c>
      <c r="E306">
        <v>600000000</v>
      </c>
      <c r="F306">
        <v>0</v>
      </c>
      <c r="G306">
        <v>600000000</v>
      </c>
      <c r="H306">
        <v>0</v>
      </c>
      <c r="I306">
        <v>0</v>
      </c>
      <c r="J306">
        <v>0</v>
      </c>
      <c r="K306">
        <v>600000000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</row>
    <row r="307" spans="1:17">
      <c r="A307" s="247">
        <v>45169</v>
      </c>
      <c r="B307" t="s">
        <v>2249</v>
      </c>
      <c r="C307" t="s">
        <v>2061</v>
      </c>
      <c r="D307" t="s">
        <v>50</v>
      </c>
      <c r="E307">
        <v>600000000</v>
      </c>
      <c r="F307">
        <v>0</v>
      </c>
      <c r="G307">
        <v>600000000</v>
      </c>
      <c r="H307">
        <v>0</v>
      </c>
      <c r="I307">
        <v>0</v>
      </c>
      <c r="J307">
        <v>0</v>
      </c>
      <c r="K307">
        <v>600000000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</row>
    <row r="308" spans="1:17">
      <c r="A308" s="247">
        <v>45169</v>
      </c>
      <c r="B308" t="s">
        <v>2250</v>
      </c>
      <c r="C308" t="s">
        <v>2110</v>
      </c>
      <c r="D308" t="s">
        <v>50</v>
      </c>
      <c r="E308">
        <v>15600000000</v>
      </c>
      <c r="F308">
        <v>0</v>
      </c>
      <c r="G308">
        <v>15600000000</v>
      </c>
      <c r="H308">
        <v>0</v>
      </c>
      <c r="I308">
        <v>0</v>
      </c>
      <c r="J308">
        <v>0</v>
      </c>
      <c r="K308">
        <v>15600000000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</row>
    <row r="309" spans="1:17">
      <c r="A309" s="247">
        <v>45169</v>
      </c>
      <c r="B309" t="s">
        <v>2250</v>
      </c>
      <c r="C309" t="s">
        <v>2061</v>
      </c>
      <c r="D309" t="s">
        <v>50</v>
      </c>
      <c r="E309">
        <v>15600000000</v>
      </c>
      <c r="F309">
        <v>0</v>
      </c>
      <c r="G309">
        <v>15600000000</v>
      </c>
      <c r="H309">
        <v>0</v>
      </c>
      <c r="I309">
        <v>0</v>
      </c>
      <c r="J309">
        <v>0</v>
      </c>
      <c r="K309">
        <v>15600000000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</row>
    <row r="310" spans="1:17">
      <c r="A310" s="247">
        <v>45169</v>
      </c>
      <c r="B310" t="s">
        <v>2251</v>
      </c>
      <c r="C310" t="s">
        <v>2110</v>
      </c>
      <c r="D310" t="s">
        <v>50</v>
      </c>
      <c r="E310">
        <v>52000000</v>
      </c>
      <c r="F310">
        <v>0</v>
      </c>
      <c r="G310">
        <v>52000000</v>
      </c>
      <c r="H310">
        <v>0</v>
      </c>
      <c r="I310">
        <v>0</v>
      </c>
      <c r="J310">
        <v>0</v>
      </c>
      <c r="K310">
        <v>52000000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</row>
    <row r="311" spans="1:17">
      <c r="A311" s="247">
        <v>45169</v>
      </c>
      <c r="B311" t="s">
        <v>2251</v>
      </c>
      <c r="C311" t="s">
        <v>2061</v>
      </c>
      <c r="D311" t="s">
        <v>50</v>
      </c>
      <c r="E311">
        <v>52000000</v>
      </c>
      <c r="F311">
        <v>0</v>
      </c>
      <c r="G311">
        <v>52000000</v>
      </c>
      <c r="H311">
        <v>0</v>
      </c>
      <c r="I311">
        <v>0</v>
      </c>
      <c r="J311">
        <v>0</v>
      </c>
      <c r="K311">
        <v>52000000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</row>
    <row r="312" spans="1:17">
      <c r="A312" s="247">
        <v>45169</v>
      </c>
      <c r="B312" t="s">
        <v>2252</v>
      </c>
      <c r="C312" t="s">
        <v>2110</v>
      </c>
      <c r="D312" t="s">
        <v>50</v>
      </c>
      <c r="E312">
        <v>680000000</v>
      </c>
      <c r="F312">
        <v>0</v>
      </c>
      <c r="G312">
        <v>680000000</v>
      </c>
      <c r="H312">
        <v>0</v>
      </c>
      <c r="I312">
        <v>0</v>
      </c>
      <c r="J312">
        <v>0</v>
      </c>
      <c r="K312">
        <v>680000000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</row>
    <row r="313" spans="1:17">
      <c r="A313" s="247">
        <v>45169</v>
      </c>
      <c r="B313" t="s">
        <v>2252</v>
      </c>
      <c r="C313" t="s">
        <v>2061</v>
      </c>
      <c r="D313" t="s">
        <v>50</v>
      </c>
      <c r="E313">
        <v>680000000</v>
      </c>
      <c r="F313">
        <v>0</v>
      </c>
      <c r="G313">
        <v>680000000</v>
      </c>
      <c r="H313">
        <v>0</v>
      </c>
      <c r="I313">
        <v>0</v>
      </c>
      <c r="J313">
        <v>0</v>
      </c>
      <c r="K313">
        <v>680000000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</row>
    <row r="314" spans="1:17">
      <c r="A314" s="247">
        <v>45169</v>
      </c>
      <c r="B314" t="s">
        <v>2253</v>
      </c>
      <c r="C314" t="s">
        <v>2110</v>
      </c>
      <c r="D314" t="s">
        <v>50</v>
      </c>
      <c r="E314">
        <v>60000000</v>
      </c>
      <c r="F314">
        <v>0</v>
      </c>
      <c r="G314">
        <v>60000000</v>
      </c>
      <c r="H314">
        <v>60000000</v>
      </c>
      <c r="I314">
        <v>0</v>
      </c>
      <c r="J314">
        <v>0</v>
      </c>
      <c r="K314">
        <v>0</v>
      </c>
      <c r="L314">
        <v>0</v>
      </c>
      <c r="M314">
        <v>60000000</v>
      </c>
      <c r="N314">
        <v>0</v>
      </c>
      <c r="O314">
        <v>0</v>
      </c>
      <c r="P314">
        <v>0</v>
      </c>
      <c r="Q314">
        <v>0</v>
      </c>
    </row>
    <row r="315" spans="1:17">
      <c r="A315" s="247">
        <v>45169</v>
      </c>
      <c r="B315" t="s">
        <v>2253</v>
      </c>
      <c r="C315" t="s">
        <v>2061</v>
      </c>
      <c r="D315" t="s">
        <v>50</v>
      </c>
      <c r="E315">
        <v>60000000</v>
      </c>
      <c r="F315">
        <v>0</v>
      </c>
      <c r="G315">
        <v>60000000</v>
      </c>
      <c r="H315">
        <v>60000000</v>
      </c>
      <c r="I315">
        <v>0</v>
      </c>
      <c r="J315">
        <v>0</v>
      </c>
      <c r="K315">
        <v>0</v>
      </c>
      <c r="L315">
        <v>0</v>
      </c>
      <c r="M315">
        <v>60000000</v>
      </c>
      <c r="N315">
        <v>0</v>
      </c>
      <c r="O315">
        <v>0</v>
      </c>
      <c r="P315">
        <v>0</v>
      </c>
      <c r="Q315">
        <v>0</v>
      </c>
    </row>
    <row r="316" spans="1:17">
      <c r="A316" s="247">
        <v>45169</v>
      </c>
      <c r="B316" t="s">
        <v>2254</v>
      </c>
      <c r="C316" t="s">
        <v>2110</v>
      </c>
      <c r="D316" t="s">
        <v>50</v>
      </c>
      <c r="E316">
        <v>68000000</v>
      </c>
      <c r="F316">
        <v>0</v>
      </c>
      <c r="G316">
        <v>68000000</v>
      </c>
      <c r="H316">
        <v>0</v>
      </c>
      <c r="I316">
        <v>0</v>
      </c>
      <c r="J316">
        <v>0</v>
      </c>
      <c r="K316">
        <v>68000000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</row>
    <row r="317" spans="1:17">
      <c r="A317" s="247">
        <v>45169</v>
      </c>
      <c r="B317" t="s">
        <v>2254</v>
      </c>
      <c r="C317" t="s">
        <v>2061</v>
      </c>
      <c r="D317" t="s">
        <v>50</v>
      </c>
      <c r="E317">
        <v>68000000</v>
      </c>
      <c r="F317">
        <v>0</v>
      </c>
      <c r="G317">
        <v>68000000</v>
      </c>
      <c r="H317">
        <v>0</v>
      </c>
      <c r="I317">
        <v>0</v>
      </c>
      <c r="J317">
        <v>0</v>
      </c>
      <c r="K317">
        <v>68000000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</row>
    <row r="318" spans="1:17">
      <c r="A318" s="247">
        <v>45169</v>
      </c>
      <c r="B318" t="s">
        <v>2255</v>
      </c>
      <c r="C318" t="s">
        <v>2110</v>
      </c>
      <c r="D318" t="s">
        <v>50</v>
      </c>
      <c r="E318">
        <v>3213000000</v>
      </c>
      <c r="F318">
        <v>0</v>
      </c>
      <c r="G318">
        <v>3213000000</v>
      </c>
      <c r="H318">
        <v>0</v>
      </c>
      <c r="I318">
        <v>0</v>
      </c>
      <c r="J318">
        <v>0</v>
      </c>
      <c r="K318">
        <v>3213000000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</row>
    <row r="319" spans="1:17">
      <c r="A319" s="247">
        <v>45169</v>
      </c>
      <c r="B319" t="s">
        <v>2255</v>
      </c>
      <c r="C319" t="s">
        <v>2061</v>
      </c>
      <c r="D319" t="s">
        <v>50</v>
      </c>
      <c r="E319">
        <v>3213000000</v>
      </c>
      <c r="F319">
        <v>0</v>
      </c>
      <c r="G319">
        <v>3213000000</v>
      </c>
      <c r="H319">
        <v>0</v>
      </c>
      <c r="I319">
        <v>0</v>
      </c>
      <c r="J319">
        <v>0</v>
      </c>
      <c r="K319">
        <v>3213000000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</row>
    <row r="320" spans="1:17">
      <c r="A320" s="247">
        <v>45169</v>
      </c>
      <c r="B320" t="s">
        <v>2256</v>
      </c>
      <c r="C320" t="s">
        <v>2110</v>
      </c>
      <c r="D320" t="s">
        <v>50</v>
      </c>
      <c r="E320">
        <v>63000000</v>
      </c>
      <c r="F320">
        <v>0</v>
      </c>
      <c r="G320">
        <v>63000000</v>
      </c>
      <c r="H320">
        <v>0</v>
      </c>
      <c r="I320">
        <v>0</v>
      </c>
      <c r="J320">
        <v>0</v>
      </c>
      <c r="K320">
        <v>63000000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s="247">
        <v>45169</v>
      </c>
      <c r="B321" t="s">
        <v>2256</v>
      </c>
      <c r="C321" t="s">
        <v>2061</v>
      </c>
      <c r="D321" t="s">
        <v>50</v>
      </c>
      <c r="E321">
        <v>63000000</v>
      </c>
      <c r="F321">
        <v>0</v>
      </c>
      <c r="G321">
        <v>63000000</v>
      </c>
      <c r="H321">
        <v>0</v>
      </c>
      <c r="I321">
        <v>0</v>
      </c>
      <c r="J321">
        <v>0</v>
      </c>
      <c r="K321">
        <v>63000000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</row>
    <row r="322" spans="1:17">
      <c r="A322" s="247">
        <v>45169</v>
      </c>
      <c r="B322" t="s">
        <v>2257</v>
      </c>
      <c r="C322" t="s">
        <v>2110</v>
      </c>
      <c r="D322" t="s">
        <v>50</v>
      </c>
      <c r="E322">
        <v>6300000000</v>
      </c>
      <c r="F322">
        <v>0</v>
      </c>
      <c r="G322">
        <v>6300000000</v>
      </c>
      <c r="H322">
        <v>0</v>
      </c>
      <c r="I322">
        <v>0</v>
      </c>
      <c r="J322">
        <v>0</v>
      </c>
      <c r="K322">
        <v>6300000000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</row>
    <row r="323" spans="1:17">
      <c r="A323" s="247">
        <v>45169</v>
      </c>
      <c r="B323" t="s">
        <v>2257</v>
      </c>
      <c r="C323" t="s">
        <v>2061</v>
      </c>
      <c r="D323" t="s">
        <v>50</v>
      </c>
      <c r="E323">
        <v>6300000000</v>
      </c>
      <c r="F323">
        <v>0</v>
      </c>
      <c r="G323">
        <v>6300000000</v>
      </c>
      <c r="H323">
        <v>0</v>
      </c>
      <c r="I323">
        <v>0</v>
      </c>
      <c r="J323">
        <v>0</v>
      </c>
      <c r="K323">
        <v>6300000000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</row>
    <row r="324" spans="1:17">
      <c r="A324" s="247">
        <v>45169</v>
      </c>
      <c r="B324" t="s">
        <v>2258</v>
      </c>
      <c r="C324" t="s">
        <v>2110</v>
      </c>
      <c r="D324" t="s">
        <v>50</v>
      </c>
      <c r="E324">
        <v>21000000</v>
      </c>
      <c r="F324">
        <v>0</v>
      </c>
      <c r="G324">
        <v>21000000</v>
      </c>
      <c r="H324">
        <v>0</v>
      </c>
      <c r="I324">
        <v>0</v>
      </c>
      <c r="J324">
        <v>0</v>
      </c>
      <c r="K324">
        <v>21000000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</row>
    <row r="325" spans="1:17">
      <c r="A325" s="247">
        <v>45169</v>
      </c>
      <c r="B325" t="s">
        <v>2258</v>
      </c>
      <c r="C325" t="s">
        <v>2061</v>
      </c>
      <c r="D325" t="s">
        <v>50</v>
      </c>
      <c r="E325">
        <v>21000000</v>
      </c>
      <c r="F325">
        <v>0</v>
      </c>
      <c r="G325">
        <v>21000000</v>
      </c>
      <c r="H325">
        <v>0</v>
      </c>
      <c r="I325">
        <v>0</v>
      </c>
      <c r="J325">
        <v>0</v>
      </c>
      <c r="K325">
        <v>21000000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</row>
    <row r="326" spans="1:17">
      <c r="A326" s="247">
        <v>45169</v>
      </c>
      <c r="B326" t="s">
        <v>2259</v>
      </c>
      <c r="C326" t="s">
        <v>2110</v>
      </c>
      <c r="D326" t="s">
        <v>50</v>
      </c>
      <c r="E326">
        <v>16800000000</v>
      </c>
      <c r="F326">
        <v>0</v>
      </c>
      <c r="G326">
        <v>16800000000</v>
      </c>
      <c r="H326">
        <v>0</v>
      </c>
      <c r="I326">
        <v>0</v>
      </c>
      <c r="J326">
        <v>0</v>
      </c>
      <c r="K326">
        <v>16800000000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</row>
    <row r="327" spans="1:17">
      <c r="A327" s="247">
        <v>45169</v>
      </c>
      <c r="B327" t="s">
        <v>2259</v>
      </c>
      <c r="C327" t="s">
        <v>2061</v>
      </c>
      <c r="D327" t="s">
        <v>50</v>
      </c>
      <c r="E327">
        <v>16800000000</v>
      </c>
      <c r="F327">
        <v>0</v>
      </c>
      <c r="G327">
        <v>16800000000</v>
      </c>
      <c r="H327">
        <v>0</v>
      </c>
      <c r="I327">
        <v>0</v>
      </c>
      <c r="J327">
        <v>0</v>
      </c>
      <c r="K327">
        <v>16800000000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</row>
    <row r="328" spans="1:17">
      <c r="A328" s="247">
        <v>45169</v>
      </c>
      <c r="B328" t="s">
        <v>2260</v>
      </c>
      <c r="C328" t="s">
        <v>2110</v>
      </c>
      <c r="D328" t="s">
        <v>50</v>
      </c>
      <c r="E328">
        <v>21000000</v>
      </c>
      <c r="F328">
        <v>0</v>
      </c>
      <c r="G328">
        <v>21000000</v>
      </c>
      <c r="H328">
        <v>0</v>
      </c>
      <c r="I328">
        <v>0</v>
      </c>
      <c r="J328">
        <v>0</v>
      </c>
      <c r="K328">
        <v>21000000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s="247">
        <v>45169</v>
      </c>
      <c r="B329" t="s">
        <v>2260</v>
      </c>
      <c r="C329" t="s">
        <v>2061</v>
      </c>
      <c r="D329" t="s">
        <v>50</v>
      </c>
      <c r="E329">
        <v>21000000</v>
      </c>
      <c r="F329">
        <v>0</v>
      </c>
      <c r="G329">
        <v>21000000</v>
      </c>
      <c r="H329">
        <v>0</v>
      </c>
      <c r="I329">
        <v>0</v>
      </c>
      <c r="J329">
        <v>0</v>
      </c>
      <c r="K329">
        <v>21000000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>
      <c r="A330" s="247">
        <v>45169</v>
      </c>
      <c r="B330" t="s">
        <v>2261</v>
      </c>
      <c r="C330" t="s">
        <v>2110</v>
      </c>
      <c r="D330" t="s">
        <v>50</v>
      </c>
      <c r="E330">
        <v>300000000</v>
      </c>
      <c r="F330">
        <v>0</v>
      </c>
      <c r="G330">
        <v>300000000</v>
      </c>
      <c r="H330">
        <v>0</v>
      </c>
      <c r="I330">
        <v>0</v>
      </c>
      <c r="J330">
        <v>0</v>
      </c>
      <c r="K330">
        <v>300000000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>
      <c r="A331" s="247">
        <v>45169</v>
      </c>
      <c r="B331" t="s">
        <v>2261</v>
      </c>
      <c r="C331" t="s">
        <v>2061</v>
      </c>
      <c r="D331" t="s">
        <v>50</v>
      </c>
      <c r="E331">
        <v>300000000</v>
      </c>
      <c r="F331">
        <v>0</v>
      </c>
      <c r="G331">
        <v>300000000</v>
      </c>
      <c r="H331">
        <v>0</v>
      </c>
      <c r="I331">
        <v>0</v>
      </c>
      <c r="J331">
        <v>0</v>
      </c>
      <c r="K331">
        <v>300000000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>
      <c r="A332" s="247">
        <v>45169</v>
      </c>
      <c r="B332" t="s">
        <v>2262</v>
      </c>
      <c r="C332" t="s">
        <v>2110</v>
      </c>
      <c r="D332" t="s">
        <v>50</v>
      </c>
      <c r="E332">
        <v>15000000</v>
      </c>
      <c r="F332">
        <v>0</v>
      </c>
      <c r="G332">
        <v>15000000</v>
      </c>
      <c r="H332">
        <v>0</v>
      </c>
      <c r="I332">
        <v>0</v>
      </c>
      <c r="J332">
        <v>0</v>
      </c>
      <c r="K332">
        <v>15000000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>
      <c r="A333" s="247">
        <v>45169</v>
      </c>
      <c r="B333" t="s">
        <v>2262</v>
      </c>
      <c r="C333" t="s">
        <v>2061</v>
      </c>
      <c r="D333" t="s">
        <v>50</v>
      </c>
      <c r="E333">
        <v>15000000</v>
      </c>
      <c r="F333">
        <v>0</v>
      </c>
      <c r="G333">
        <v>15000000</v>
      </c>
      <c r="H333">
        <v>0</v>
      </c>
      <c r="I333">
        <v>0</v>
      </c>
      <c r="J333">
        <v>0</v>
      </c>
      <c r="K333">
        <v>15000000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>
      <c r="A334" s="247">
        <v>45169</v>
      </c>
      <c r="B334" t="s">
        <v>2263</v>
      </c>
      <c r="C334" t="s">
        <v>2110</v>
      </c>
      <c r="D334" t="s">
        <v>50</v>
      </c>
      <c r="E334">
        <v>160000000</v>
      </c>
      <c r="F334">
        <v>0</v>
      </c>
      <c r="G334">
        <v>160000000</v>
      </c>
      <c r="H334">
        <v>0</v>
      </c>
      <c r="I334">
        <v>0</v>
      </c>
      <c r="J334">
        <v>0</v>
      </c>
      <c r="K334">
        <v>160000000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>
      <c r="A335" s="247">
        <v>45169</v>
      </c>
      <c r="B335" t="s">
        <v>2263</v>
      </c>
      <c r="C335" t="s">
        <v>2061</v>
      </c>
      <c r="D335" t="s">
        <v>50</v>
      </c>
      <c r="E335">
        <v>160000000</v>
      </c>
      <c r="F335">
        <v>0</v>
      </c>
      <c r="G335">
        <v>160000000</v>
      </c>
      <c r="H335">
        <v>0</v>
      </c>
      <c r="I335">
        <v>0</v>
      </c>
      <c r="J335">
        <v>0</v>
      </c>
      <c r="K335">
        <v>160000000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>
      <c r="A336" s="247">
        <v>45169</v>
      </c>
      <c r="B336" t="s">
        <v>2264</v>
      </c>
      <c r="C336" t="s">
        <v>2110</v>
      </c>
      <c r="D336" t="s">
        <v>50</v>
      </c>
      <c r="E336">
        <v>95000000</v>
      </c>
      <c r="F336">
        <v>0</v>
      </c>
      <c r="G336">
        <v>95000000</v>
      </c>
      <c r="H336">
        <v>95000000</v>
      </c>
      <c r="I336">
        <v>0</v>
      </c>
      <c r="J336">
        <v>0</v>
      </c>
      <c r="K336">
        <v>0</v>
      </c>
      <c r="L336">
        <v>0</v>
      </c>
      <c r="M336">
        <v>95000000</v>
      </c>
      <c r="N336">
        <v>0</v>
      </c>
      <c r="O336">
        <v>0</v>
      </c>
      <c r="P336">
        <v>0</v>
      </c>
      <c r="Q336">
        <v>0</v>
      </c>
    </row>
    <row r="337" spans="1:17">
      <c r="A337" s="247">
        <v>45169</v>
      </c>
      <c r="B337" t="s">
        <v>2264</v>
      </c>
      <c r="C337" t="s">
        <v>2061</v>
      </c>
      <c r="D337" t="s">
        <v>50</v>
      </c>
      <c r="E337">
        <v>95000000</v>
      </c>
      <c r="F337">
        <v>0</v>
      </c>
      <c r="G337">
        <v>95000000</v>
      </c>
      <c r="H337">
        <v>95000000</v>
      </c>
      <c r="I337">
        <v>0</v>
      </c>
      <c r="J337">
        <v>0</v>
      </c>
      <c r="K337">
        <v>0</v>
      </c>
      <c r="L337">
        <v>0</v>
      </c>
      <c r="M337">
        <v>95000000</v>
      </c>
      <c r="N337">
        <v>0</v>
      </c>
      <c r="O337">
        <v>0</v>
      </c>
      <c r="P337">
        <v>0</v>
      </c>
      <c r="Q337">
        <v>0</v>
      </c>
    </row>
    <row r="338" spans="1:17">
      <c r="A338" s="247">
        <v>45169</v>
      </c>
      <c r="B338" t="s">
        <v>2265</v>
      </c>
      <c r="C338" t="s">
        <v>2110</v>
      </c>
      <c r="D338" t="s">
        <v>50</v>
      </c>
      <c r="E338">
        <v>16000000</v>
      </c>
      <c r="F338">
        <v>0</v>
      </c>
      <c r="G338">
        <v>16000000</v>
      </c>
      <c r="H338">
        <v>0</v>
      </c>
      <c r="I338">
        <v>0</v>
      </c>
      <c r="J338">
        <v>0</v>
      </c>
      <c r="K338">
        <v>16000000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>
      <c r="A339" s="247">
        <v>45169</v>
      </c>
      <c r="B339" t="s">
        <v>2265</v>
      </c>
      <c r="C339" t="s">
        <v>2061</v>
      </c>
      <c r="D339" t="s">
        <v>50</v>
      </c>
      <c r="E339">
        <v>16000000</v>
      </c>
      <c r="F339">
        <v>0</v>
      </c>
      <c r="G339">
        <v>16000000</v>
      </c>
      <c r="H339">
        <v>0</v>
      </c>
      <c r="I339">
        <v>0</v>
      </c>
      <c r="J339">
        <v>0</v>
      </c>
      <c r="K339">
        <v>16000000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>
      <c r="A340" s="247">
        <v>45169</v>
      </c>
      <c r="B340" t="s">
        <v>2266</v>
      </c>
      <c r="C340" t="s">
        <v>2110</v>
      </c>
      <c r="D340" t="s">
        <v>50</v>
      </c>
      <c r="E340">
        <v>130000000</v>
      </c>
      <c r="F340">
        <v>0</v>
      </c>
      <c r="G340">
        <v>130000000</v>
      </c>
      <c r="H340">
        <v>0</v>
      </c>
      <c r="I340">
        <v>0</v>
      </c>
      <c r="J340">
        <v>0</v>
      </c>
      <c r="K340">
        <v>130000000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>
      <c r="A341" s="247">
        <v>45169</v>
      </c>
      <c r="B341" t="s">
        <v>2266</v>
      </c>
      <c r="C341" t="s">
        <v>2061</v>
      </c>
      <c r="D341" t="s">
        <v>50</v>
      </c>
      <c r="E341">
        <v>130000000</v>
      </c>
      <c r="F341">
        <v>0</v>
      </c>
      <c r="G341">
        <v>130000000</v>
      </c>
      <c r="H341">
        <v>0</v>
      </c>
      <c r="I341">
        <v>0</v>
      </c>
      <c r="J341">
        <v>0</v>
      </c>
      <c r="K341">
        <v>130000000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</row>
    <row r="342" spans="1:17">
      <c r="A342" s="247">
        <v>45169</v>
      </c>
      <c r="B342" t="s">
        <v>2267</v>
      </c>
      <c r="C342" t="s">
        <v>2110</v>
      </c>
      <c r="D342" t="s">
        <v>50</v>
      </c>
      <c r="E342">
        <v>13000000</v>
      </c>
      <c r="F342">
        <v>0</v>
      </c>
      <c r="G342">
        <v>13000000</v>
      </c>
      <c r="H342">
        <v>0</v>
      </c>
      <c r="I342">
        <v>0</v>
      </c>
      <c r="J342">
        <v>0</v>
      </c>
      <c r="K342">
        <v>13000000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</row>
    <row r="343" spans="1:17">
      <c r="A343" s="247">
        <v>45169</v>
      </c>
      <c r="B343" t="s">
        <v>2267</v>
      </c>
      <c r="C343" t="s">
        <v>2061</v>
      </c>
      <c r="D343" t="s">
        <v>50</v>
      </c>
      <c r="E343">
        <v>13000000</v>
      </c>
      <c r="F343">
        <v>0</v>
      </c>
      <c r="G343">
        <v>13000000</v>
      </c>
      <c r="H343">
        <v>0</v>
      </c>
      <c r="I343">
        <v>0</v>
      </c>
      <c r="J343">
        <v>0</v>
      </c>
      <c r="K343">
        <v>13000000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</row>
    <row r="344" spans="1:17">
      <c r="A344" s="247">
        <v>45169</v>
      </c>
      <c r="B344" t="s">
        <v>2268</v>
      </c>
      <c r="C344" t="s">
        <v>2110</v>
      </c>
      <c r="D344" t="s">
        <v>50</v>
      </c>
      <c r="E344">
        <v>1700000000</v>
      </c>
      <c r="F344">
        <v>0</v>
      </c>
      <c r="G344">
        <v>1700000000</v>
      </c>
      <c r="H344">
        <v>0</v>
      </c>
      <c r="I344">
        <v>0</v>
      </c>
      <c r="J344">
        <v>0</v>
      </c>
      <c r="K344">
        <v>1700000000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s="247">
        <v>45169</v>
      </c>
      <c r="B345" t="s">
        <v>2268</v>
      </c>
      <c r="C345" t="s">
        <v>2061</v>
      </c>
      <c r="D345" t="s">
        <v>50</v>
      </c>
      <c r="E345">
        <v>1700000000</v>
      </c>
      <c r="F345">
        <v>0</v>
      </c>
      <c r="G345">
        <v>1700000000</v>
      </c>
      <c r="H345">
        <v>0</v>
      </c>
      <c r="I345">
        <v>0</v>
      </c>
      <c r="J345">
        <v>0</v>
      </c>
      <c r="K345">
        <v>1700000000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</row>
    <row r="346" spans="1:17">
      <c r="A346" s="247">
        <v>45169</v>
      </c>
      <c r="B346" t="s">
        <v>2269</v>
      </c>
      <c r="C346" t="s">
        <v>2110</v>
      </c>
      <c r="D346" t="s">
        <v>50</v>
      </c>
      <c r="E346">
        <v>136000000</v>
      </c>
      <c r="F346">
        <v>0</v>
      </c>
      <c r="G346">
        <v>136000000</v>
      </c>
      <c r="H346">
        <v>0</v>
      </c>
      <c r="I346">
        <v>0</v>
      </c>
      <c r="J346">
        <v>0</v>
      </c>
      <c r="K346">
        <v>136000000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</row>
    <row r="347" spans="1:17">
      <c r="A347" s="247">
        <v>45169</v>
      </c>
      <c r="B347" t="s">
        <v>2269</v>
      </c>
      <c r="C347" t="s">
        <v>2061</v>
      </c>
      <c r="D347" t="s">
        <v>50</v>
      </c>
      <c r="E347">
        <v>136000000</v>
      </c>
      <c r="F347">
        <v>0</v>
      </c>
      <c r="G347">
        <v>136000000</v>
      </c>
      <c r="H347">
        <v>0</v>
      </c>
      <c r="I347">
        <v>0</v>
      </c>
      <c r="J347">
        <v>0</v>
      </c>
      <c r="K347">
        <v>136000000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</row>
    <row r="348" spans="1:17">
      <c r="A348" s="247">
        <v>45169</v>
      </c>
      <c r="B348" t="s">
        <v>2270</v>
      </c>
      <c r="C348" t="s">
        <v>2110</v>
      </c>
      <c r="D348" t="s">
        <v>50</v>
      </c>
      <c r="E348">
        <v>22100000000</v>
      </c>
      <c r="F348">
        <v>0</v>
      </c>
      <c r="G348">
        <v>22100000000</v>
      </c>
      <c r="H348">
        <v>0</v>
      </c>
      <c r="I348">
        <v>0</v>
      </c>
      <c r="J348">
        <v>0</v>
      </c>
      <c r="K348">
        <v>22100000000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s="247">
        <v>45169</v>
      </c>
      <c r="B349" t="s">
        <v>2270</v>
      </c>
      <c r="C349" t="s">
        <v>2061</v>
      </c>
      <c r="D349" t="s">
        <v>50</v>
      </c>
      <c r="E349">
        <v>22100000000</v>
      </c>
      <c r="F349">
        <v>0</v>
      </c>
      <c r="G349">
        <v>22100000000</v>
      </c>
      <c r="H349">
        <v>0</v>
      </c>
      <c r="I349">
        <v>0</v>
      </c>
      <c r="J349">
        <v>0</v>
      </c>
      <c r="K349">
        <v>22100000000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</row>
    <row r="350" spans="1:17">
      <c r="A350" s="247">
        <v>45169</v>
      </c>
      <c r="B350" t="s">
        <v>2271</v>
      </c>
      <c r="C350" t="s">
        <v>2110</v>
      </c>
      <c r="D350" t="s">
        <v>50</v>
      </c>
      <c r="E350">
        <v>34000000</v>
      </c>
      <c r="F350">
        <v>0</v>
      </c>
      <c r="G350">
        <v>34000000</v>
      </c>
      <c r="H350">
        <v>0</v>
      </c>
      <c r="I350">
        <v>34000000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s="247">
        <v>45169</v>
      </c>
      <c r="B351" t="s">
        <v>2271</v>
      </c>
      <c r="C351" t="s">
        <v>2061</v>
      </c>
      <c r="D351" t="s">
        <v>50</v>
      </c>
      <c r="E351">
        <v>34000000</v>
      </c>
      <c r="F351">
        <v>0</v>
      </c>
      <c r="G351">
        <v>34000000</v>
      </c>
      <c r="H351">
        <v>0</v>
      </c>
      <c r="I351">
        <v>34000000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</row>
    <row r="352" spans="1:17">
      <c r="A352" s="247">
        <v>45169</v>
      </c>
      <c r="B352" t="s">
        <v>2095</v>
      </c>
      <c r="C352" t="s">
        <v>2110</v>
      </c>
      <c r="D352" t="s">
        <v>50</v>
      </c>
      <c r="E352">
        <v>158378884223.061</v>
      </c>
      <c r="F352">
        <v>0</v>
      </c>
      <c r="G352">
        <v>158378884223.061</v>
      </c>
      <c r="H352">
        <v>0</v>
      </c>
      <c r="I352">
        <v>0</v>
      </c>
      <c r="J352">
        <v>0</v>
      </c>
      <c r="K352">
        <v>158378884223.061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</row>
    <row r="353" spans="1:17">
      <c r="A353" s="247">
        <v>45169</v>
      </c>
      <c r="B353" t="s">
        <v>2095</v>
      </c>
      <c r="C353" t="s">
        <v>2061</v>
      </c>
      <c r="D353" t="s">
        <v>50</v>
      </c>
      <c r="E353">
        <v>158378884223.061</v>
      </c>
      <c r="F353">
        <v>0</v>
      </c>
      <c r="G353">
        <v>158378884223.061</v>
      </c>
      <c r="H353">
        <v>0</v>
      </c>
      <c r="I353">
        <v>0</v>
      </c>
      <c r="J353">
        <v>0</v>
      </c>
      <c r="K353">
        <v>158378884223.061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</row>
    <row r="354" spans="1:17">
      <c r="A354" s="247">
        <v>45169</v>
      </c>
      <c r="B354" t="s">
        <v>2272</v>
      </c>
      <c r="C354" t="s">
        <v>2110</v>
      </c>
      <c r="D354" t="s">
        <v>50</v>
      </c>
      <c r="E354">
        <v>1162586402319.04</v>
      </c>
      <c r="F354">
        <v>0</v>
      </c>
      <c r="G354">
        <v>1162586402319.04</v>
      </c>
      <c r="H354">
        <v>0</v>
      </c>
      <c r="I354">
        <v>0</v>
      </c>
      <c r="J354">
        <v>0</v>
      </c>
      <c r="K354">
        <v>1162586402319.04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</row>
    <row r="355" spans="1:17">
      <c r="A355" s="247">
        <v>45169</v>
      </c>
      <c r="B355" t="s">
        <v>2272</v>
      </c>
      <c r="C355" t="s">
        <v>2061</v>
      </c>
      <c r="D355" t="s">
        <v>50</v>
      </c>
      <c r="E355">
        <v>1162586402319.04</v>
      </c>
      <c r="F355">
        <v>0</v>
      </c>
      <c r="G355">
        <v>1162586402319.04</v>
      </c>
      <c r="H355">
        <v>0</v>
      </c>
      <c r="I355">
        <v>0</v>
      </c>
      <c r="J355">
        <v>0</v>
      </c>
      <c r="K355">
        <v>1162586402319.04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s="247">
        <v>45169</v>
      </c>
      <c r="B356" t="s">
        <v>2273</v>
      </c>
      <c r="C356" t="s">
        <v>2110</v>
      </c>
      <c r="D356" t="s">
        <v>50</v>
      </c>
      <c r="E356">
        <v>172879393525.89801</v>
      </c>
      <c r="F356">
        <v>0</v>
      </c>
      <c r="G356">
        <v>172879393525.89801</v>
      </c>
      <c r="H356">
        <v>0</v>
      </c>
      <c r="I356">
        <v>0</v>
      </c>
      <c r="J356">
        <v>0</v>
      </c>
      <c r="K356">
        <v>172879393525.89801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s="247">
        <v>45169</v>
      </c>
      <c r="B357" t="s">
        <v>2273</v>
      </c>
      <c r="C357" t="s">
        <v>2061</v>
      </c>
      <c r="D357" t="s">
        <v>50</v>
      </c>
      <c r="E357">
        <v>172879393525.89801</v>
      </c>
      <c r="F357">
        <v>0</v>
      </c>
      <c r="G357">
        <v>172879393525.89801</v>
      </c>
      <c r="H357">
        <v>0</v>
      </c>
      <c r="I357">
        <v>0</v>
      </c>
      <c r="J357">
        <v>0</v>
      </c>
      <c r="K357">
        <v>172879393525.89801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</row>
    <row r="358" spans="1:17">
      <c r="A358" s="247">
        <v>45169</v>
      </c>
      <c r="B358" t="s">
        <v>2274</v>
      </c>
      <c r="C358" t="s">
        <v>2110</v>
      </c>
      <c r="D358" t="s">
        <v>50</v>
      </c>
      <c r="E358">
        <v>460000000</v>
      </c>
      <c r="F358">
        <v>0</v>
      </c>
      <c r="G358">
        <v>460000000</v>
      </c>
      <c r="H358">
        <v>460000000</v>
      </c>
      <c r="I358">
        <v>0</v>
      </c>
      <c r="J358">
        <v>0</v>
      </c>
      <c r="K358">
        <v>0</v>
      </c>
      <c r="L358">
        <v>0</v>
      </c>
      <c r="M358">
        <v>460000000</v>
      </c>
      <c r="N358">
        <v>0</v>
      </c>
      <c r="O358">
        <v>0</v>
      </c>
      <c r="P358">
        <v>0</v>
      </c>
      <c r="Q358">
        <v>0</v>
      </c>
    </row>
    <row r="359" spans="1:17">
      <c r="A359" s="247">
        <v>45169</v>
      </c>
      <c r="B359" t="s">
        <v>2274</v>
      </c>
      <c r="C359" t="s">
        <v>2061</v>
      </c>
      <c r="D359" t="s">
        <v>50</v>
      </c>
      <c r="E359">
        <v>460000000</v>
      </c>
      <c r="F359">
        <v>0</v>
      </c>
      <c r="G359">
        <v>460000000</v>
      </c>
      <c r="H359">
        <v>460000000</v>
      </c>
      <c r="I359">
        <v>0</v>
      </c>
      <c r="J359">
        <v>0</v>
      </c>
      <c r="K359">
        <v>0</v>
      </c>
      <c r="L359">
        <v>0</v>
      </c>
      <c r="M359">
        <v>460000000</v>
      </c>
      <c r="N359">
        <v>0</v>
      </c>
      <c r="O359">
        <v>0</v>
      </c>
      <c r="P359">
        <v>0</v>
      </c>
      <c r="Q359">
        <v>0</v>
      </c>
    </row>
    <row r="360" spans="1:17">
      <c r="A360" s="247">
        <v>45169</v>
      </c>
      <c r="B360" t="s">
        <v>2275</v>
      </c>
      <c r="C360" t="s">
        <v>2110</v>
      </c>
      <c r="D360" t="s">
        <v>50</v>
      </c>
      <c r="E360">
        <v>297106582607.271</v>
      </c>
      <c r="F360">
        <v>0</v>
      </c>
      <c r="G360">
        <v>297106582607.271</v>
      </c>
      <c r="H360">
        <v>0</v>
      </c>
      <c r="I360">
        <v>0</v>
      </c>
      <c r="J360">
        <v>0</v>
      </c>
      <c r="K360">
        <v>297106582607.271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</row>
    <row r="361" spans="1:17">
      <c r="A361" s="247">
        <v>45169</v>
      </c>
      <c r="B361" t="s">
        <v>2275</v>
      </c>
      <c r="C361" t="s">
        <v>2061</v>
      </c>
      <c r="D361" t="s">
        <v>50</v>
      </c>
      <c r="E361">
        <v>297106582607.271</v>
      </c>
      <c r="F361">
        <v>0</v>
      </c>
      <c r="G361">
        <v>297106582607.271</v>
      </c>
      <c r="H361">
        <v>0</v>
      </c>
      <c r="I361">
        <v>0</v>
      </c>
      <c r="J361">
        <v>0</v>
      </c>
      <c r="K361">
        <v>297106582607.271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</row>
    <row r="362" spans="1:17">
      <c r="A362" s="247">
        <v>45169</v>
      </c>
      <c r="B362" t="s">
        <v>2276</v>
      </c>
      <c r="C362" t="s">
        <v>2110</v>
      </c>
      <c r="D362" t="s">
        <v>50</v>
      </c>
      <c r="E362">
        <v>164438438328.755</v>
      </c>
      <c r="F362">
        <v>0</v>
      </c>
      <c r="G362">
        <v>164438438328.755</v>
      </c>
      <c r="H362">
        <v>0</v>
      </c>
      <c r="I362">
        <v>0</v>
      </c>
      <c r="J362">
        <v>0</v>
      </c>
      <c r="K362">
        <v>164438438328.755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</row>
    <row r="363" spans="1:17">
      <c r="A363" s="247">
        <v>45169</v>
      </c>
      <c r="B363" t="s">
        <v>2276</v>
      </c>
      <c r="C363" t="s">
        <v>2061</v>
      </c>
      <c r="D363" t="s">
        <v>50</v>
      </c>
      <c r="E363">
        <v>164438438328.755</v>
      </c>
      <c r="F363">
        <v>0</v>
      </c>
      <c r="G363">
        <v>164438438328.755</v>
      </c>
      <c r="H363">
        <v>0</v>
      </c>
      <c r="I363">
        <v>0</v>
      </c>
      <c r="J363">
        <v>0</v>
      </c>
      <c r="K363">
        <v>164438438328.755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s="247">
        <v>45169</v>
      </c>
      <c r="B364" t="s">
        <v>2277</v>
      </c>
      <c r="C364" t="s">
        <v>2110</v>
      </c>
      <c r="D364" t="s">
        <v>50</v>
      </c>
      <c r="E364">
        <v>35575347280.590401</v>
      </c>
      <c r="F364">
        <v>0</v>
      </c>
      <c r="G364">
        <v>35575347280.590401</v>
      </c>
      <c r="H364">
        <v>0</v>
      </c>
      <c r="I364">
        <v>0</v>
      </c>
      <c r="J364">
        <v>0</v>
      </c>
      <c r="K364">
        <v>35575347280.590401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s="247">
        <v>45169</v>
      </c>
      <c r="B365" t="s">
        <v>2277</v>
      </c>
      <c r="C365" t="s">
        <v>2061</v>
      </c>
      <c r="D365" t="s">
        <v>50</v>
      </c>
      <c r="E365">
        <v>35575347280.590401</v>
      </c>
      <c r="F365">
        <v>0</v>
      </c>
      <c r="G365">
        <v>35575347280.590401</v>
      </c>
      <c r="H365">
        <v>0</v>
      </c>
      <c r="I365">
        <v>0</v>
      </c>
      <c r="J365">
        <v>0</v>
      </c>
      <c r="K365">
        <v>35575347280.590401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</row>
    <row r="366" spans="1:17">
      <c r="A366" s="247">
        <v>45169</v>
      </c>
      <c r="B366" t="s">
        <v>2278</v>
      </c>
      <c r="C366" t="s">
        <v>2110</v>
      </c>
      <c r="D366" t="s">
        <v>50</v>
      </c>
      <c r="E366">
        <v>149886749700.729</v>
      </c>
      <c r="F366">
        <v>0</v>
      </c>
      <c r="G366">
        <v>149886749700.729</v>
      </c>
      <c r="H366">
        <v>0</v>
      </c>
      <c r="I366">
        <v>0</v>
      </c>
      <c r="J366">
        <v>0</v>
      </c>
      <c r="K366">
        <v>149886749700.729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s="247">
        <v>45169</v>
      </c>
      <c r="B367" t="s">
        <v>2278</v>
      </c>
      <c r="C367" t="s">
        <v>2061</v>
      </c>
      <c r="D367" t="s">
        <v>50</v>
      </c>
      <c r="E367">
        <v>149886749700.729</v>
      </c>
      <c r="F367">
        <v>0</v>
      </c>
      <c r="G367">
        <v>149886749700.729</v>
      </c>
      <c r="H367">
        <v>0</v>
      </c>
      <c r="I367">
        <v>0</v>
      </c>
      <c r="J367">
        <v>0</v>
      </c>
      <c r="K367">
        <v>149886749700.729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s="247">
        <v>45169</v>
      </c>
      <c r="B368" t="s">
        <v>2279</v>
      </c>
      <c r="C368" t="s">
        <v>2110</v>
      </c>
      <c r="D368" t="s">
        <v>50</v>
      </c>
      <c r="E368">
        <v>416756708219.73999</v>
      </c>
      <c r="F368">
        <v>0</v>
      </c>
      <c r="G368">
        <v>416756708219.73999</v>
      </c>
      <c r="H368">
        <v>0</v>
      </c>
      <c r="I368">
        <v>0</v>
      </c>
      <c r="J368">
        <v>0</v>
      </c>
      <c r="K368">
        <v>416756708219.73999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</row>
    <row r="369" spans="1:17">
      <c r="A369" s="247">
        <v>45169</v>
      </c>
      <c r="B369" t="s">
        <v>2279</v>
      </c>
      <c r="C369" t="s">
        <v>2061</v>
      </c>
      <c r="D369" t="s">
        <v>50</v>
      </c>
      <c r="E369">
        <v>416756708219.73999</v>
      </c>
      <c r="F369">
        <v>0</v>
      </c>
      <c r="G369">
        <v>416756708219.73999</v>
      </c>
      <c r="H369">
        <v>0</v>
      </c>
      <c r="I369">
        <v>0</v>
      </c>
      <c r="J369">
        <v>0</v>
      </c>
      <c r="K369">
        <v>416756708219.73999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</row>
    <row r="370" spans="1:17">
      <c r="A370" s="247">
        <v>45169</v>
      </c>
      <c r="B370" t="s">
        <v>2280</v>
      </c>
      <c r="C370" t="s">
        <v>2110</v>
      </c>
      <c r="D370" t="s">
        <v>50</v>
      </c>
      <c r="E370">
        <v>4242640687.1192799</v>
      </c>
      <c r="F370">
        <v>0</v>
      </c>
      <c r="G370">
        <v>4242640687.1192799</v>
      </c>
      <c r="H370">
        <v>0</v>
      </c>
      <c r="I370">
        <v>0</v>
      </c>
      <c r="J370">
        <v>0</v>
      </c>
      <c r="K370">
        <v>4242640687.1192799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</row>
    <row r="371" spans="1:17">
      <c r="A371" s="247">
        <v>45169</v>
      </c>
      <c r="B371" t="s">
        <v>2280</v>
      </c>
      <c r="C371" t="s">
        <v>2061</v>
      </c>
      <c r="D371" t="s">
        <v>50</v>
      </c>
      <c r="E371">
        <v>4242640687.1192799</v>
      </c>
      <c r="F371">
        <v>0</v>
      </c>
      <c r="G371">
        <v>4242640687.1192799</v>
      </c>
      <c r="H371">
        <v>0</v>
      </c>
      <c r="I371">
        <v>0</v>
      </c>
      <c r="J371">
        <v>0</v>
      </c>
      <c r="K371">
        <v>4242640687.1192799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>
      <c r="A372" s="247">
        <v>45169</v>
      </c>
      <c r="B372" t="s">
        <v>2281</v>
      </c>
      <c r="C372" t="s">
        <v>2110</v>
      </c>
      <c r="D372" t="s">
        <v>50</v>
      </c>
      <c r="E372">
        <v>37274965820.548698</v>
      </c>
      <c r="F372">
        <v>0</v>
      </c>
      <c r="G372">
        <v>37274965820.548698</v>
      </c>
      <c r="H372">
        <v>0</v>
      </c>
      <c r="I372">
        <v>0</v>
      </c>
      <c r="J372">
        <v>0</v>
      </c>
      <c r="K372">
        <v>37274965820.548698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</row>
    <row r="373" spans="1:17">
      <c r="A373" s="247">
        <v>45169</v>
      </c>
      <c r="B373" t="s">
        <v>2281</v>
      </c>
      <c r="C373" t="s">
        <v>2061</v>
      </c>
      <c r="D373" t="s">
        <v>50</v>
      </c>
      <c r="E373">
        <v>37274965820.548698</v>
      </c>
      <c r="F373">
        <v>0</v>
      </c>
      <c r="G373">
        <v>37274965820.548698</v>
      </c>
      <c r="H373">
        <v>0</v>
      </c>
      <c r="I373">
        <v>0</v>
      </c>
      <c r="J373">
        <v>0</v>
      </c>
      <c r="K373">
        <v>37274965820.548698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</row>
    <row r="374" spans="1:17">
      <c r="A374" s="247">
        <v>45169</v>
      </c>
      <c r="B374" t="s">
        <v>2282</v>
      </c>
      <c r="C374" t="s">
        <v>2110</v>
      </c>
      <c r="D374" t="s">
        <v>50</v>
      </c>
      <c r="E374">
        <v>398413415938.77002</v>
      </c>
      <c r="F374">
        <v>0</v>
      </c>
      <c r="G374">
        <v>398413415938.77002</v>
      </c>
      <c r="H374">
        <v>0</v>
      </c>
      <c r="I374">
        <v>0</v>
      </c>
      <c r="J374">
        <v>0</v>
      </c>
      <c r="K374">
        <v>398413415938.77002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</row>
    <row r="375" spans="1:17">
      <c r="A375" s="247">
        <v>45169</v>
      </c>
      <c r="B375" t="s">
        <v>2282</v>
      </c>
      <c r="C375" t="s">
        <v>2061</v>
      </c>
      <c r="D375" t="s">
        <v>50</v>
      </c>
      <c r="E375">
        <v>398413415938.77002</v>
      </c>
      <c r="F375">
        <v>0</v>
      </c>
      <c r="G375">
        <v>398413415938.77002</v>
      </c>
      <c r="H375">
        <v>0</v>
      </c>
      <c r="I375">
        <v>0</v>
      </c>
      <c r="J375">
        <v>0</v>
      </c>
      <c r="K375">
        <v>398413415938.77002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</row>
    <row r="376" spans="1:17">
      <c r="A376" s="247">
        <v>45169</v>
      </c>
      <c r="B376" t="s">
        <v>2098</v>
      </c>
      <c r="C376" t="s">
        <v>2110</v>
      </c>
      <c r="D376" t="s">
        <v>50</v>
      </c>
      <c r="E376">
        <v>7239889501.9192104</v>
      </c>
      <c r="F376">
        <v>0</v>
      </c>
      <c r="G376">
        <v>7239889501.9192104</v>
      </c>
      <c r="H376">
        <v>0</v>
      </c>
      <c r="I376">
        <v>0</v>
      </c>
      <c r="J376">
        <v>0</v>
      </c>
      <c r="K376">
        <v>7239889501.9192104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</row>
    <row r="377" spans="1:17">
      <c r="A377" s="247">
        <v>45169</v>
      </c>
      <c r="B377" t="s">
        <v>2098</v>
      </c>
      <c r="C377" t="s">
        <v>2061</v>
      </c>
      <c r="D377" t="s">
        <v>50</v>
      </c>
      <c r="E377">
        <v>7239889501.9192104</v>
      </c>
      <c r="F377">
        <v>0</v>
      </c>
      <c r="G377">
        <v>7239889501.9192104</v>
      </c>
      <c r="H377">
        <v>0</v>
      </c>
      <c r="I377">
        <v>0</v>
      </c>
      <c r="J377">
        <v>0</v>
      </c>
      <c r="K377">
        <v>7239889501.9192104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</row>
    <row r="378" spans="1:17">
      <c r="A378" s="247">
        <v>45169</v>
      </c>
      <c r="B378" t="s">
        <v>2283</v>
      </c>
      <c r="C378" t="s">
        <v>2110</v>
      </c>
      <c r="D378" t="s">
        <v>50</v>
      </c>
      <c r="E378">
        <v>43471870571.669601</v>
      </c>
      <c r="F378">
        <v>0</v>
      </c>
      <c r="G378">
        <v>43471870571.669601</v>
      </c>
      <c r="H378">
        <v>0</v>
      </c>
      <c r="I378">
        <v>0</v>
      </c>
      <c r="J378">
        <v>0</v>
      </c>
      <c r="K378">
        <v>43471870571.669601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</row>
    <row r="379" spans="1:17">
      <c r="A379" s="247">
        <v>45169</v>
      </c>
      <c r="B379" t="s">
        <v>2283</v>
      </c>
      <c r="C379" t="s">
        <v>2061</v>
      </c>
      <c r="D379" t="s">
        <v>50</v>
      </c>
      <c r="E379">
        <v>43471870571.669601</v>
      </c>
      <c r="F379">
        <v>0</v>
      </c>
      <c r="G379">
        <v>43471870571.669601</v>
      </c>
      <c r="H379">
        <v>0</v>
      </c>
      <c r="I379">
        <v>0</v>
      </c>
      <c r="J379">
        <v>0</v>
      </c>
      <c r="K379">
        <v>43471870571.669601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</row>
    <row r="380" spans="1:17">
      <c r="A380" s="247">
        <v>45169</v>
      </c>
      <c r="B380" t="s">
        <v>2284</v>
      </c>
      <c r="C380" t="s">
        <v>2110</v>
      </c>
      <c r="D380" t="s">
        <v>50</v>
      </c>
      <c r="E380">
        <v>690000000</v>
      </c>
      <c r="F380">
        <v>0</v>
      </c>
      <c r="G380">
        <v>690000000</v>
      </c>
      <c r="H380">
        <v>690000000</v>
      </c>
      <c r="I380">
        <v>0</v>
      </c>
      <c r="J380">
        <v>0</v>
      </c>
      <c r="K380">
        <v>0</v>
      </c>
      <c r="L380">
        <v>0</v>
      </c>
      <c r="M380">
        <v>690000000</v>
      </c>
      <c r="N380">
        <v>0</v>
      </c>
      <c r="O380">
        <v>0</v>
      </c>
      <c r="P380">
        <v>0</v>
      </c>
      <c r="Q380">
        <v>0</v>
      </c>
    </row>
    <row r="381" spans="1:17">
      <c r="A381" s="247">
        <v>45169</v>
      </c>
      <c r="B381" t="s">
        <v>2284</v>
      </c>
      <c r="C381" t="s">
        <v>2061</v>
      </c>
      <c r="D381" t="s">
        <v>50</v>
      </c>
      <c r="E381">
        <v>690000000</v>
      </c>
      <c r="F381">
        <v>0</v>
      </c>
      <c r="G381">
        <v>690000000</v>
      </c>
      <c r="H381">
        <v>690000000</v>
      </c>
      <c r="I381">
        <v>0</v>
      </c>
      <c r="J381">
        <v>0</v>
      </c>
      <c r="K381">
        <v>0</v>
      </c>
      <c r="L381">
        <v>0</v>
      </c>
      <c r="M381">
        <v>690000000</v>
      </c>
      <c r="N381">
        <v>0</v>
      </c>
      <c r="O381">
        <v>0</v>
      </c>
      <c r="P381">
        <v>0</v>
      </c>
      <c r="Q381">
        <v>0</v>
      </c>
    </row>
    <row r="382" spans="1:17">
      <c r="A382" s="247">
        <v>45169</v>
      </c>
      <c r="B382" t="s">
        <v>2285</v>
      </c>
      <c r="C382" t="s">
        <v>2110</v>
      </c>
      <c r="D382" t="s">
        <v>50</v>
      </c>
      <c r="E382">
        <v>11849316208.119301</v>
      </c>
      <c r="F382">
        <v>0</v>
      </c>
      <c r="G382">
        <v>11849316208.119301</v>
      </c>
      <c r="H382">
        <v>0</v>
      </c>
      <c r="I382">
        <v>0</v>
      </c>
      <c r="J382">
        <v>0</v>
      </c>
      <c r="K382">
        <v>11849316208.119301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</row>
    <row r="383" spans="1:17">
      <c r="A383" s="247">
        <v>45169</v>
      </c>
      <c r="B383" t="s">
        <v>2285</v>
      </c>
      <c r="C383" t="s">
        <v>2061</v>
      </c>
      <c r="D383" t="s">
        <v>50</v>
      </c>
      <c r="E383">
        <v>11849316208.119301</v>
      </c>
      <c r="F383">
        <v>0</v>
      </c>
      <c r="G383">
        <v>11849316208.119301</v>
      </c>
      <c r="H383">
        <v>0</v>
      </c>
      <c r="I383">
        <v>0</v>
      </c>
      <c r="J383">
        <v>0</v>
      </c>
      <c r="K383">
        <v>11849316208.119301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</row>
    <row r="384" spans="1:17">
      <c r="A384" s="247">
        <v>45169</v>
      </c>
      <c r="B384" t="s">
        <v>2286</v>
      </c>
      <c r="C384" t="s">
        <v>2110</v>
      </c>
      <c r="D384" t="s">
        <v>50</v>
      </c>
      <c r="E384">
        <v>274317334.48690403</v>
      </c>
      <c r="F384">
        <v>0</v>
      </c>
      <c r="G384">
        <v>274317334.48690403</v>
      </c>
      <c r="H384">
        <v>0</v>
      </c>
      <c r="I384">
        <v>0</v>
      </c>
      <c r="J384">
        <v>0</v>
      </c>
      <c r="K384">
        <v>274317334.48690403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</row>
    <row r="385" spans="1:17">
      <c r="A385" s="247">
        <v>45169</v>
      </c>
      <c r="B385" t="s">
        <v>2286</v>
      </c>
      <c r="C385" t="s">
        <v>2061</v>
      </c>
      <c r="D385" t="s">
        <v>50</v>
      </c>
      <c r="E385">
        <v>274317334.48690403</v>
      </c>
      <c r="F385">
        <v>0</v>
      </c>
      <c r="G385">
        <v>274317334.48690403</v>
      </c>
      <c r="H385">
        <v>0</v>
      </c>
      <c r="I385">
        <v>0</v>
      </c>
      <c r="J385">
        <v>0</v>
      </c>
      <c r="K385">
        <v>274317334.48690403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</row>
    <row r="386" spans="1:17">
      <c r="A386" s="247">
        <v>45169</v>
      </c>
      <c r="B386" t="s">
        <v>2287</v>
      </c>
      <c r="C386" t="s">
        <v>2110</v>
      </c>
      <c r="D386" t="s">
        <v>50</v>
      </c>
      <c r="E386">
        <v>384363109.57218599</v>
      </c>
      <c r="F386">
        <v>0</v>
      </c>
      <c r="G386">
        <v>384363109.57218599</v>
      </c>
      <c r="H386">
        <v>0</v>
      </c>
      <c r="I386">
        <v>0</v>
      </c>
      <c r="J386">
        <v>0</v>
      </c>
      <c r="K386">
        <v>384363109.57218599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</row>
    <row r="387" spans="1:17">
      <c r="A387" s="247">
        <v>45169</v>
      </c>
      <c r="B387" t="s">
        <v>2287</v>
      </c>
      <c r="C387" t="s">
        <v>2061</v>
      </c>
      <c r="D387" t="s">
        <v>50</v>
      </c>
      <c r="E387">
        <v>384363109.57218599</v>
      </c>
      <c r="F387">
        <v>0</v>
      </c>
      <c r="G387">
        <v>384363109.57218599</v>
      </c>
      <c r="H387">
        <v>0</v>
      </c>
      <c r="I387">
        <v>0</v>
      </c>
      <c r="J387">
        <v>0</v>
      </c>
      <c r="K387">
        <v>384363109.57218599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</row>
    <row r="388" spans="1:17">
      <c r="A388" s="247">
        <v>45169</v>
      </c>
      <c r="B388" t="s">
        <v>2288</v>
      </c>
      <c r="C388" t="s">
        <v>2110</v>
      </c>
      <c r="D388" t="s">
        <v>50</v>
      </c>
      <c r="E388">
        <v>19473004390.694302</v>
      </c>
      <c r="F388">
        <v>0</v>
      </c>
      <c r="G388">
        <v>19473004390.694302</v>
      </c>
      <c r="H388">
        <v>0</v>
      </c>
      <c r="I388">
        <v>0</v>
      </c>
      <c r="J388">
        <v>0</v>
      </c>
      <c r="K388">
        <v>19473004390.694302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</row>
    <row r="389" spans="1:17">
      <c r="A389" s="247">
        <v>45169</v>
      </c>
      <c r="B389" t="s">
        <v>2288</v>
      </c>
      <c r="C389" t="s">
        <v>2061</v>
      </c>
      <c r="D389" t="s">
        <v>50</v>
      </c>
      <c r="E389">
        <v>19473004390.694302</v>
      </c>
      <c r="F389">
        <v>0</v>
      </c>
      <c r="G389">
        <v>19473004390.694302</v>
      </c>
      <c r="H389">
        <v>0</v>
      </c>
      <c r="I389">
        <v>0</v>
      </c>
      <c r="J389">
        <v>0</v>
      </c>
      <c r="K389">
        <v>19473004390.694302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</row>
    <row r="390" spans="1:17">
      <c r="A390" s="247">
        <v>45169</v>
      </c>
      <c r="B390" t="s">
        <v>2289</v>
      </c>
      <c r="C390" t="s">
        <v>2110</v>
      </c>
      <c r="D390" t="s">
        <v>50</v>
      </c>
      <c r="E390">
        <v>15625545750.469</v>
      </c>
      <c r="F390">
        <v>0</v>
      </c>
      <c r="G390">
        <v>15625545750.469</v>
      </c>
      <c r="H390">
        <v>0</v>
      </c>
      <c r="I390">
        <v>0</v>
      </c>
      <c r="J390">
        <v>0</v>
      </c>
      <c r="K390">
        <v>15625545750.469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1:17">
      <c r="A391" s="247">
        <v>45169</v>
      </c>
      <c r="B391" t="s">
        <v>2289</v>
      </c>
      <c r="C391" t="s">
        <v>2061</v>
      </c>
      <c r="D391" t="s">
        <v>50</v>
      </c>
      <c r="E391">
        <v>15625545750.469</v>
      </c>
      <c r="F391">
        <v>0</v>
      </c>
      <c r="G391">
        <v>15625545750.469</v>
      </c>
      <c r="H391">
        <v>0</v>
      </c>
      <c r="I391">
        <v>0</v>
      </c>
      <c r="J391">
        <v>0</v>
      </c>
      <c r="K391">
        <v>15625545750.469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</row>
    <row r="392" spans="1:17">
      <c r="A392" s="247">
        <v>45169</v>
      </c>
      <c r="B392" t="s">
        <v>2290</v>
      </c>
      <c r="C392" t="s">
        <v>2110</v>
      </c>
      <c r="D392" t="s">
        <v>50</v>
      </c>
      <c r="E392">
        <v>735532460.19465399</v>
      </c>
      <c r="F392">
        <v>0</v>
      </c>
      <c r="G392">
        <v>735532460.19465399</v>
      </c>
      <c r="H392">
        <v>0</v>
      </c>
      <c r="I392">
        <v>0</v>
      </c>
      <c r="J392">
        <v>0</v>
      </c>
      <c r="K392">
        <v>735532460.19465399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</row>
    <row r="393" spans="1:17">
      <c r="A393" s="247">
        <v>45169</v>
      </c>
      <c r="B393" t="s">
        <v>2290</v>
      </c>
      <c r="C393" t="s">
        <v>2061</v>
      </c>
      <c r="D393" t="s">
        <v>50</v>
      </c>
      <c r="E393">
        <v>735532460.19465399</v>
      </c>
      <c r="F393">
        <v>0</v>
      </c>
      <c r="G393">
        <v>735532460.19465399</v>
      </c>
      <c r="H393">
        <v>0</v>
      </c>
      <c r="I393">
        <v>0</v>
      </c>
      <c r="J393">
        <v>0</v>
      </c>
      <c r="K393">
        <v>735532460.19465399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</row>
    <row r="394" spans="1:17">
      <c r="A394" s="247">
        <v>45169</v>
      </c>
      <c r="B394" t="s">
        <v>2291</v>
      </c>
      <c r="C394" t="s">
        <v>2110</v>
      </c>
      <c r="D394" t="s">
        <v>50</v>
      </c>
      <c r="E394">
        <v>3184511347.1300402</v>
      </c>
      <c r="F394">
        <v>0</v>
      </c>
      <c r="G394">
        <v>3184511347.1300402</v>
      </c>
      <c r="H394">
        <v>0</v>
      </c>
      <c r="I394">
        <v>0</v>
      </c>
      <c r="J394">
        <v>0</v>
      </c>
      <c r="K394">
        <v>3184511347.1300402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s="247">
        <v>45169</v>
      </c>
      <c r="B395" t="s">
        <v>2291</v>
      </c>
      <c r="C395" t="s">
        <v>2061</v>
      </c>
      <c r="D395" t="s">
        <v>50</v>
      </c>
      <c r="E395">
        <v>3184511347.1300402</v>
      </c>
      <c r="F395">
        <v>0</v>
      </c>
      <c r="G395">
        <v>3184511347.1300402</v>
      </c>
      <c r="H395">
        <v>0</v>
      </c>
      <c r="I395">
        <v>0</v>
      </c>
      <c r="J395">
        <v>0</v>
      </c>
      <c r="K395">
        <v>3184511347.1300402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s="247">
        <v>45169</v>
      </c>
      <c r="B396" t="s">
        <v>2292</v>
      </c>
      <c r="C396" t="s">
        <v>2110</v>
      </c>
      <c r="D396" t="s">
        <v>50</v>
      </c>
      <c r="E396">
        <v>6287843270.9475098</v>
      </c>
      <c r="F396">
        <v>0</v>
      </c>
      <c r="G396">
        <v>6287843270.9475098</v>
      </c>
      <c r="H396">
        <v>0</v>
      </c>
      <c r="I396">
        <v>0</v>
      </c>
      <c r="J396">
        <v>0</v>
      </c>
      <c r="K396">
        <v>6287843270.9475098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</row>
    <row r="397" spans="1:17">
      <c r="A397" s="247">
        <v>45169</v>
      </c>
      <c r="B397" t="s">
        <v>2292</v>
      </c>
      <c r="C397" t="s">
        <v>2061</v>
      </c>
      <c r="D397" t="s">
        <v>50</v>
      </c>
      <c r="E397">
        <v>6287843270.9475098</v>
      </c>
      <c r="F397">
        <v>0</v>
      </c>
      <c r="G397">
        <v>6287843270.9475098</v>
      </c>
      <c r="H397">
        <v>0</v>
      </c>
      <c r="I397">
        <v>0</v>
      </c>
      <c r="J397">
        <v>0</v>
      </c>
      <c r="K397">
        <v>6287843270.9475098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>
      <c r="A398" s="247">
        <v>45169</v>
      </c>
      <c r="B398" t="s">
        <v>2293</v>
      </c>
      <c r="C398" t="s">
        <v>2110</v>
      </c>
      <c r="D398" t="s">
        <v>50</v>
      </c>
      <c r="E398">
        <v>16811139431.936199</v>
      </c>
      <c r="F398">
        <v>0</v>
      </c>
      <c r="G398">
        <v>16811139431.936199</v>
      </c>
      <c r="H398">
        <v>0</v>
      </c>
      <c r="I398">
        <v>0</v>
      </c>
      <c r="J398">
        <v>0</v>
      </c>
      <c r="K398">
        <v>16811139431.936199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s="247">
        <v>45169</v>
      </c>
      <c r="B399" t="s">
        <v>2293</v>
      </c>
      <c r="C399" t="s">
        <v>2061</v>
      </c>
      <c r="D399" t="s">
        <v>50</v>
      </c>
      <c r="E399">
        <v>16811139431.936199</v>
      </c>
      <c r="F399">
        <v>0</v>
      </c>
      <c r="G399">
        <v>16811139431.936199</v>
      </c>
      <c r="H399">
        <v>0</v>
      </c>
      <c r="I399">
        <v>0</v>
      </c>
      <c r="J399">
        <v>0</v>
      </c>
      <c r="K399">
        <v>16811139431.936199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s="247">
        <v>45169</v>
      </c>
      <c r="B400" t="s">
        <v>2294</v>
      </c>
      <c r="C400" t="s">
        <v>2110</v>
      </c>
      <c r="D400" t="s">
        <v>50</v>
      </c>
      <c r="E400">
        <v>309523827.83882701</v>
      </c>
      <c r="F400">
        <v>0</v>
      </c>
      <c r="G400">
        <v>309523827.83882701</v>
      </c>
      <c r="H400">
        <v>0</v>
      </c>
      <c r="I400">
        <v>0</v>
      </c>
      <c r="J400">
        <v>0</v>
      </c>
      <c r="K400">
        <v>309523827.83882701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s="247">
        <v>45169</v>
      </c>
      <c r="B401" t="s">
        <v>2294</v>
      </c>
      <c r="C401" t="s">
        <v>2061</v>
      </c>
      <c r="D401" t="s">
        <v>50</v>
      </c>
      <c r="E401">
        <v>309523827.83882701</v>
      </c>
      <c r="F401">
        <v>0</v>
      </c>
      <c r="G401">
        <v>309523827.83882701</v>
      </c>
      <c r="H401">
        <v>0</v>
      </c>
      <c r="I401">
        <v>0</v>
      </c>
      <c r="J401">
        <v>0</v>
      </c>
      <c r="K401">
        <v>309523827.83882701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s="247">
        <v>45169</v>
      </c>
      <c r="B402" t="s">
        <v>2295</v>
      </c>
      <c r="C402" t="s">
        <v>2110</v>
      </c>
      <c r="D402" t="s">
        <v>50</v>
      </c>
      <c r="E402">
        <v>22000000</v>
      </c>
      <c r="F402">
        <v>0</v>
      </c>
      <c r="G402">
        <v>22000000</v>
      </c>
      <c r="H402">
        <v>22000000</v>
      </c>
      <c r="I402">
        <v>0</v>
      </c>
      <c r="J402">
        <v>0</v>
      </c>
      <c r="K402">
        <v>0</v>
      </c>
      <c r="L402">
        <v>0</v>
      </c>
      <c r="M402">
        <v>22000000</v>
      </c>
      <c r="N402">
        <v>0</v>
      </c>
      <c r="O402">
        <v>0</v>
      </c>
      <c r="P402">
        <v>0</v>
      </c>
      <c r="Q402">
        <v>0</v>
      </c>
    </row>
    <row r="403" spans="1:17">
      <c r="A403" s="247">
        <v>45169</v>
      </c>
      <c r="B403" t="s">
        <v>2295</v>
      </c>
      <c r="C403" t="s">
        <v>2061</v>
      </c>
      <c r="D403" t="s">
        <v>50</v>
      </c>
      <c r="E403">
        <v>22000000</v>
      </c>
      <c r="F403">
        <v>0</v>
      </c>
      <c r="G403">
        <v>22000000</v>
      </c>
      <c r="H403">
        <v>22000000</v>
      </c>
      <c r="I403">
        <v>0</v>
      </c>
      <c r="J403">
        <v>0</v>
      </c>
      <c r="K403">
        <v>0</v>
      </c>
      <c r="L403">
        <v>0</v>
      </c>
      <c r="M403">
        <v>22000000</v>
      </c>
      <c r="N403">
        <v>0</v>
      </c>
      <c r="O403">
        <v>0</v>
      </c>
      <c r="P403">
        <v>0</v>
      </c>
      <c r="Q403">
        <v>0</v>
      </c>
    </row>
    <row r="404" spans="1:17">
      <c r="A404" s="247">
        <v>45169</v>
      </c>
      <c r="B404" t="s">
        <v>2296</v>
      </c>
      <c r="C404" t="s">
        <v>2110</v>
      </c>
      <c r="D404" t="s">
        <v>50</v>
      </c>
      <c r="E404">
        <v>158230212.032974</v>
      </c>
      <c r="F404">
        <v>0</v>
      </c>
      <c r="G404">
        <v>158230212.032974</v>
      </c>
      <c r="H404">
        <v>0</v>
      </c>
      <c r="I404">
        <v>0</v>
      </c>
      <c r="J404">
        <v>0</v>
      </c>
      <c r="K404">
        <v>158230212.032974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</row>
    <row r="405" spans="1:17">
      <c r="A405" s="247">
        <v>45169</v>
      </c>
      <c r="B405" t="s">
        <v>2296</v>
      </c>
      <c r="C405" t="s">
        <v>2061</v>
      </c>
      <c r="D405" t="s">
        <v>50</v>
      </c>
      <c r="E405">
        <v>158230212.032974</v>
      </c>
      <c r="F405">
        <v>0</v>
      </c>
      <c r="G405">
        <v>158230212.032974</v>
      </c>
      <c r="H405">
        <v>0</v>
      </c>
      <c r="I405">
        <v>0</v>
      </c>
      <c r="J405">
        <v>0</v>
      </c>
      <c r="K405">
        <v>158230212.032974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</row>
    <row r="406" spans="1:17">
      <c r="A406" s="247">
        <v>45169</v>
      </c>
      <c r="B406" t="s">
        <v>2297</v>
      </c>
      <c r="C406" t="s">
        <v>2110</v>
      </c>
      <c r="D406" t="s">
        <v>50</v>
      </c>
      <c r="E406">
        <v>128298869.831343</v>
      </c>
      <c r="F406">
        <v>0</v>
      </c>
      <c r="G406">
        <v>128298869.831343</v>
      </c>
      <c r="H406">
        <v>0</v>
      </c>
      <c r="I406">
        <v>0</v>
      </c>
      <c r="J406">
        <v>0</v>
      </c>
      <c r="K406">
        <v>128298869.831343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s="247">
        <v>45169</v>
      </c>
      <c r="B407" t="s">
        <v>2297</v>
      </c>
      <c r="C407" t="s">
        <v>2061</v>
      </c>
      <c r="D407" t="s">
        <v>50</v>
      </c>
      <c r="E407">
        <v>128298869.831343</v>
      </c>
      <c r="F407">
        <v>0</v>
      </c>
      <c r="G407">
        <v>128298869.831343</v>
      </c>
      <c r="H407">
        <v>0</v>
      </c>
      <c r="I407">
        <v>0</v>
      </c>
      <c r="J407">
        <v>0</v>
      </c>
      <c r="K407">
        <v>128298869.831343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</row>
    <row r="408" spans="1:17">
      <c r="A408" s="247">
        <v>45169</v>
      </c>
      <c r="B408" t="s">
        <v>2298</v>
      </c>
      <c r="C408" t="s">
        <v>2110</v>
      </c>
      <c r="D408" t="s">
        <v>50</v>
      </c>
      <c r="E408">
        <v>1705431323.7418799</v>
      </c>
      <c r="F408">
        <v>0</v>
      </c>
      <c r="G408">
        <v>1705431323.7418799</v>
      </c>
      <c r="H408">
        <v>0</v>
      </c>
      <c r="I408">
        <v>0</v>
      </c>
      <c r="J408">
        <v>0</v>
      </c>
      <c r="K408">
        <v>1705431323.7418799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</row>
    <row r="409" spans="1:17">
      <c r="A409" s="247">
        <v>45169</v>
      </c>
      <c r="B409" t="s">
        <v>2298</v>
      </c>
      <c r="C409" t="s">
        <v>2061</v>
      </c>
      <c r="D409" t="s">
        <v>50</v>
      </c>
      <c r="E409">
        <v>1705431323.7418799</v>
      </c>
      <c r="F409">
        <v>0</v>
      </c>
      <c r="G409">
        <v>1705431323.7418799</v>
      </c>
      <c r="H409">
        <v>0</v>
      </c>
      <c r="I409">
        <v>0</v>
      </c>
      <c r="J409">
        <v>0</v>
      </c>
      <c r="K409">
        <v>1705431323.7418799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</row>
    <row r="410" spans="1:17">
      <c r="A410" s="247">
        <v>45169</v>
      </c>
      <c r="B410" t="s">
        <v>2299</v>
      </c>
      <c r="C410" t="s">
        <v>2110</v>
      </c>
      <c r="D410" t="s">
        <v>50</v>
      </c>
      <c r="E410">
        <v>22134000000</v>
      </c>
      <c r="F410">
        <v>0</v>
      </c>
      <c r="G410">
        <v>22134000000</v>
      </c>
      <c r="H410">
        <v>0</v>
      </c>
      <c r="I410">
        <v>34000000</v>
      </c>
      <c r="J410">
        <v>0</v>
      </c>
      <c r="K410">
        <v>22100000000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</row>
    <row r="411" spans="1:17">
      <c r="A411" s="247">
        <v>45169</v>
      </c>
      <c r="B411" t="s">
        <v>2299</v>
      </c>
      <c r="C411" t="s">
        <v>2061</v>
      </c>
      <c r="D411" t="s">
        <v>50</v>
      </c>
      <c r="E411">
        <v>22134000000</v>
      </c>
      <c r="F411">
        <v>0</v>
      </c>
      <c r="G411">
        <v>22134000000</v>
      </c>
      <c r="H411">
        <v>0</v>
      </c>
      <c r="I411">
        <v>34000000</v>
      </c>
      <c r="J411">
        <v>0</v>
      </c>
      <c r="K411">
        <v>22100000000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s="247">
        <v>45169</v>
      </c>
      <c r="B412" t="s">
        <v>2100</v>
      </c>
      <c r="C412" t="s">
        <v>2110</v>
      </c>
      <c r="D412" t="s">
        <v>50</v>
      </c>
      <c r="E412">
        <v>37685133240.075699</v>
      </c>
      <c r="F412">
        <v>0</v>
      </c>
      <c r="G412">
        <v>37685133240.075699</v>
      </c>
      <c r="H412">
        <v>0</v>
      </c>
      <c r="I412">
        <v>0</v>
      </c>
      <c r="J412">
        <v>0</v>
      </c>
      <c r="K412">
        <v>37685133240.075699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</row>
    <row r="413" spans="1:17">
      <c r="A413" s="247">
        <v>45169</v>
      </c>
      <c r="B413" t="s">
        <v>2100</v>
      </c>
      <c r="C413" t="s">
        <v>2061</v>
      </c>
      <c r="D413" t="s">
        <v>50</v>
      </c>
      <c r="E413">
        <v>37685133240.075699</v>
      </c>
      <c r="F413">
        <v>0</v>
      </c>
      <c r="G413">
        <v>37685133240.075699</v>
      </c>
      <c r="H413">
        <v>0</v>
      </c>
      <c r="I413">
        <v>0</v>
      </c>
      <c r="J413">
        <v>0</v>
      </c>
      <c r="K413">
        <v>37685133240.075699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</row>
    <row r="414" spans="1:17">
      <c r="A414" s="247">
        <v>45169</v>
      </c>
      <c r="B414" t="s">
        <v>2300</v>
      </c>
      <c r="C414" t="s">
        <v>2110</v>
      </c>
      <c r="D414" t="s">
        <v>50</v>
      </c>
      <c r="E414">
        <v>43530361921.307297</v>
      </c>
      <c r="F414">
        <v>0</v>
      </c>
      <c r="G414">
        <v>43530361921.307297</v>
      </c>
      <c r="H414">
        <v>0</v>
      </c>
      <c r="I414">
        <v>0</v>
      </c>
      <c r="J414">
        <v>0</v>
      </c>
      <c r="K414">
        <v>43530361921.307297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</row>
    <row r="415" spans="1:17">
      <c r="A415" s="247">
        <v>45169</v>
      </c>
      <c r="B415" t="s">
        <v>2300</v>
      </c>
      <c r="C415" t="s">
        <v>2061</v>
      </c>
      <c r="D415" t="s">
        <v>50</v>
      </c>
      <c r="E415">
        <v>43530361921.307297</v>
      </c>
      <c r="F415">
        <v>0</v>
      </c>
      <c r="G415">
        <v>43530361921.307297</v>
      </c>
      <c r="H415">
        <v>0</v>
      </c>
      <c r="I415">
        <v>0</v>
      </c>
      <c r="J415">
        <v>0</v>
      </c>
      <c r="K415">
        <v>43530361921.307297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</row>
    <row r="416" spans="1:17">
      <c r="A416" s="247">
        <v>45169</v>
      </c>
      <c r="B416" t="s">
        <v>2301</v>
      </c>
      <c r="C416" t="s">
        <v>2110</v>
      </c>
      <c r="D416" t="s">
        <v>50</v>
      </c>
      <c r="E416">
        <v>11906685424.5839</v>
      </c>
      <c r="F416">
        <v>0</v>
      </c>
      <c r="G416">
        <v>11906685424.5839</v>
      </c>
      <c r="H416">
        <v>0</v>
      </c>
      <c r="I416">
        <v>0</v>
      </c>
      <c r="J416">
        <v>0</v>
      </c>
      <c r="K416">
        <v>11906685424.5839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</row>
    <row r="417" spans="1:17">
      <c r="A417" s="247">
        <v>45169</v>
      </c>
      <c r="B417" t="s">
        <v>2301</v>
      </c>
      <c r="C417" t="s">
        <v>2061</v>
      </c>
      <c r="D417" t="s">
        <v>50</v>
      </c>
      <c r="E417">
        <v>11906685424.5839</v>
      </c>
      <c r="F417">
        <v>0</v>
      </c>
      <c r="G417">
        <v>11906685424.5839</v>
      </c>
      <c r="H417">
        <v>0</v>
      </c>
      <c r="I417">
        <v>0</v>
      </c>
      <c r="J417">
        <v>0</v>
      </c>
      <c r="K417">
        <v>11906685424.5839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</row>
    <row r="418" spans="1:17">
      <c r="A418" s="247">
        <v>45169</v>
      </c>
      <c r="B418" t="s">
        <v>2302</v>
      </c>
      <c r="C418" t="s">
        <v>2110</v>
      </c>
      <c r="D418" t="s">
        <v>50</v>
      </c>
      <c r="E418">
        <v>32901507564.2439</v>
      </c>
      <c r="F418">
        <v>0</v>
      </c>
      <c r="G418">
        <v>32901507564.2439</v>
      </c>
      <c r="H418">
        <v>0</v>
      </c>
      <c r="I418">
        <v>0</v>
      </c>
      <c r="J418">
        <v>0</v>
      </c>
      <c r="K418">
        <v>32901507564.2439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s="247">
        <v>45169</v>
      </c>
      <c r="B419" t="s">
        <v>2302</v>
      </c>
      <c r="C419" t="s">
        <v>2061</v>
      </c>
      <c r="D419" t="s">
        <v>50</v>
      </c>
      <c r="E419">
        <v>32901507564.2439</v>
      </c>
      <c r="F419">
        <v>0</v>
      </c>
      <c r="G419">
        <v>32901507564.2439</v>
      </c>
      <c r="H419">
        <v>0</v>
      </c>
      <c r="I419">
        <v>0</v>
      </c>
      <c r="J419">
        <v>0</v>
      </c>
      <c r="K419">
        <v>32901507564.2439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</row>
    <row r="420" spans="1:17">
      <c r="A420" s="247">
        <v>45169</v>
      </c>
      <c r="B420" t="s">
        <v>2103</v>
      </c>
      <c r="C420" t="s">
        <v>2110</v>
      </c>
      <c r="D420" t="s">
        <v>50</v>
      </c>
      <c r="E420">
        <v>32901788644.388302</v>
      </c>
      <c r="F420">
        <v>0</v>
      </c>
      <c r="G420">
        <v>32901788644.388302</v>
      </c>
      <c r="H420">
        <v>0</v>
      </c>
      <c r="I420">
        <v>0</v>
      </c>
      <c r="J420">
        <v>0</v>
      </c>
      <c r="K420">
        <v>32901788644.388302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</row>
    <row r="421" spans="1:17">
      <c r="A421" s="247">
        <v>45169</v>
      </c>
      <c r="B421" t="s">
        <v>2103</v>
      </c>
      <c r="C421" t="s">
        <v>2061</v>
      </c>
      <c r="D421" t="s">
        <v>50</v>
      </c>
      <c r="E421">
        <v>32901788644.388302</v>
      </c>
      <c r="F421">
        <v>0</v>
      </c>
      <c r="G421">
        <v>32901788644.388302</v>
      </c>
      <c r="H421">
        <v>0</v>
      </c>
      <c r="I421">
        <v>0</v>
      </c>
      <c r="J421">
        <v>0</v>
      </c>
      <c r="K421">
        <v>32901788644.388302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</row>
    <row r="422" spans="1:17">
      <c r="A422" s="247">
        <v>45169</v>
      </c>
      <c r="B422" t="s">
        <v>2303</v>
      </c>
      <c r="C422" t="s">
        <v>2110</v>
      </c>
      <c r="D422" t="s">
        <v>50</v>
      </c>
      <c r="E422">
        <v>40781134976.849197</v>
      </c>
      <c r="F422">
        <v>0</v>
      </c>
      <c r="G422">
        <v>40781134976.849197</v>
      </c>
      <c r="H422">
        <v>0</v>
      </c>
      <c r="I422">
        <v>0</v>
      </c>
      <c r="J422">
        <v>0</v>
      </c>
      <c r="K422">
        <v>40781134976.849197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</row>
    <row r="423" spans="1:17">
      <c r="A423" s="247">
        <v>45169</v>
      </c>
      <c r="B423" t="s">
        <v>2303</v>
      </c>
      <c r="C423" t="s">
        <v>2061</v>
      </c>
      <c r="D423" t="s">
        <v>50</v>
      </c>
      <c r="E423">
        <v>40781134976.849197</v>
      </c>
      <c r="F423">
        <v>0</v>
      </c>
      <c r="G423">
        <v>40781134976.849197</v>
      </c>
      <c r="H423">
        <v>0</v>
      </c>
      <c r="I423">
        <v>0</v>
      </c>
      <c r="J423">
        <v>0</v>
      </c>
      <c r="K423">
        <v>40781134976.849197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</row>
    <row r="424" spans="1:17">
      <c r="A424" s="247">
        <v>45169</v>
      </c>
      <c r="B424" t="s">
        <v>2304</v>
      </c>
      <c r="C424" t="s">
        <v>2110</v>
      </c>
      <c r="D424" t="s">
        <v>50</v>
      </c>
      <c r="E424">
        <v>44000000</v>
      </c>
      <c r="F424">
        <v>0</v>
      </c>
      <c r="G424">
        <v>44000000</v>
      </c>
      <c r="H424">
        <v>44000000</v>
      </c>
      <c r="I424">
        <v>0</v>
      </c>
      <c r="J424">
        <v>0</v>
      </c>
      <c r="K424">
        <v>0</v>
      </c>
      <c r="L424">
        <v>0</v>
      </c>
      <c r="M424">
        <v>44000000</v>
      </c>
      <c r="N424">
        <v>0</v>
      </c>
      <c r="O424">
        <v>0</v>
      </c>
      <c r="P424">
        <v>0</v>
      </c>
      <c r="Q424">
        <v>0</v>
      </c>
    </row>
    <row r="425" spans="1:17">
      <c r="A425" s="247">
        <v>45169</v>
      </c>
      <c r="B425" t="s">
        <v>2304</v>
      </c>
      <c r="C425" t="s">
        <v>2061</v>
      </c>
      <c r="D425" t="s">
        <v>50</v>
      </c>
      <c r="E425">
        <v>44000000</v>
      </c>
      <c r="F425">
        <v>0</v>
      </c>
      <c r="G425">
        <v>44000000</v>
      </c>
      <c r="H425">
        <v>44000000</v>
      </c>
      <c r="I425">
        <v>0</v>
      </c>
      <c r="J425">
        <v>0</v>
      </c>
      <c r="K425">
        <v>0</v>
      </c>
      <c r="L425">
        <v>0</v>
      </c>
      <c r="M425">
        <v>44000000</v>
      </c>
      <c r="N425">
        <v>0</v>
      </c>
      <c r="O425">
        <v>0</v>
      </c>
      <c r="P425">
        <v>0</v>
      </c>
      <c r="Q425">
        <v>0</v>
      </c>
    </row>
    <row r="426" spans="1:17">
      <c r="A426" s="247">
        <v>45169</v>
      </c>
      <c r="B426" t="s">
        <v>2305</v>
      </c>
      <c r="C426" t="s">
        <v>2110</v>
      </c>
      <c r="D426" t="s">
        <v>50</v>
      </c>
      <c r="E426">
        <v>34045482675.385799</v>
      </c>
      <c r="F426">
        <v>0</v>
      </c>
      <c r="G426">
        <v>34045482675.385799</v>
      </c>
      <c r="H426">
        <v>0</v>
      </c>
      <c r="I426">
        <v>0</v>
      </c>
      <c r="J426">
        <v>0</v>
      </c>
      <c r="K426">
        <v>34045482675.385799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</row>
    <row r="427" spans="1:17">
      <c r="A427" s="247">
        <v>45169</v>
      </c>
      <c r="B427" t="s">
        <v>2305</v>
      </c>
      <c r="C427" t="s">
        <v>2061</v>
      </c>
      <c r="D427" t="s">
        <v>50</v>
      </c>
      <c r="E427">
        <v>34045482675.385799</v>
      </c>
      <c r="F427">
        <v>0</v>
      </c>
      <c r="G427">
        <v>34045482675.385799</v>
      </c>
      <c r="H427">
        <v>0</v>
      </c>
      <c r="I427">
        <v>0</v>
      </c>
      <c r="J427">
        <v>0</v>
      </c>
      <c r="K427">
        <v>34045482675.385799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</row>
    <row r="428" spans="1:17">
      <c r="A428" s="247">
        <v>45169</v>
      </c>
      <c r="B428" t="s">
        <v>2108</v>
      </c>
      <c r="C428" t="s">
        <v>2110</v>
      </c>
      <c r="D428" t="s">
        <v>50</v>
      </c>
      <c r="E428">
        <v>52224934102.399696</v>
      </c>
      <c r="F428">
        <v>0</v>
      </c>
      <c r="G428">
        <v>52224934102.399696</v>
      </c>
      <c r="H428">
        <v>0</v>
      </c>
      <c r="I428">
        <v>0</v>
      </c>
      <c r="J428">
        <v>0</v>
      </c>
      <c r="K428">
        <v>52224934102.399696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</row>
    <row r="429" spans="1:17">
      <c r="A429" s="247">
        <v>45169</v>
      </c>
      <c r="B429" t="s">
        <v>2108</v>
      </c>
      <c r="C429" t="s">
        <v>2061</v>
      </c>
      <c r="D429" t="s">
        <v>50</v>
      </c>
      <c r="E429">
        <v>52224934102.399696</v>
      </c>
      <c r="F429">
        <v>0</v>
      </c>
      <c r="G429">
        <v>52224934102.399696</v>
      </c>
      <c r="H429">
        <v>0</v>
      </c>
      <c r="I429">
        <v>0</v>
      </c>
      <c r="J429">
        <v>0</v>
      </c>
      <c r="K429">
        <v>52224934102.399696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</row>
    <row r="430" spans="1:17">
      <c r="A430" s="247">
        <v>45169</v>
      </c>
      <c r="B430" t="s">
        <v>2306</v>
      </c>
      <c r="C430" t="s">
        <v>2110</v>
      </c>
      <c r="D430" t="s">
        <v>50</v>
      </c>
      <c r="E430">
        <v>23301699058.223202</v>
      </c>
      <c r="F430">
        <v>0</v>
      </c>
      <c r="G430">
        <v>23301699058.223202</v>
      </c>
      <c r="H430">
        <v>0</v>
      </c>
      <c r="I430">
        <v>0</v>
      </c>
      <c r="J430">
        <v>0</v>
      </c>
      <c r="K430">
        <v>23301699058.223202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</row>
    <row r="431" spans="1:17">
      <c r="A431" s="247">
        <v>45169</v>
      </c>
      <c r="B431" t="s">
        <v>2306</v>
      </c>
      <c r="C431" t="s">
        <v>2061</v>
      </c>
      <c r="D431" t="s">
        <v>50</v>
      </c>
      <c r="E431">
        <v>23301699058.223202</v>
      </c>
      <c r="F431">
        <v>0</v>
      </c>
      <c r="G431">
        <v>23301699058.223202</v>
      </c>
      <c r="H431">
        <v>0</v>
      </c>
      <c r="I431">
        <v>0</v>
      </c>
      <c r="J431">
        <v>0</v>
      </c>
      <c r="K431">
        <v>23301699058.223202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</row>
    <row r="432" spans="1:17">
      <c r="A432" s="247">
        <v>45169</v>
      </c>
      <c r="B432" t="s">
        <v>2307</v>
      </c>
      <c r="C432" t="s">
        <v>2110</v>
      </c>
      <c r="D432" t="s">
        <v>50</v>
      </c>
      <c r="E432">
        <v>29318740116.1782</v>
      </c>
      <c r="F432">
        <v>0</v>
      </c>
      <c r="G432">
        <v>29318740116.1782</v>
      </c>
      <c r="H432">
        <v>0</v>
      </c>
      <c r="I432">
        <v>0</v>
      </c>
      <c r="J432">
        <v>0</v>
      </c>
      <c r="K432">
        <v>29318740116.1782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</row>
    <row r="433" spans="1:17">
      <c r="A433" s="247">
        <v>45169</v>
      </c>
      <c r="B433" t="s">
        <v>2307</v>
      </c>
      <c r="C433" t="s">
        <v>2061</v>
      </c>
      <c r="D433" t="s">
        <v>50</v>
      </c>
      <c r="E433">
        <v>29318740116.1782</v>
      </c>
      <c r="F433">
        <v>0</v>
      </c>
      <c r="G433">
        <v>29318740116.1782</v>
      </c>
      <c r="H433">
        <v>0</v>
      </c>
      <c r="I433">
        <v>0</v>
      </c>
      <c r="J433">
        <v>0</v>
      </c>
      <c r="K433">
        <v>29318740116.1782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</row>
    <row r="434" spans="1:17">
      <c r="A434" s="247">
        <v>45169</v>
      </c>
      <c r="B434" t="s">
        <v>2308</v>
      </c>
      <c r="C434" t="s">
        <v>2110</v>
      </c>
      <c r="D434" t="s">
        <v>50</v>
      </c>
      <c r="E434">
        <v>24740380191.0965</v>
      </c>
      <c r="F434">
        <v>0</v>
      </c>
      <c r="G434">
        <v>24740380191.0965</v>
      </c>
      <c r="H434">
        <v>0</v>
      </c>
      <c r="I434">
        <v>0</v>
      </c>
      <c r="J434">
        <v>0</v>
      </c>
      <c r="K434">
        <v>24740380191.0965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</row>
    <row r="435" spans="1:17">
      <c r="A435" s="247">
        <v>45169</v>
      </c>
      <c r="B435" t="s">
        <v>2308</v>
      </c>
      <c r="C435" t="s">
        <v>2061</v>
      </c>
      <c r="D435" t="s">
        <v>50</v>
      </c>
      <c r="E435">
        <v>24740380191.0965</v>
      </c>
      <c r="F435">
        <v>0</v>
      </c>
      <c r="G435">
        <v>24740380191.0965</v>
      </c>
      <c r="H435">
        <v>0</v>
      </c>
      <c r="I435">
        <v>0</v>
      </c>
      <c r="J435">
        <v>0</v>
      </c>
      <c r="K435">
        <v>24740380191.0965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</row>
    <row r="436" spans="1:17">
      <c r="A436" s="247">
        <v>45169</v>
      </c>
      <c r="B436" t="s">
        <v>2309</v>
      </c>
      <c r="C436" t="s">
        <v>2110</v>
      </c>
      <c r="D436" t="s">
        <v>50</v>
      </c>
      <c r="E436">
        <v>53288768888.012398</v>
      </c>
      <c r="F436">
        <v>0</v>
      </c>
      <c r="G436">
        <v>53288768888.012398</v>
      </c>
      <c r="H436">
        <v>0</v>
      </c>
      <c r="I436">
        <v>0</v>
      </c>
      <c r="J436">
        <v>0</v>
      </c>
      <c r="K436">
        <v>53288768888.012398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</row>
    <row r="437" spans="1:17">
      <c r="A437" s="247">
        <v>45169</v>
      </c>
      <c r="B437" t="s">
        <v>2309</v>
      </c>
      <c r="C437" t="s">
        <v>2061</v>
      </c>
      <c r="D437" t="s">
        <v>50</v>
      </c>
      <c r="E437">
        <v>53288768888.012398</v>
      </c>
      <c r="F437">
        <v>0</v>
      </c>
      <c r="G437">
        <v>53288768888.012398</v>
      </c>
      <c r="H437">
        <v>0</v>
      </c>
      <c r="I437">
        <v>0</v>
      </c>
      <c r="J437">
        <v>0</v>
      </c>
      <c r="K437">
        <v>53288768888.012398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</row>
    <row r="438" spans="1:17">
      <c r="A438" s="247">
        <v>45169</v>
      </c>
      <c r="B438" t="s">
        <v>2310</v>
      </c>
      <c r="C438" t="s">
        <v>2110</v>
      </c>
      <c r="D438" t="s">
        <v>50</v>
      </c>
      <c r="E438">
        <v>53342701818.886497</v>
      </c>
      <c r="F438">
        <v>0</v>
      </c>
      <c r="G438">
        <v>53342701818.886497</v>
      </c>
      <c r="H438">
        <v>0</v>
      </c>
      <c r="I438">
        <v>34000000</v>
      </c>
      <c r="J438">
        <v>0</v>
      </c>
      <c r="K438">
        <v>53308701818.886497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>
      <c r="A439" s="247">
        <v>45169</v>
      </c>
      <c r="B439" t="s">
        <v>2310</v>
      </c>
      <c r="C439" t="s">
        <v>2061</v>
      </c>
      <c r="D439" t="s">
        <v>50</v>
      </c>
      <c r="E439">
        <v>53342701818.886497</v>
      </c>
      <c r="F439">
        <v>0</v>
      </c>
      <c r="G439">
        <v>53342701818.886497</v>
      </c>
      <c r="H439">
        <v>0</v>
      </c>
      <c r="I439">
        <v>34000000</v>
      </c>
      <c r="J439">
        <v>0</v>
      </c>
      <c r="K439">
        <v>53308701818.886497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s="247">
        <v>45169</v>
      </c>
      <c r="B440" t="s">
        <v>2311</v>
      </c>
      <c r="C440" t="s">
        <v>2110</v>
      </c>
      <c r="D440" t="s">
        <v>50</v>
      </c>
      <c r="E440">
        <v>139003752695.12201</v>
      </c>
      <c r="F440">
        <v>0</v>
      </c>
      <c r="G440">
        <v>139003752695.12201</v>
      </c>
      <c r="H440">
        <v>58339434520.094803</v>
      </c>
      <c r="I440">
        <v>6105924635.1088495</v>
      </c>
      <c r="J440">
        <v>21249691721.032299</v>
      </c>
      <c r="K440">
        <v>53308701818.886497</v>
      </c>
      <c r="L440">
        <v>56920112814.258102</v>
      </c>
      <c r="M440">
        <v>7100769551.8320198</v>
      </c>
      <c r="N440">
        <v>224540567.58970001</v>
      </c>
      <c r="O440">
        <v>2558124291.9200802</v>
      </c>
      <c r="P440">
        <v>0</v>
      </c>
      <c r="Q440">
        <v>0</v>
      </c>
    </row>
    <row r="441" spans="1:17">
      <c r="A441" s="247">
        <v>45169</v>
      </c>
      <c r="B441" t="s">
        <v>2311</v>
      </c>
      <c r="C441" t="s">
        <v>2061</v>
      </c>
      <c r="D441" t="s">
        <v>50</v>
      </c>
      <c r="E441">
        <v>139003752695.12201</v>
      </c>
      <c r="F441">
        <v>0</v>
      </c>
      <c r="G441">
        <v>139003752695.12201</v>
      </c>
      <c r="H441">
        <v>58339434520.094803</v>
      </c>
      <c r="I441">
        <v>6105924635.1088495</v>
      </c>
      <c r="J441">
        <v>21249691721.032299</v>
      </c>
      <c r="K441">
        <v>53308701818.886497</v>
      </c>
      <c r="L441">
        <v>56920112814.258102</v>
      </c>
      <c r="M441">
        <v>7100769551.8320198</v>
      </c>
      <c r="N441">
        <v>224540567.58970001</v>
      </c>
      <c r="O441">
        <v>2558124291.9200802</v>
      </c>
      <c r="P441">
        <v>0</v>
      </c>
      <c r="Q441">
        <v>0</v>
      </c>
    </row>
    <row r="442" spans="1:17">
      <c r="A442" s="247">
        <v>45169</v>
      </c>
      <c r="B442" t="s">
        <v>2312</v>
      </c>
      <c r="C442" t="s">
        <v>2110</v>
      </c>
      <c r="D442" t="s">
        <v>50</v>
      </c>
      <c r="E442">
        <v>139003752695.12201</v>
      </c>
      <c r="F442">
        <v>0</v>
      </c>
      <c r="G442">
        <v>149283982304.362</v>
      </c>
      <c r="H442">
        <v>58339434520.094803</v>
      </c>
      <c r="I442">
        <v>6105924635.1088495</v>
      </c>
      <c r="J442">
        <v>21249691721.032299</v>
      </c>
      <c r="K442">
        <v>53308701818.886497</v>
      </c>
      <c r="L442">
        <v>56920112814.258102</v>
      </c>
      <c r="M442">
        <v>7100769551.8320198</v>
      </c>
      <c r="N442">
        <v>224540567.58970001</v>
      </c>
      <c r="O442">
        <v>2558124291.9200802</v>
      </c>
      <c r="P442">
        <v>0</v>
      </c>
      <c r="Q442">
        <v>0</v>
      </c>
    </row>
    <row r="443" spans="1:17">
      <c r="A443" s="247">
        <v>45169</v>
      </c>
      <c r="B443" t="s">
        <v>2312</v>
      </c>
      <c r="C443" t="s">
        <v>2061</v>
      </c>
      <c r="D443" t="s">
        <v>50</v>
      </c>
      <c r="E443">
        <v>139003752695.12201</v>
      </c>
      <c r="F443">
        <v>0</v>
      </c>
      <c r="G443">
        <v>149283982304.362</v>
      </c>
      <c r="H443">
        <v>58339434520.094803</v>
      </c>
      <c r="I443">
        <v>6105924635.1088495</v>
      </c>
      <c r="J443">
        <v>21249691721.032299</v>
      </c>
      <c r="K443">
        <v>53308701818.886497</v>
      </c>
      <c r="L443">
        <v>56920112814.258102</v>
      </c>
      <c r="M443">
        <v>7100769551.8320198</v>
      </c>
      <c r="N443">
        <v>224540567.58970001</v>
      </c>
      <c r="O443">
        <v>2558124291.9200802</v>
      </c>
      <c r="P443">
        <v>0</v>
      </c>
      <c r="Q443">
        <v>0</v>
      </c>
    </row>
    <row r="444" spans="1:17">
      <c r="A444" s="247">
        <v>45169</v>
      </c>
      <c r="B444" t="s">
        <v>2313</v>
      </c>
      <c r="C444" t="s">
        <v>2110</v>
      </c>
      <c r="D444" t="s">
        <v>50</v>
      </c>
      <c r="E444">
        <v>161000000</v>
      </c>
      <c r="F444">
        <v>0</v>
      </c>
      <c r="G444">
        <v>161000000</v>
      </c>
      <c r="H444">
        <v>161000000</v>
      </c>
      <c r="I444">
        <v>0</v>
      </c>
      <c r="J444">
        <v>0</v>
      </c>
      <c r="K444">
        <v>0</v>
      </c>
      <c r="L444">
        <v>0</v>
      </c>
      <c r="M444">
        <v>161000000</v>
      </c>
      <c r="N444">
        <v>0</v>
      </c>
      <c r="O444">
        <v>0</v>
      </c>
      <c r="P444">
        <v>0</v>
      </c>
      <c r="Q444">
        <v>0</v>
      </c>
    </row>
    <row r="445" spans="1:17">
      <c r="A445" s="247">
        <v>45169</v>
      </c>
      <c r="B445" t="s">
        <v>2313</v>
      </c>
      <c r="C445" t="s">
        <v>2061</v>
      </c>
      <c r="D445" t="s">
        <v>50</v>
      </c>
      <c r="E445">
        <v>174440654.08840299</v>
      </c>
      <c r="F445">
        <v>0</v>
      </c>
      <c r="G445">
        <v>174440654.08840299</v>
      </c>
      <c r="H445">
        <v>174440654.08840299</v>
      </c>
      <c r="I445">
        <v>0</v>
      </c>
      <c r="J445">
        <v>0</v>
      </c>
      <c r="K445">
        <v>0</v>
      </c>
      <c r="L445">
        <v>0</v>
      </c>
      <c r="M445">
        <v>174440654.08840299</v>
      </c>
      <c r="N445">
        <v>0</v>
      </c>
      <c r="O445">
        <v>0</v>
      </c>
      <c r="P445">
        <v>0</v>
      </c>
      <c r="Q445">
        <v>0</v>
      </c>
    </row>
    <row r="446" spans="1:17">
      <c r="A446" s="247">
        <v>45169</v>
      </c>
      <c r="B446" t="s">
        <v>2314</v>
      </c>
      <c r="C446" t="s">
        <v>2110</v>
      </c>
      <c r="D446" t="s">
        <v>50</v>
      </c>
      <c r="E446">
        <v>132000000</v>
      </c>
      <c r="F446">
        <v>0</v>
      </c>
      <c r="G446">
        <v>132000000</v>
      </c>
      <c r="H446">
        <v>132000000</v>
      </c>
      <c r="I446">
        <v>0</v>
      </c>
      <c r="J446">
        <v>0</v>
      </c>
      <c r="K446">
        <v>0</v>
      </c>
      <c r="L446">
        <v>0</v>
      </c>
      <c r="M446">
        <v>132000000</v>
      </c>
      <c r="N446">
        <v>0</v>
      </c>
      <c r="O446">
        <v>0</v>
      </c>
      <c r="P446">
        <v>0</v>
      </c>
      <c r="Q446">
        <v>0</v>
      </c>
    </row>
    <row r="447" spans="1:17">
      <c r="A447" s="247">
        <v>45169</v>
      </c>
      <c r="B447" t="s">
        <v>2314</v>
      </c>
      <c r="C447" t="s">
        <v>2061</v>
      </c>
      <c r="D447" t="s">
        <v>50</v>
      </c>
      <c r="E447">
        <v>132000000</v>
      </c>
      <c r="F447">
        <v>0</v>
      </c>
      <c r="G447">
        <v>132000000</v>
      </c>
      <c r="H447">
        <v>132000000</v>
      </c>
      <c r="I447">
        <v>0</v>
      </c>
      <c r="J447">
        <v>0</v>
      </c>
      <c r="K447">
        <v>0</v>
      </c>
      <c r="L447">
        <v>0</v>
      </c>
      <c r="M447">
        <v>132000000</v>
      </c>
      <c r="N447">
        <v>0</v>
      </c>
      <c r="O447">
        <v>0</v>
      </c>
      <c r="P447">
        <v>0</v>
      </c>
      <c r="Q447">
        <v>0</v>
      </c>
    </row>
    <row r="448" spans="1:17">
      <c r="A448" s="247">
        <v>45169</v>
      </c>
      <c r="B448" t="s">
        <v>2315</v>
      </c>
      <c r="C448" t="s">
        <v>2110</v>
      </c>
      <c r="D448" t="s">
        <v>50</v>
      </c>
      <c r="E448">
        <v>69000000</v>
      </c>
      <c r="F448">
        <v>0</v>
      </c>
      <c r="G448">
        <v>69000000</v>
      </c>
      <c r="H448">
        <v>69000000</v>
      </c>
      <c r="I448">
        <v>0</v>
      </c>
      <c r="J448">
        <v>0</v>
      </c>
      <c r="K448">
        <v>0</v>
      </c>
      <c r="L448">
        <v>0</v>
      </c>
      <c r="M448">
        <v>69000000</v>
      </c>
      <c r="N448">
        <v>0</v>
      </c>
      <c r="O448">
        <v>0</v>
      </c>
      <c r="P448">
        <v>0</v>
      </c>
      <c r="Q448">
        <v>0</v>
      </c>
    </row>
    <row r="449" spans="1:17">
      <c r="A449" s="247">
        <v>45169</v>
      </c>
      <c r="B449" t="s">
        <v>2315</v>
      </c>
      <c r="C449" t="s">
        <v>2061</v>
      </c>
      <c r="D449" t="s">
        <v>50</v>
      </c>
      <c r="E449">
        <v>69000000</v>
      </c>
      <c r="F449">
        <v>0</v>
      </c>
      <c r="G449">
        <v>69000000</v>
      </c>
      <c r="H449">
        <v>69000000</v>
      </c>
      <c r="I449">
        <v>0</v>
      </c>
      <c r="J449">
        <v>0</v>
      </c>
      <c r="K449">
        <v>0</v>
      </c>
      <c r="L449">
        <v>0</v>
      </c>
      <c r="M449">
        <v>69000000</v>
      </c>
      <c r="N449">
        <v>0</v>
      </c>
      <c r="O449">
        <v>0</v>
      </c>
      <c r="P449">
        <v>0</v>
      </c>
      <c r="Q449">
        <v>0</v>
      </c>
    </row>
    <row r="450" spans="1:17">
      <c r="A450" s="247">
        <v>45169</v>
      </c>
      <c r="B450" t="s">
        <v>2316</v>
      </c>
      <c r="C450" t="s">
        <v>2110</v>
      </c>
      <c r="D450" t="s">
        <v>50</v>
      </c>
      <c r="E450">
        <v>46000000</v>
      </c>
      <c r="F450">
        <v>0</v>
      </c>
      <c r="G450">
        <v>46000000</v>
      </c>
      <c r="H450">
        <v>46000000</v>
      </c>
      <c r="I450">
        <v>0</v>
      </c>
      <c r="J450">
        <v>0</v>
      </c>
      <c r="K450">
        <v>0</v>
      </c>
      <c r="L450">
        <v>0</v>
      </c>
      <c r="M450">
        <v>46000000</v>
      </c>
      <c r="N450">
        <v>0</v>
      </c>
      <c r="O450">
        <v>0</v>
      </c>
      <c r="P450">
        <v>0</v>
      </c>
      <c r="Q450">
        <v>0</v>
      </c>
    </row>
    <row r="451" spans="1:17">
      <c r="A451" s="247">
        <v>45169</v>
      </c>
      <c r="B451" t="s">
        <v>2316</v>
      </c>
      <c r="C451" t="s">
        <v>2061</v>
      </c>
      <c r="D451" t="s">
        <v>50</v>
      </c>
      <c r="E451">
        <v>51760280.323601</v>
      </c>
      <c r="F451">
        <v>0</v>
      </c>
      <c r="G451">
        <v>51760280.323601</v>
      </c>
      <c r="H451">
        <v>51760280.323601</v>
      </c>
      <c r="I451">
        <v>0</v>
      </c>
      <c r="J451">
        <v>0</v>
      </c>
      <c r="K451">
        <v>0</v>
      </c>
      <c r="L451">
        <v>0</v>
      </c>
      <c r="M451">
        <v>51760280.323601</v>
      </c>
      <c r="N451">
        <v>0</v>
      </c>
      <c r="O451">
        <v>0</v>
      </c>
      <c r="P451">
        <v>0</v>
      </c>
      <c r="Q451">
        <v>0</v>
      </c>
    </row>
    <row r="452" spans="1:17">
      <c r="A452" s="247">
        <v>45169</v>
      </c>
      <c r="B452" t="s">
        <v>2317</v>
      </c>
      <c r="C452" t="s">
        <v>2110</v>
      </c>
      <c r="D452" t="s">
        <v>50</v>
      </c>
      <c r="E452">
        <v>57500000</v>
      </c>
      <c r="F452">
        <v>0</v>
      </c>
      <c r="G452">
        <v>57500000</v>
      </c>
      <c r="H452">
        <v>57500000</v>
      </c>
      <c r="I452">
        <v>0</v>
      </c>
      <c r="J452">
        <v>0</v>
      </c>
      <c r="K452">
        <v>0</v>
      </c>
      <c r="L452">
        <v>0</v>
      </c>
      <c r="M452">
        <v>57500000</v>
      </c>
      <c r="N452">
        <v>0</v>
      </c>
      <c r="O452">
        <v>0</v>
      </c>
      <c r="P452">
        <v>0</v>
      </c>
      <c r="Q452">
        <v>0</v>
      </c>
    </row>
    <row r="453" spans="1:17">
      <c r="A453" s="247">
        <v>45169</v>
      </c>
      <c r="B453" t="s">
        <v>2317</v>
      </c>
      <c r="C453" t="s">
        <v>2061</v>
      </c>
      <c r="D453" t="s">
        <v>50</v>
      </c>
      <c r="E453">
        <v>67100467.206001997</v>
      </c>
      <c r="F453">
        <v>0</v>
      </c>
      <c r="G453">
        <v>67100467.206001997</v>
      </c>
      <c r="H453">
        <v>67100467.206001997</v>
      </c>
      <c r="I453">
        <v>0</v>
      </c>
      <c r="J453">
        <v>0</v>
      </c>
      <c r="K453">
        <v>0</v>
      </c>
      <c r="L453">
        <v>0</v>
      </c>
      <c r="M453">
        <v>67100467.206001997</v>
      </c>
      <c r="N453">
        <v>0</v>
      </c>
      <c r="O453">
        <v>0</v>
      </c>
      <c r="P453">
        <v>0</v>
      </c>
      <c r="Q453">
        <v>0</v>
      </c>
    </row>
    <row r="454" spans="1:17">
      <c r="A454" s="247">
        <v>45169</v>
      </c>
      <c r="B454" t="s">
        <v>2318</v>
      </c>
      <c r="C454" t="s">
        <v>2110</v>
      </c>
      <c r="D454" t="s">
        <v>50</v>
      </c>
      <c r="E454">
        <v>46000000</v>
      </c>
      <c r="F454">
        <v>0</v>
      </c>
      <c r="G454">
        <v>46000000</v>
      </c>
      <c r="H454">
        <v>46000000</v>
      </c>
      <c r="I454">
        <v>0</v>
      </c>
      <c r="J454">
        <v>0</v>
      </c>
      <c r="K454">
        <v>0</v>
      </c>
      <c r="L454">
        <v>0</v>
      </c>
      <c r="M454">
        <v>46000000</v>
      </c>
      <c r="N454">
        <v>0</v>
      </c>
      <c r="O454">
        <v>0</v>
      </c>
      <c r="P454">
        <v>0</v>
      </c>
      <c r="Q454">
        <v>0</v>
      </c>
    </row>
    <row r="455" spans="1:17">
      <c r="A455" s="247">
        <v>45169</v>
      </c>
      <c r="B455" t="s">
        <v>2318</v>
      </c>
      <c r="C455" t="s">
        <v>2061</v>
      </c>
      <c r="D455" t="s">
        <v>50</v>
      </c>
      <c r="E455">
        <v>57520560.647202998</v>
      </c>
      <c r="F455">
        <v>0</v>
      </c>
      <c r="G455">
        <v>57520560.647202998</v>
      </c>
      <c r="H455">
        <v>57520560.647202998</v>
      </c>
      <c r="I455">
        <v>0</v>
      </c>
      <c r="J455">
        <v>0</v>
      </c>
      <c r="K455">
        <v>0</v>
      </c>
      <c r="L455">
        <v>0</v>
      </c>
      <c r="M455">
        <v>57520560.647202998</v>
      </c>
      <c r="N455">
        <v>0</v>
      </c>
      <c r="O455">
        <v>0</v>
      </c>
      <c r="P455">
        <v>0</v>
      </c>
      <c r="Q455">
        <v>0</v>
      </c>
    </row>
    <row r="456" spans="1:17">
      <c r="A456" s="247">
        <v>45169</v>
      </c>
      <c r="B456" t="s">
        <v>2319</v>
      </c>
      <c r="C456" t="s">
        <v>2110</v>
      </c>
      <c r="D456" t="s">
        <v>50</v>
      </c>
      <c r="E456">
        <v>19131409.012689002</v>
      </c>
      <c r="F456">
        <v>0</v>
      </c>
      <c r="G456">
        <v>19131409.012689002</v>
      </c>
      <c r="H456">
        <v>19131409.012689002</v>
      </c>
      <c r="I456">
        <v>0</v>
      </c>
      <c r="J456">
        <v>0</v>
      </c>
      <c r="K456">
        <v>0</v>
      </c>
      <c r="L456">
        <v>0</v>
      </c>
      <c r="M456">
        <v>19131409.012689002</v>
      </c>
      <c r="N456">
        <v>0</v>
      </c>
      <c r="O456">
        <v>0</v>
      </c>
      <c r="P456">
        <v>0</v>
      </c>
      <c r="Q456">
        <v>0</v>
      </c>
    </row>
    <row r="457" spans="1:17">
      <c r="A457" s="247">
        <v>45169</v>
      </c>
      <c r="B457" t="s">
        <v>2319</v>
      </c>
      <c r="C457" t="s">
        <v>2061</v>
      </c>
      <c r="D457" t="s">
        <v>50</v>
      </c>
      <c r="E457">
        <v>28347857.530451</v>
      </c>
      <c r="F457">
        <v>0</v>
      </c>
      <c r="G457">
        <v>28347857.530451</v>
      </c>
      <c r="H457">
        <v>28347857.530451</v>
      </c>
      <c r="I457">
        <v>0</v>
      </c>
      <c r="J457">
        <v>0</v>
      </c>
      <c r="K457">
        <v>0</v>
      </c>
      <c r="L457">
        <v>0</v>
      </c>
      <c r="M457">
        <v>28347857.530451</v>
      </c>
      <c r="N457">
        <v>0</v>
      </c>
      <c r="O457">
        <v>0</v>
      </c>
      <c r="P457">
        <v>0</v>
      </c>
      <c r="Q457">
        <v>0</v>
      </c>
    </row>
    <row r="458" spans="1:17">
      <c r="A458" s="247">
        <v>45169</v>
      </c>
      <c r="B458" t="s">
        <v>2320</v>
      </c>
      <c r="C458" t="s">
        <v>2110</v>
      </c>
      <c r="D458" t="s">
        <v>50</v>
      </c>
      <c r="E458">
        <v>11500000</v>
      </c>
      <c r="F458">
        <v>0</v>
      </c>
      <c r="G458">
        <v>11500000</v>
      </c>
      <c r="H458">
        <v>11500000</v>
      </c>
      <c r="I458">
        <v>0</v>
      </c>
      <c r="J458">
        <v>0</v>
      </c>
      <c r="K458">
        <v>0</v>
      </c>
      <c r="L458">
        <v>0</v>
      </c>
      <c r="M458">
        <v>11500000</v>
      </c>
      <c r="N458">
        <v>0</v>
      </c>
      <c r="O458">
        <v>0</v>
      </c>
      <c r="P458">
        <v>0</v>
      </c>
      <c r="Q458">
        <v>0</v>
      </c>
    </row>
    <row r="459" spans="1:17">
      <c r="A459" s="247">
        <v>45169</v>
      </c>
      <c r="B459" t="s">
        <v>2320</v>
      </c>
      <c r="C459" t="s">
        <v>2061</v>
      </c>
      <c r="D459" t="s">
        <v>50</v>
      </c>
      <c r="E459">
        <v>21100467.206002001</v>
      </c>
      <c r="F459">
        <v>0</v>
      </c>
      <c r="G459">
        <v>21100467.206002001</v>
      </c>
      <c r="H459">
        <v>21100467.206002001</v>
      </c>
      <c r="I459">
        <v>0</v>
      </c>
      <c r="J459">
        <v>0</v>
      </c>
      <c r="K459">
        <v>0</v>
      </c>
      <c r="L459">
        <v>0</v>
      </c>
      <c r="M459">
        <v>21100467.206002001</v>
      </c>
      <c r="N459">
        <v>0</v>
      </c>
      <c r="O459">
        <v>0</v>
      </c>
      <c r="P459">
        <v>0</v>
      </c>
      <c r="Q459">
        <v>0</v>
      </c>
    </row>
    <row r="460" spans="1:17">
      <c r="A460" s="247">
        <v>45169</v>
      </c>
      <c r="B460" t="s">
        <v>2321</v>
      </c>
      <c r="C460" t="s">
        <v>2110</v>
      </c>
      <c r="D460" t="s">
        <v>50</v>
      </c>
      <c r="E460">
        <v>11500000</v>
      </c>
      <c r="F460">
        <v>0</v>
      </c>
      <c r="G460">
        <v>11500000</v>
      </c>
      <c r="H460">
        <v>11500000</v>
      </c>
      <c r="I460">
        <v>0</v>
      </c>
      <c r="J460">
        <v>0</v>
      </c>
      <c r="K460">
        <v>0</v>
      </c>
      <c r="L460">
        <v>0</v>
      </c>
      <c r="M460">
        <v>11500000</v>
      </c>
      <c r="N460">
        <v>0</v>
      </c>
      <c r="O460">
        <v>0</v>
      </c>
      <c r="P460">
        <v>0</v>
      </c>
      <c r="Q460">
        <v>0</v>
      </c>
    </row>
    <row r="461" spans="1:17">
      <c r="A461" s="247">
        <v>45169</v>
      </c>
      <c r="B461" t="s">
        <v>2321</v>
      </c>
      <c r="C461" t="s">
        <v>2061</v>
      </c>
      <c r="D461" t="s">
        <v>50</v>
      </c>
      <c r="E461">
        <v>25900700.809002999</v>
      </c>
      <c r="F461">
        <v>0</v>
      </c>
      <c r="G461">
        <v>25900700.809002999</v>
      </c>
      <c r="H461">
        <v>25900700.809002999</v>
      </c>
      <c r="I461">
        <v>0</v>
      </c>
      <c r="J461">
        <v>0</v>
      </c>
      <c r="K461">
        <v>0</v>
      </c>
      <c r="L461">
        <v>0</v>
      </c>
      <c r="M461">
        <v>25900700.809002999</v>
      </c>
      <c r="N461">
        <v>0</v>
      </c>
      <c r="O461">
        <v>0</v>
      </c>
      <c r="P461">
        <v>0</v>
      </c>
      <c r="Q461">
        <v>0</v>
      </c>
    </row>
    <row r="462" spans="1:17">
      <c r="A462" s="247">
        <v>45169</v>
      </c>
      <c r="B462" t="s">
        <v>2322</v>
      </c>
      <c r="C462" t="s">
        <v>2110</v>
      </c>
      <c r="D462" t="s">
        <v>50</v>
      </c>
      <c r="E462">
        <v>4600000</v>
      </c>
      <c r="F462">
        <v>0</v>
      </c>
      <c r="G462">
        <v>4600000</v>
      </c>
      <c r="H462">
        <v>4600000</v>
      </c>
      <c r="I462">
        <v>0</v>
      </c>
      <c r="J462">
        <v>0</v>
      </c>
      <c r="K462">
        <v>0</v>
      </c>
      <c r="L462">
        <v>0</v>
      </c>
      <c r="M462">
        <v>4600000</v>
      </c>
      <c r="N462">
        <v>0</v>
      </c>
      <c r="O462">
        <v>0</v>
      </c>
      <c r="P462">
        <v>0</v>
      </c>
      <c r="Q462">
        <v>0</v>
      </c>
    </row>
    <row r="463" spans="1:17">
      <c r="A463" s="247">
        <v>45169</v>
      </c>
      <c r="B463" t="s">
        <v>2322</v>
      </c>
      <c r="C463" t="s">
        <v>2061</v>
      </c>
      <c r="D463" t="s">
        <v>50</v>
      </c>
      <c r="E463">
        <v>16120560.647203</v>
      </c>
      <c r="F463">
        <v>0</v>
      </c>
      <c r="G463">
        <v>16120560.647203</v>
      </c>
      <c r="H463">
        <v>16120560.647203</v>
      </c>
      <c r="I463">
        <v>0</v>
      </c>
      <c r="J463">
        <v>0</v>
      </c>
      <c r="K463">
        <v>0</v>
      </c>
      <c r="L463">
        <v>0</v>
      </c>
      <c r="M463">
        <v>16120560.647203</v>
      </c>
      <c r="N463">
        <v>0</v>
      </c>
      <c r="O463">
        <v>0</v>
      </c>
      <c r="P463">
        <v>0</v>
      </c>
      <c r="Q463">
        <v>0</v>
      </c>
    </row>
    <row r="464" spans="1:17">
      <c r="A464" s="247">
        <v>45169</v>
      </c>
      <c r="B464" t="s">
        <v>2323</v>
      </c>
      <c r="C464" t="s">
        <v>2110</v>
      </c>
      <c r="D464" t="s">
        <v>50</v>
      </c>
      <c r="E464">
        <v>23000000</v>
      </c>
      <c r="F464">
        <v>0</v>
      </c>
      <c r="G464">
        <v>23000000</v>
      </c>
      <c r="H464">
        <v>23000000</v>
      </c>
      <c r="I464">
        <v>0</v>
      </c>
      <c r="J464">
        <v>0</v>
      </c>
      <c r="K464">
        <v>0</v>
      </c>
      <c r="L464">
        <v>0</v>
      </c>
      <c r="M464">
        <v>23000000</v>
      </c>
      <c r="N464">
        <v>0</v>
      </c>
      <c r="O464">
        <v>0</v>
      </c>
      <c r="P464">
        <v>0</v>
      </c>
      <c r="Q464">
        <v>0</v>
      </c>
    </row>
    <row r="465" spans="1:17">
      <c r="A465" s="247">
        <v>45169</v>
      </c>
      <c r="B465" t="s">
        <v>2323</v>
      </c>
      <c r="C465" t="s">
        <v>2061</v>
      </c>
      <c r="D465" t="s">
        <v>50</v>
      </c>
      <c r="E465">
        <v>138205606.47202501</v>
      </c>
      <c r="F465">
        <v>0</v>
      </c>
      <c r="G465">
        <v>138205606.47202501</v>
      </c>
      <c r="H465">
        <v>138205606.47202501</v>
      </c>
      <c r="I465">
        <v>0</v>
      </c>
      <c r="J465">
        <v>0</v>
      </c>
      <c r="K465">
        <v>0</v>
      </c>
      <c r="L465">
        <v>0</v>
      </c>
      <c r="M465">
        <v>138205606.47202501</v>
      </c>
      <c r="N465">
        <v>0</v>
      </c>
      <c r="O465">
        <v>0</v>
      </c>
      <c r="P465">
        <v>0</v>
      </c>
      <c r="Q465">
        <v>0</v>
      </c>
    </row>
    <row r="466" spans="1:17">
      <c r="A466" s="247">
        <v>45169</v>
      </c>
      <c r="B466" t="s">
        <v>2324</v>
      </c>
      <c r="C466" t="s">
        <v>2110</v>
      </c>
      <c r="D466" t="s">
        <v>50</v>
      </c>
      <c r="E466">
        <v>23000000</v>
      </c>
      <c r="F466">
        <v>0</v>
      </c>
      <c r="G466">
        <v>23000000</v>
      </c>
      <c r="H466">
        <v>23000000</v>
      </c>
      <c r="I466">
        <v>0</v>
      </c>
      <c r="J466">
        <v>0</v>
      </c>
      <c r="K466">
        <v>0</v>
      </c>
      <c r="L466">
        <v>0</v>
      </c>
      <c r="M466">
        <v>23000000</v>
      </c>
      <c r="N466">
        <v>0</v>
      </c>
      <c r="O466">
        <v>0</v>
      </c>
      <c r="P466">
        <v>0</v>
      </c>
      <c r="Q466">
        <v>0</v>
      </c>
    </row>
    <row r="467" spans="1:17">
      <c r="A467" s="247">
        <v>45169</v>
      </c>
      <c r="B467" t="s">
        <v>2324</v>
      </c>
      <c r="C467" t="s">
        <v>2061</v>
      </c>
      <c r="D467" t="s">
        <v>50</v>
      </c>
      <c r="E467">
        <v>253411212.944051</v>
      </c>
      <c r="F467">
        <v>0</v>
      </c>
      <c r="G467">
        <v>253411212.944051</v>
      </c>
      <c r="H467">
        <v>253411212.944051</v>
      </c>
      <c r="I467">
        <v>0</v>
      </c>
      <c r="J467">
        <v>0</v>
      </c>
      <c r="K467">
        <v>0</v>
      </c>
      <c r="L467">
        <v>0</v>
      </c>
      <c r="M467">
        <v>253411212.944051</v>
      </c>
      <c r="N467">
        <v>0</v>
      </c>
      <c r="O467">
        <v>0</v>
      </c>
      <c r="P467">
        <v>0</v>
      </c>
      <c r="Q467">
        <v>0</v>
      </c>
    </row>
    <row r="468" spans="1:17">
      <c r="A468" s="247">
        <v>45169</v>
      </c>
      <c r="B468" t="s">
        <v>2325</v>
      </c>
      <c r="C468" t="s">
        <v>2110</v>
      </c>
      <c r="D468" t="s">
        <v>50</v>
      </c>
      <c r="E468">
        <v>23000000</v>
      </c>
      <c r="F468">
        <v>0</v>
      </c>
      <c r="G468">
        <v>23000000</v>
      </c>
      <c r="H468">
        <v>23000000</v>
      </c>
      <c r="I468">
        <v>0</v>
      </c>
      <c r="J468">
        <v>0</v>
      </c>
      <c r="K468">
        <v>0</v>
      </c>
      <c r="L468">
        <v>0</v>
      </c>
      <c r="M468">
        <v>23000000</v>
      </c>
      <c r="N468">
        <v>0</v>
      </c>
      <c r="O468">
        <v>0</v>
      </c>
      <c r="P468">
        <v>0</v>
      </c>
      <c r="Q468">
        <v>0</v>
      </c>
    </row>
    <row r="469" spans="1:17">
      <c r="A469" s="247">
        <v>45169</v>
      </c>
      <c r="B469" t="s">
        <v>2325</v>
      </c>
      <c r="C469" t="s">
        <v>2061</v>
      </c>
      <c r="D469" t="s">
        <v>50</v>
      </c>
      <c r="E469">
        <v>714233638.83215201</v>
      </c>
      <c r="F469">
        <v>0</v>
      </c>
      <c r="G469">
        <v>714233638.83215201</v>
      </c>
      <c r="H469">
        <v>714233638.83215201</v>
      </c>
      <c r="I469">
        <v>0</v>
      </c>
      <c r="J469">
        <v>0</v>
      </c>
      <c r="K469">
        <v>0</v>
      </c>
      <c r="L469">
        <v>0</v>
      </c>
      <c r="M469">
        <v>714233638.83215201</v>
      </c>
      <c r="N469">
        <v>0</v>
      </c>
      <c r="O469">
        <v>0</v>
      </c>
      <c r="P469">
        <v>0</v>
      </c>
      <c r="Q469">
        <v>0</v>
      </c>
    </row>
    <row r="470" spans="1:17">
      <c r="A470" s="247">
        <v>45169</v>
      </c>
      <c r="B470" t="s">
        <v>2062</v>
      </c>
      <c r="C470" t="s">
        <v>2110</v>
      </c>
      <c r="D470" t="s">
        <v>50</v>
      </c>
      <c r="E470">
        <v>305000000</v>
      </c>
      <c r="F470">
        <v>0</v>
      </c>
      <c r="G470">
        <v>305000000</v>
      </c>
      <c r="H470">
        <v>305000000</v>
      </c>
      <c r="I470">
        <v>0</v>
      </c>
      <c r="J470">
        <v>0</v>
      </c>
      <c r="K470">
        <v>0</v>
      </c>
      <c r="L470">
        <v>0</v>
      </c>
      <c r="M470">
        <v>305000000</v>
      </c>
      <c r="N470">
        <v>0</v>
      </c>
      <c r="O470">
        <v>0</v>
      </c>
      <c r="P470">
        <v>0</v>
      </c>
      <c r="Q470">
        <v>0</v>
      </c>
    </row>
    <row r="471" spans="1:17">
      <c r="A471" s="247">
        <v>45169</v>
      </c>
      <c r="B471" t="s">
        <v>2062</v>
      </c>
      <c r="C471" t="s">
        <v>2061</v>
      </c>
      <c r="D471" t="s">
        <v>50</v>
      </c>
      <c r="E471">
        <v>305000000</v>
      </c>
      <c r="F471">
        <v>0</v>
      </c>
      <c r="G471">
        <v>305000000</v>
      </c>
      <c r="H471">
        <v>305000000</v>
      </c>
      <c r="I471">
        <v>0</v>
      </c>
      <c r="J471">
        <v>0</v>
      </c>
      <c r="K471">
        <v>0</v>
      </c>
      <c r="L471">
        <v>0</v>
      </c>
      <c r="M471">
        <v>305000000</v>
      </c>
      <c r="N471">
        <v>0</v>
      </c>
      <c r="O471">
        <v>0</v>
      </c>
      <c r="P471">
        <v>0</v>
      </c>
      <c r="Q471">
        <v>0</v>
      </c>
    </row>
    <row r="472" spans="1:17">
      <c r="A472" s="247">
        <v>45169</v>
      </c>
      <c r="B472" t="s">
        <v>2326</v>
      </c>
      <c r="C472" t="s">
        <v>2110</v>
      </c>
      <c r="D472" t="s">
        <v>50</v>
      </c>
      <c r="E472">
        <v>23000000</v>
      </c>
      <c r="F472">
        <v>0</v>
      </c>
      <c r="G472">
        <v>23000000</v>
      </c>
      <c r="H472">
        <v>23000000</v>
      </c>
      <c r="I472">
        <v>0</v>
      </c>
      <c r="J472">
        <v>0</v>
      </c>
      <c r="K472">
        <v>0</v>
      </c>
      <c r="L472">
        <v>0</v>
      </c>
      <c r="M472">
        <v>23000000</v>
      </c>
      <c r="N472">
        <v>0</v>
      </c>
      <c r="O472">
        <v>0</v>
      </c>
      <c r="P472">
        <v>0</v>
      </c>
      <c r="Q472">
        <v>0</v>
      </c>
    </row>
    <row r="473" spans="1:17">
      <c r="A473" s="247">
        <v>45169</v>
      </c>
      <c r="B473" t="s">
        <v>2326</v>
      </c>
      <c r="C473" t="s">
        <v>2061</v>
      </c>
      <c r="D473" t="s">
        <v>50</v>
      </c>
      <c r="E473">
        <v>1524787370.0817499</v>
      </c>
      <c r="F473">
        <v>0</v>
      </c>
      <c r="G473">
        <v>1524787370.0817499</v>
      </c>
      <c r="H473">
        <v>1524787370.0817499</v>
      </c>
      <c r="I473">
        <v>0</v>
      </c>
      <c r="J473">
        <v>0</v>
      </c>
      <c r="K473">
        <v>0</v>
      </c>
      <c r="L473">
        <v>0</v>
      </c>
      <c r="M473">
        <v>1524787370.0817499</v>
      </c>
      <c r="N473">
        <v>0</v>
      </c>
      <c r="O473">
        <v>0</v>
      </c>
      <c r="P473">
        <v>0</v>
      </c>
      <c r="Q473">
        <v>0</v>
      </c>
    </row>
    <row r="474" spans="1:17">
      <c r="A474" s="247">
        <v>45169</v>
      </c>
      <c r="B474" t="s">
        <v>2327</v>
      </c>
      <c r="C474" t="s">
        <v>2110</v>
      </c>
      <c r="D474" t="s">
        <v>50</v>
      </c>
      <c r="E474">
        <v>24920093.441199999</v>
      </c>
      <c r="F474">
        <v>0</v>
      </c>
      <c r="G474">
        <v>24920093.441199999</v>
      </c>
      <c r="H474">
        <v>24920093.441199999</v>
      </c>
      <c r="I474">
        <v>0</v>
      </c>
      <c r="J474">
        <v>0</v>
      </c>
      <c r="K474">
        <v>0</v>
      </c>
      <c r="L474">
        <v>0</v>
      </c>
      <c r="M474">
        <v>24920093.441199999</v>
      </c>
      <c r="N474">
        <v>0</v>
      </c>
      <c r="O474">
        <v>0</v>
      </c>
      <c r="P474">
        <v>0</v>
      </c>
      <c r="Q474">
        <v>0</v>
      </c>
    </row>
    <row r="475" spans="1:17">
      <c r="A475" s="247">
        <v>45169</v>
      </c>
      <c r="B475" t="s">
        <v>2327</v>
      </c>
      <c r="C475" t="s">
        <v>2061</v>
      </c>
      <c r="D475" t="s">
        <v>50</v>
      </c>
      <c r="E475">
        <v>23000000</v>
      </c>
      <c r="F475">
        <v>0</v>
      </c>
      <c r="G475">
        <v>23000000</v>
      </c>
      <c r="H475">
        <v>23000000</v>
      </c>
      <c r="I475">
        <v>0</v>
      </c>
      <c r="J475">
        <v>0</v>
      </c>
      <c r="K475">
        <v>0</v>
      </c>
      <c r="L475">
        <v>0</v>
      </c>
      <c r="M475">
        <v>23000000</v>
      </c>
      <c r="N475">
        <v>0</v>
      </c>
      <c r="O475">
        <v>0</v>
      </c>
      <c r="P475">
        <v>0</v>
      </c>
      <c r="Q475">
        <v>0</v>
      </c>
    </row>
    <row r="476" spans="1:17">
      <c r="A476" s="247">
        <v>45169</v>
      </c>
      <c r="B476" t="s">
        <v>2328</v>
      </c>
      <c r="C476" t="s">
        <v>2110</v>
      </c>
      <c r="D476" t="s">
        <v>50</v>
      </c>
      <c r="E476">
        <v>51801401.618005998</v>
      </c>
      <c r="F476">
        <v>0</v>
      </c>
      <c r="G476">
        <v>51801401.618005998</v>
      </c>
      <c r="H476">
        <v>51801401.618005998</v>
      </c>
      <c r="I476">
        <v>0</v>
      </c>
      <c r="J476">
        <v>0</v>
      </c>
      <c r="K476">
        <v>0</v>
      </c>
      <c r="L476">
        <v>0</v>
      </c>
      <c r="M476">
        <v>51801401.618005998</v>
      </c>
      <c r="N476">
        <v>0</v>
      </c>
      <c r="O476">
        <v>0</v>
      </c>
      <c r="P476">
        <v>0</v>
      </c>
      <c r="Q476">
        <v>0</v>
      </c>
    </row>
    <row r="477" spans="1:17">
      <c r="A477" s="247">
        <v>45169</v>
      </c>
      <c r="B477" t="s">
        <v>2328</v>
      </c>
      <c r="C477" t="s">
        <v>2061</v>
      </c>
      <c r="D477" t="s">
        <v>50</v>
      </c>
      <c r="E477">
        <v>23000000</v>
      </c>
      <c r="F477">
        <v>0</v>
      </c>
      <c r="G477">
        <v>23000000</v>
      </c>
      <c r="H477">
        <v>23000000</v>
      </c>
      <c r="I477">
        <v>0</v>
      </c>
      <c r="J477">
        <v>0</v>
      </c>
      <c r="K477">
        <v>0</v>
      </c>
      <c r="L477">
        <v>0</v>
      </c>
      <c r="M477">
        <v>23000000</v>
      </c>
      <c r="N477">
        <v>0</v>
      </c>
      <c r="O477">
        <v>0</v>
      </c>
      <c r="P477">
        <v>0</v>
      </c>
      <c r="Q477">
        <v>0</v>
      </c>
    </row>
    <row r="478" spans="1:17">
      <c r="A478" s="247">
        <v>45169</v>
      </c>
      <c r="B478" t="s">
        <v>2329</v>
      </c>
      <c r="C478" t="s">
        <v>2110</v>
      </c>
      <c r="D478" t="s">
        <v>50</v>
      </c>
      <c r="E478">
        <v>26840186.882401001</v>
      </c>
      <c r="F478">
        <v>0</v>
      </c>
      <c r="G478">
        <v>26840186.882401001</v>
      </c>
      <c r="H478">
        <v>26840186.882401001</v>
      </c>
      <c r="I478">
        <v>0</v>
      </c>
      <c r="J478">
        <v>0</v>
      </c>
      <c r="K478">
        <v>0</v>
      </c>
      <c r="L478">
        <v>0</v>
      </c>
      <c r="M478">
        <v>26840186.882401001</v>
      </c>
      <c r="N478">
        <v>0</v>
      </c>
      <c r="O478">
        <v>0</v>
      </c>
      <c r="P478">
        <v>0</v>
      </c>
      <c r="Q478">
        <v>0</v>
      </c>
    </row>
    <row r="479" spans="1:17">
      <c r="A479" s="247">
        <v>45169</v>
      </c>
      <c r="B479" t="s">
        <v>2329</v>
      </c>
      <c r="C479" t="s">
        <v>2061</v>
      </c>
      <c r="D479" t="s">
        <v>50</v>
      </c>
      <c r="E479">
        <v>23000000</v>
      </c>
      <c r="F479">
        <v>0</v>
      </c>
      <c r="G479">
        <v>23000000</v>
      </c>
      <c r="H479">
        <v>23000000</v>
      </c>
      <c r="I479">
        <v>0</v>
      </c>
      <c r="J479">
        <v>0</v>
      </c>
      <c r="K479">
        <v>0</v>
      </c>
      <c r="L479">
        <v>0</v>
      </c>
      <c r="M479">
        <v>23000000</v>
      </c>
      <c r="N479">
        <v>0</v>
      </c>
      <c r="O479">
        <v>0</v>
      </c>
      <c r="P479">
        <v>0</v>
      </c>
      <c r="Q479">
        <v>0</v>
      </c>
    </row>
    <row r="480" spans="1:17">
      <c r="A480" s="247">
        <v>45169</v>
      </c>
      <c r="B480" t="s">
        <v>2330</v>
      </c>
      <c r="C480" t="s">
        <v>2110</v>
      </c>
      <c r="D480" t="s">
        <v>50</v>
      </c>
      <c r="E480">
        <v>18400000</v>
      </c>
      <c r="F480">
        <v>0</v>
      </c>
      <c r="G480">
        <v>18400000</v>
      </c>
      <c r="H480">
        <v>18400000</v>
      </c>
      <c r="I480">
        <v>0</v>
      </c>
      <c r="J480">
        <v>0</v>
      </c>
      <c r="K480">
        <v>0</v>
      </c>
      <c r="L480">
        <v>0</v>
      </c>
      <c r="M480">
        <v>18400000</v>
      </c>
      <c r="N480">
        <v>0</v>
      </c>
      <c r="O480">
        <v>0</v>
      </c>
      <c r="P480">
        <v>0</v>
      </c>
      <c r="Q480">
        <v>0</v>
      </c>
    </row>
    <row r="481" spans="1:17">
      <c r="A481" s="247">
        <v>45169</v>
      </c>
      <c r="B481" t="s">
        <v>2330</v>
      </c>
      <c r="C481" t="s">
        <v>2061</v>
      </c>
      <c r="D481" t="s">
        <v>50</v>
      </c>
      <c r="E481">
        <v>19936074.75296</v>
      </c>
      <c r="F481">
        <v>0</v>
      </c>
      <c r="G481">
        <v>19936074.75296</v>
      </c>
      <c r="H481">
        <v>19936074.75296</v>
      </c>
      <c r="I481">
        <v>0</v>
      </c>
      <c r="J481">
        <v>0</v>
      </c>
      <c r="K481">
        <v>0</v>
      </c>
      <c r="L481">
        <v>0</v>
      </c>
      <c r="M481">
        <v>19936074.75296</v>
      </c>
      <c r="N481">
        <v>0</v>
      </c>
      <c r="O481">
        <v>0</v>
      </c>
      <c r="P481">
        <v>0</v>
      </c>
      <c r="Q481">
        <v>0</v>
      </c>
    </row>
    <row r="482" spans="1:17">
      <c r="A482" s="247">
        <v>45169</v>
      </c>
      <c r="B482" t="s">
        <v>2331</v>
      </c>
      <c r="C482" t="s">
        <v>2110</v>
      </c>
      <c r="D482" t="s">
        <v>50</v>
      </c>
      <c r="E482">
        <v>9200000</v>
      </c>
      <c r="F482">
        <v>0</v>
      </c>
      <c r="G482">
        <v>9200000</v>
      </c>
      <c r="H482">
        <v>9200000</v>
      </c>
      <c r="I482">
        <v>0</v>
      </c>
      <c r="J482">
        <v>0</v>
      </c>
      <c r="K482">
        <v>0</v>
      </c>
      <c r="L482">
        <v>0</v>
      </c>
      <c r="M482">
        <v>9200000</v>
      </c>
      <c r="N482">
        <v>0</v>
      </c>
      <c r="O482">
        <v>0</v>
      </c>
      <c r="P482">
        <v>0</v>
      </c>
      <c r="Q482">
        <v>0</v>
      </c>
    </row>
    <row r="483" spans="1:17">
      <c r="A483" s="247">
        <v>45169</v>
      </c>
      <c r="B483" t="s">
        <v>2331</v>
      </c>
      <c r="C483" t="s">
        <v>2061</v>
      </c>
      <c r="D483" t="s">
        <v>50</v>
      </c>
      <c r="E483">
        <v>10352056.064719999</v>
      </c>
      <c r="F483">
        <v>0</v>
      </c>
      <c r="G483">
        <v>10352056.064719999</v>
      </c>
      <c r="H483">
        <v>10352056.064719999</v>
      </c>
      <c r="I483">
        <v>0</v>
      </c>
      <c r="J483">
        <v>0</v>
      </c>
      <c r="K483">
        <v>0</v>
      </c>
      <c r="L483">
        <v>0</v>
      </c>
      <c r="M483">
        <v>10352056.064719999</v>
      </c>
      <c r="N483">
        <v>0</v>
      </c>
      <c r="O483">
        <v>0</v>
      </c>
      <c r="P483">
        <v>0</v>
      </c>
      <c r="Q483">
        <v>0</v>
      </c>
    </row>
    <row r="484" spans="1:17">
      <c r="A484" s="247">
        <v>45169</v>
      </c>
      <c r="B484" t="s">
        <v>2332</v>
      </c>
      <c r="C484" t="s">
        <v>2110</v>
      </c>
      <c r="D484" t="s">
        <v>50</v>
      </c>
      <c r="E484">
        <v>4600000</v>
      </c>
      <c r="F484">
        <v>0</v>
      </c>
      <c r="G484">
        <v>4600000</v>
      </c>
      <c r="H484">
        <v>4600000</v>
      </c>
      <c r="I484">
        <v>0</v>
      </c>
      <c r="J484">
        <v>0</v>
      </c>
      <c r="K484">
        <v>0</v>
      </c>
      <c r="L484">
        <v>0</v>
      </c>
      <c r="M484">
        <v>4600000</v>
      </c>
      <c r="N484">
        <v>0</v>
      </c>
      <c r="O484">
        <v>0</v>
      </c>
      <c r="P484">
        <v>0</v>
      </c>
      <c r="Q484">
        <v>0</v>
      </c>
    </row>
    <row r="485" spans="1:17">
      <c r="A485" s="247">
        <v>45169</v>
      </c>
      <c r="B485" t="s">
        <v>2332</v>
      </c>
      <c r="C485" t="s">
        <v>2061</v>
      </c>
      <c r="D485" t="s">
        <v>50</v>
      </c>
      <c r="E485">
        <v>5176028.0323599996</v>
      </c>
      <c r="F485">
        <v>0</v>
      </c>
      <c r="G485">
        <v>5176028.0323599996</v>
      </c>
      <c r="H485">
        <v>5176028.0323599996</v>
      </c>
      <c r="I485">
        <v>0</v>
      </c>
      <c r="J485">
        <v>0</v>
      </c>
      <c r="K485">
        <v>0</v>
      </c>
      <c r="L485">
        <v>0</v>
      </c>
      <c r="M485">
        <v>5176028.0323599996</v>
      </c>
      <c r="N485">
        <v>0</v>
      </c>
      <c r="O485">
        <v>0</v>
      </c>
      <c r="P485">
        <v>0</v>
      </c>
      <c r="Q485">
        <v>0</v>
      </c>
    </row>
    <row r="486" spans="1:17">
      <c r="A486" s="247">
        <v>45169</v>
      </c>
      <c r="B486" t="s">
        <v>2333</v>
      </c>
      <c r="C486" t="s">
        <v>2110</v>
      </c>
      <c r="D486" t="s">
        <v>50</v>
      </c>
      <c r="E486">
        <v>2300000</v>
      </c>
      <c r="F486">
        <v>0</v>
      </c>
      <c r="G486">
        <v>2300000</v>
      </c>
      <c r="H486">
        <v>2300000</v>
      </c>
      <c r="I486">
        <v>0</v>
      </c>
      <c r="J486">
        <v>0</v>
      </c>
      <c r="K486">
        <v>0</v>
      </c>
      <c r="L486">
        <v>0</v>
      </c>
      <c r="M486">
        <v>2300000</v>
      </c>
      <c r="N486">
        <v>0</v>
      </c>
      <c r="O486">
        <v>0</v>
      </c>
      <c r="P486">
        <v>0</v>
      </c>
      <c r="Q486">
        <v>0</v>
      </c>
    </row>
    <row r="487" spans="1:17">
      <c r="A487" s="247">
        <v>45169</v>
      </c>
      <c r="B487" t="s">
        <v>2333</v>
      </c>
      <c r="C487" t="s">
        <v>2061</v>
      </c>
      <c r="D487" t="s">
        <v>50</v>
      </c>
      <c r="E487">
        <v>2876028.0323600001</v>
      </c>
      <c r="F487">
        <v>0</v>
      </c>
      <c r="G487">
        <v>2876028.0323600001</v>
      </c>
      <c r="H487">
        <v>2876028.0323600001</v>
      </c>
      <c r="I487">
        <v>0</v>
      </c>
      <c r="J487">
        <v>0</v>
      </c>
      <c r="K487">
        <v>0</v>
      </c>
      <c r="L487">
        <v>0</v>
      </c>
      <c r="M487">
        <v>2876028.0323600001</v>
      </c>
      <c r="N487">
        <v>0</v>
      </c>
      <c r="O487">
        <v>0</v>
      </c>
      <c r="P487">
        <v>0</v>
      </c>
      <c r="Q487">
        <v>0</v>
      </c>
    </row>
    <row r="488" spans="1:17">
      <c r="A488" s="247">
        <v>45169</v>
      </c>
      <c r="B488" t="s">
        <v>2334</v>
      </c>
      <c r="C488" t="s">
        <v>2110</v>
      </c>
      <c r="D488" t="s">
        <v>50</v>
      </c>
      <c r="E488">
        <v>1924318061.0283699</v>
      </c>
      <c r="F488">
        <v>0</v>
      </c>
      <c r="G488">
        <v>1924318061.0283699</v>
      </c>
      <c r="H488">
        <v>1924318061.0283699</v>
      </c>
      <c r="I488">
        <v>0</v>
      </c>
      <c r="J488">
        <v>0</v>
      </c>
      <c r="K488">
        <v>0</v>
      </c>
      <c r="L488">
        <v>0</v>
      </c>
      <c r="M488">
        <v>1924318061.0283699</v>
      </c>
      <c r="N488">
        <v>0</v>
      </c>
      <c r="O488">
        <v>0</v>
      </c>
      <c r="P488">
        <v>0</v>
      </c>
      <c r="Q488">
        <v>0</v>
      </c>
    </row>
    <row r="489" spans="1:17">
      <c r="A489" s="247">
        <v>45169</v>
      </c>
      <c r="B489" t="s">
        <v>2334</v>
      </c>
      <c r="C489" t="s">
        <v>2061</v>
      </c>
      <c r="D489" t="s">
        <v>50</v>
      </c>
      <c r="E489">
        <v>2058724601.9124</v>
      </c>
      <c r="F489">
        <v>0</v>
      </c>
      <c r="G489">
        <v>2058724601.9124</v>
      </c>
      <c r="H489">
        <v>2058724601.9124</v>
      </c>
      <c r="I489">
        <v>0</v>
      </c>
      <c r="J489">
        <v>0</v>
      </c>
      <c r="K489">
        <v>0</v>
      </c>
      <c r="L489">
        <v>0</v>
      </c>
      <c r="M489">
        <v>2058724601.9124</v>
      </c>
      <c r="N489">
        <v>0</v>
      </c>
      <c r="O489">
        <v>0</v>
      </c>
      <c r="P489">
        <v>0</v>
      </c>
      <c r="Q489">
        <v>0</v>
      </c>
    </row>
    <row r="490" spans="1:17">
      <c r="A490" s="247">
        <v>45169</v>
      </c>
      <c r="B490" t="s">
        <v>2335</v>
      </c>
      <c r="C490" t="s">
        <v>2110</v>
      </c>
      <c r="D490" t="s">
        <v>50</v>
      </c>
      <c r="E490">
        <v>318952612.82950699</v>
      </c>
      <c r="F490">
        <v>0</v>
      </c>
      <c r="G490">
        <v>318952612.82950699</v>
      </c>
      <c r="H490">
        <v>318952612.82950699</v>
      </c>
      <c r="I490">
        <v>0</v>
      </c>
      <c r="J490">
        <v>0</v>
      </c>
      <c r="K490">
        <v>0</v>
      </c>
      <c r="L490">
        <v>0</v>
      </c>
      <c r="M490">
        <v>318952612.82950699</v>
      </c>
      <c r="N490">
        <v>0</v>
      </c>
      <c r="O490">
        <v>0</v>
      </c>
      <c r="P490">
        <v>0</v>
      </c>
      <c r="Q490">
        <v>0</v>
      </c>
    </row>
    <row r="491" spans="1:17">
      <c r="A491" s="247">
        <v>45169</v>
      </c>
      <c r="B491" t="s">
        <v>2335</v>
      </c>
      <c r="C491" t="s">
        <v>2061</v>
      </c>
      <c r="D491" t="s">
        <v>50</v>
      </c>
      <c r="E491">
        <v>357354481.65351498</v>
      </c>
      <c r="F491">
        <v>0</v>
      </c>
      <c r="G491">
        <v>357354481.65351498</v>
      </c>
      <c r="H491">
        <v>357354481.65351498</v>
      </c>
      <c r="I491">
        <v>0</v>
      </c>
      <c r="J491">
        <v>0</v>
      </c>
      <c r="K491">
        <v>0</v>
      </c>
      <c r="L491">
        <v>0</v>
      </c>
      <c r="M491">
        <v>357354481.65351498</v>
      </c>
      <c r="N491">
        <v>0</v>
      </c>
      <c r="O491">
        <v>0</v>
      </c>
      <c r="P491">
        <v>0</v>
      </c>
      <c r="Q491">
        <v>0</v>
      </c>
    </row>
    <row r="492" spans="1:17">
      <c r="A492" s="247">
        <v>45169</v>
      </c>
      <c r="B492" t="s">
        <v>2336</v>
      </c>
      <c r="C492" t="s">
        <v>2110</v>
      </c>
      <c r="D492" t="s">
        <v>50</v>
      </c>
      <c r="E492">
        <v>10500000</v>
      </c>
      <c r="F492">
        <v>0</v>
      </c>
      <c r="G492">
        <v>10500000</v>
      </c>
      <c r="H492">
        <v>10500000</v>
      </c>
      <c r="I492">
        <v>0</v>
      </c>
      <c r="J492">
        <v>0</v>
      </c>
      <c r="K492">
        <v>0</v>
      </c>
      <c r="L492">
        <v>0</v>
      </c>
      <c r="M492">
        <v>10500000</v>
      </c>
      <c r="N492">
        <v>0</v>
      </c>
      <c r="O492">
        <v>0</v>
      </c>
      <c r="P492">
        <v>0</v>
      </c>
      <c r="Q492">
        <v>0</v>
      </c>
    </row>
    <row r="493" spans="1:17">
      <c r="A493" s="247">
        <v>45169</v>
      </c>
      <c r="B493" t="s">
        <v>2336</v>
      </c>
      <c r="C493" t="s">
        <v>2061</v>
      </c>
      <c r="D493" t="s">
        <v>50</v>
      </c>
      <c r="E493">
        <v>10500000</v>
      </c>
      <c r="F493">
        <v>0</v>
      </c>
      <c r="G493">
        <v>10500000</v>
      </c>
      <c r="H493">
        <v>10500000</v>
      </c>
      <c r="I493">
        <v>0</v>
      </c>
      <c r="J493">
        <v>0</v>
      </c>
      <c r="K493">
        <v>0</v>
      </c>
      <c r="L493">
        <v>0</v>
      </c>
      <c r="M493">
        <v>10500000</v>
      </c>
      <c r="N493">
        <v>0</v>
      </c>
      <c r="O493">
        <v>0</v>
      </c>
      <c r="P493">
        <v>0</v>
      </c>
      <c r="Q493">
        <v>0</v>
      </c>
    </row>
    <row r="494" spans="1:17">
      <c r="A494" s="247">
        <v>45169</v>
      </c>
      <c r="B494" t="s">
        <v>2337</v>
      </c>
      <c r="C494" t="s">
        <v>2110</v>
      </c>
      <c r="D494" t="s">
        <v>50</v>
      </c>
      <c r="E494">
        <v>328634508.23064798</v>
      </c>
      <c r="F494">
        <v>0</v>
      </c>
      <c r="G494">
        <v>328634508.23064798</v>
      </c>
      <c r="H494">
        <v>328634508.23064798</v>
      </c>
      <c r="I494">
        <v>0</v>
      </c>
      <c r="J494">
        <v>0</v>
      </c>
      <c r="K494">
        <v>0</v>
      </c>
      <c r="L494">
        <v>0</v>
      </c>
      <c r="M494">
        <v>328634508.23064798</v>
      </c>
      <c r="N494">
        <v>0</v>
      </c>
      <c r="O494">
        <v>0</v>
      </c>
      <c r="P494">
        <v>0</v>
      </c>
      <c r="Q494">
        <v>0</v>
      </c>
    </row>
    <row r="495" spans="1:17">
      <c r="A495" s="247">
        <v>45169</v>
      </c>
      <c r="B495" t="s">
        <v>2337</v>
      </c>
      <c r="C495" t="s">
        <v>2061</v>
      </c>
      <c r="D495" t="s">
        <v>50</v>
      </c>
      <c r="E495">
        <v>367280969.04648697</v>
      </c>
      <c r="F495">
        <v>0</v>
      </c>
      <c r="G495">
        <v>367280969.04648697</v>
      </c>
      <c r="H495">
        <v>367280969.04648697</v>
      </c>
      <c r="I495">
        <v>0</v>
      </c>
      <c r="J495">
        <v>0</v>
      </c>
      <c r="K495">
        <v>0</v>
      </c>
      <c r="L495">
        <v>0</v>
      </c>
      <c r="M495">
        <v>367280969.04648697</v>
      </c>
      <c r="N495">
        <v>0</v>
      </c>
      <c r="O495">
        <v>0</v>
      </c>
      <c r="P495">
        <v>0</v>
      </c>
      <c r="Q495">
        <v>0</v>
      </c>
    </row>
    <row r="496" spans="1:17">
      <c r="A496" s="247">
        <v>45169</v>
      </c>
      <c r="B496" t="s">
        <v>2338</v>
      </c>
      <c r="C496" t="s">
        <v>2110</v>
      </c>
      <c r="D496" t="s">
        <v>50</v>
      </c>
      <c r="E496">
        <v>233529617.98073199</v>
      </c>
      <c r="F496">
        <v>0</v>
      </c>
      <c r="G496">
        <v>233529617.98073199</v>
      </c>
      <c r="H496">
        <v>233529617.98073199</v>
      </c>
      <c r="I496">
        <v>0</v>
      </c>
      <c r="J496">
        <v>0</v>
      </c>
      <c r="K496">
        <v>0</v>
      </c>
      <c r="L496">
        <v>0</v>
      </c>
      <c r="M496">
        <v>233529617.98073199</v>
      </c>
      <c r="N496">
        <v>0</v>
      </c>
      <c r="O496">
        <v>0</v>
      </c>
      <c r="P496">
        <v>0</v>
      </c>
      <c r="Q496">
        <v>0</v>
      </c>
    </row>
    <row r="497" spans="1:17">
      <c r="A497" s="247">
        <v>45169</v>
      </c>
      <c r="B497" t="s">
        <v>2338</v>
      </c>
      <c r="C497" t="s">
        <v>2061</v>
      </c>
      <c r="D497" t="s">
        <v>50</v>
      </c>
      <c r="E497">
        <v>262331019.598739</v>
      </c>
      <c r="F497">
        <v>0</v>
      </c>
      <c r="G497">
        <v>262331019.598739</v>
      </c>
      <c r="H497">
        <v>262331019.598739</v>
      </c>
      <c r="I497">
        <v>0</v>
      </c>
      <c r="J497">
        <v>0</v>
      </c>
      <c r="K497">
        <v>0</v>
      </c>
      <c r="L497">
        <v>0</v>
      </c>
      <c r="M497">
        <v>262331019.598739</v>
      </c>
      <c r="N497">
        <v>0</v>
      </c>
      <c r="O497">
        <v>0</v>
      </c>
      <c r="P497">
        <v>0</v>
      </c>
      <c r="Q497">
        <v>0</v>
      </c>
    </row>
    <row r="498" spans="1:17">
      <c r="A498" s="247">
        <v>45169</v>
      </c>
      <c r="B498" t="s">
        <v>2339</v>
      </c>
      <c r="C498" t="s">
        <v>2110</v>
      </c>
      <c r="D498" t="s">
        <v>50</v>
      </c>
      <c r="E498">
        <v>240618474.58015001</v>
      </c>
      <c r="F498">
        <v>0</v>
      </c>
      <c r="G498">
        <v>240618474.58015001</v>
      </c>
      <c r="H498">
        <v>240618474.58015001</v>
      </c>
      <c r="I498">
        <v>0</v>
      </c>
      <c r="J498">
        <v>0</v>
      </c>
      <c r="K498">
        <v>0</v>
      </c>
      <c r="L498">
        <v>0</v>
      </c>
      <c r="M498">
        <v>240618474.58015001</v>
      </c>
      <c r="N498">
        <v>0</v>
      </c>
      <c r="O498">
        <v>0</v>
      </c>
      <c r="P498">
        <v>0</v>
      </c>
      <c r="Q498">
        <v>0</v>
      </c>
    </row>
    <row r="499" spans="1:17">
      <c r="A499" s="247">
        <v>45169</v>
      </c>
      <c r="B499" t="s">
        <v>2339</v>
      </c>
      <c r="C499" t="s">
        <v>2061</v>
      </c>
      <c r="D499" t="s">
        <v>50</v>
      </c>
      <c r="E499">
        <v>269669320.006311</v>
      </c>
      <c r="F499">
        <v>0</v>
      </c>
      <c r="G499">
        <v>269669320.006311</v>
      </c>
      <c r="H499">
        <v>269669320.006311</v>
      </c>
      <c r="I499">
        <v>0</v>
      </c>
      <c r="J499">
        <v>0</v>
      </c>
      <c r="K499">
        <v>0</v>
      </c>
      <c r="L499">
        <v>0</v>
      </c>
      <c r="M499">
        <v>269669320.006311</v>
      </c>
      <c r="N499">
        <v>0</v>
      </c>
      <c r="O499">
        <v>0</v>
      </c>
      <c r="P499">
        <v>0</v>
      </c>
      <c r="Q499">
        <v>0</v>
      </c>
    </row>
    <row r="500" spans="1:17">
      <c r="A500" s="247">
        <v>45169</v>
      </c>
      <c r="B500" t="s">
        <v>2340</v>
      </c>
      <c r="C500" t="s">
        <v>2110</v>
      </c>
      <c r="D500" t="s">
        <v>50</v>
      </c>
      <c r="E500">
        <v>54111796.186104</v>
      </c>
      <c r="F500">
        <v>0</v>
      </c>
      <c r="G500">
        <v>54111796.186104</v>
      </c>
      <c r="H500">
        <v>54111796.186104</v>
      </c>
      <c r="I500">
        <v>0</v>
      </c>
      <c r="J500">
        <v>0</v>
      </c>
      <c r="K500">
        <v>0</v>
      </c>
      <c r="L500">
        <v>0</v>
      </c>
      <c r="M500">
        <v>54111796.186104</v>
      </c>
      <c r="N500">
        <v>0</v>
      </c>
      <c r="O500">
        <v>0</v>
      </c>
      <c r="P500">
        <v>0</v>
      </c>
      <c r="Q500">
        <v>0</v>
      </c>
    </row>
    <row r="501" spans="1:17">
      <c r="A501" s="247">
        <v>45169</v>
      </c>
      <c r="B501" t="s">
        <v>2340</v>
      </c>
      <c r="C501" t="s">
        <v>2061</v>
      </c>
      <c r="D501" t="s">
        <v>50</v>
      </c>
      <c r="E501">
        <v>72544693.221627995</v>
      </c>
      <c r="F501">
        <v>0</v>
      </c>
      <c r="G501">
        <v>72544693.221627995</v>
      </c>
      <c r="H501">
        <v>72544693.221627995</v>
      </c>
      <c r="I501">
        <v>0</v>
      </c>
      <c r="J501">
        <v>0</v>
      </c>
      <c r="K501">
        <v>0</v>
      </c>
      <c r="L501">
        <v>0</v>
      </c>
      <c r="M501">
        <v>72544693.221627995</v>
      </c>
      <c r="N501">
        <v>0</v>
      </c>
      <c r="O501">
        <v>0</v>
      </c>
      <c r="P501">
        <v>0</v>
      </c>
      <c r="Q501">
        <v>0</v>
      </c>
    </row>
    <row r="502" spans="1:17">
      <c r="A502" s="247">
        <v>45169</v>
      </c>
      <c r="B502" t="s">
        <v>2341</v>
      </c>
      <c r="C502" t="s">
        <v>2110</v>
      </c>
      <c r="D502" t="s">
        <v>50</v>
      </c>
      <c r="E502">
        <v>56714877.689645</v>
      </c>
      <c r="F502">
        <v>0</v>
      </c>
      <c r="G502">
        <v>56714877.689645</v>
      </c>
      <c r="H502">
        <v>56714877.689645</v>
      </c>
      <c r="I502">
        <v>0</v>
      </c>
      <c r="J502">
        <v>0</v>
      </c>
      <c r="K502">
        <v>0</v>
      </c>
      <c r="L502">
        <v>0</v>
      </c>
      <c r="M502">
        <v>56714877.689645</v>
      </c>
      <c r="N502">
        <v>0</v>
      </c>
      <c r="O502">
        <v>0</v>
      </c>
      <c r="P502">
        <v>0</v>
      </c>
      <c r="Q502">
        <v>0</v>
      </c>
    </row>
    <row r="503" spans="1:17">
      <c r="A503" s="247">
        <v>45169</v>
      </c>
      <c r="B503" t="s">
        <v>2341</v>
      </c>
      <c r="C503" t="s">
        <v>2061</v>
      </c>
      <c r="D503" t="s">
        <v>50</v>
      </c>
      <c r="E503">
        <v>75408103.189614996</v>
      </c>
      <c r="F503">
        <v>0</v>
      </c>
      <c r="G503">
        <v>75408103.189614996</v>
      </c>
      <c r="H503">
        <v>75408103.189614996</v>
      </c>
      <c r="I503">
        <v>0</v>
      </c>
      <c r="J503">
        <v>0</v>
      </c>
      <c r="K503">
        <v>0</v>
      </c>
      <c r="L503">
        <v>0</v>
      </c>
      <c r="M503">
        <v>75408103.189614996</v>
      </c>
      <c r="N503">
        <v>0</v>
      </c>
      <c r="O503">
        <v>0</v>
      </c>
      <c r="P503">
        <v>0</v>
      </c>
      <c r="Q503">
        <v>0</v>
      </c>
    </row>
    <row r="504" spans="1:17">
      <c r="A504" s="247">
        <v>45169</v>
      </c>
      <c r="B504" t="s">
        <v>2342</v>
      </c>
      <c r="C504" t="s">
        <v>2110</v>
      </c>
      <c r="D504" t="s">
        <v>50</v>
      </c>
      <c r="E504">
        <v>170851455.94931301</v>
      </c>
      <c r="F504">
        <v>0</v>
      </c>
      <c r="G504">
        <v>170851455.94931301</v>
      </c>
      <c r="H504">
        <v>170851455.94931301</v>
      </c>
      <c r="I504">
        <v>0</v>
      </c>
      <c r="J504">
        <v>0</v>
      </c>
      <c r="K504">
        <v>0</v>
      </c>
      <c r="L504">
        <v>0</v>
      </c>
      <c r="M504">
        <v>170851455.94931301</v>
      </c>
      <c r="N504">
        <v>0</v>
      </c>
      <c r="O504">
        <v>0</v>
      </c>
      <c r="P504">
        <v>0</v>
      </c>
      <c r="Q504">
        <v>0</v>
      </c>
    </row>
    <row r="505" spans="1:17">
      <c r="A505" s="247">
        <v>45169</v>
      </c>
      <c r="B505" t="s">
        <v>2342</v>
      </c>
      <c r="C505" t="s">
        <v>2061</v>
      </c>
      <c r="D505" t="s">
        <v>50</v>
      </c>
      <c r="E505">
        <v>290286565.51890701</v>
      </c>
      <c r="F505">
        <v>0</v>
      </c>
      <c r="G505">
        <v>290286565.51890701</v>
      </c>
      <c r="H505">
        <v>290286565.51890701</v>
      </c>
      <c r="I505">
        <v>0</v>
      </c>
      <c r="J505">
        <v>0</v>
      </c>
      <c r="K505">
        <v>0</v>
      </c>
      <c r="L505">
        <v>0</v>
      </c>
      <c r="M505">
        <v>290286565.51890701</v>
      </c>
      <c r="N505">
        <v>0</v>
      </c>
      <c r="O505">
        <v>0</v>
      </c>
      <c r="P505">
        <v>0</v>
      </c>
      <c r="Q505">
        <v>0</v>
      </c>
    </row>
    <row r="506" spans="1:17">
      <c r="A506" s="247">
        <v>45169</v>
      </c>
      <c r="B506" t="s">
        <v>2343</v>
      </c>
      <c r="C506" t="s">
        <v>2110</v>
      </c>
      <c r="D506" t="s">
        <v>50</v>
      </c>
      <c r="E506">
        <v>72192866.261723995</v>
      </c>
      <c r="F506">
        <v>0</v>
      </c>
      <c r="G506">
        <v>72192866.261723995</v>
      </c>
      <c r="H506">
        <v>72192866.261723995</v>
      </c>
      <c r="I506">
        <v>0</v>
      </c>
      <c r="J506">
        <v>0</v>
      </c>
      <c r="K506">
        <v>0</v>
      </c>
      <c r="L506">
        <v>0</v>
      </c>
      <c r="M506">
        <v>72192866.261723995</v>
      </c>
      <c r="N506">
        <v>0</v>
      </c>
      <c r="O506">
        <v>0</v>
      </c>
      <c r="P506">
        <v>0</v>
      </c>
      <c r="Q506">
        <v>0</v>
      </c>
    </row>
    <row r="507" spans="1:17">
      <c r="A507" s="247">
        <v>45169</v>
      </c>
      <c r="B507" t="s">
        <v>2343</v>
      </c>
      <c r="C507" t="s">
        <v>2061</v>
      </c>
      <c r="D507" t="s">
        <v>50</v>
      </c>
      <c r="E507">
        <v>42284985.514955997</v>
      </c>
      <c r="F507">
        <v>0</v>
      </c>
      <c r="G507">
        <v>42284985.514955997</v>
      </c>
      <c r="H507">
        <v>42284985.514955997</v>
      </c>
      <c r="I507">
        <v>0</v>
      </c>
      <c r="J507">
        <v>0</v>
      </c>
      <c r="K507">
        <v>0</v>
      </c>
      <c r="L507">
        <v>0</v>
      </c>
      <c r="M507">
        <v>42284985.514955997</v>
      </c>
      <c r="N507">
        <v>0</v>
      </c>
      <c r="O507">
        <v>0</v>
      </c>
      <c r="P507">
        <v>0</v>
      </c>
      <c r="Q507">
        <v>0</v>
      </c>
    </row>
    <row r="508" spans="1:17">
      <c r="A508" s="247">
        <v>45169</v>
      </c>
      <c r="B508" t="s">
        <v>2344</v>
      </c>
      <c r="C508" t="s">
        <v>2110</v>
      </c>
      <c r="D508" t="s">
        <v>50</v>
      </c>
      <c r="E508">
        <v>32519019.986544002</v>
      </c>
      <c r="F508">
        <v>0</v>
      </c>
      <c r="G508">
        <v>32519019.986544002</v>
      </c>
      <c r="H508">
        <v>32519019.986544002</v>
      </c>
      <c r="I508">
        <v>0</v>
      </c>
      <c r="J508">
        <v>0</v>
      </c>
      <c r="K508">
        <v>0</v>
      </c>
      <c r="L508">
        <v>0</v>
      </c>
      <c r="M508">
        <v>32519019.986544002</v>
      </c>
      <c r="N508">
        <v>0</v>
      </c>
      <c r="O508">
        <v>0</v>
      </c>
      <c r="P508">
        <v>0</v>
      </c>
      <c r="Q508">
        <v>0</v>
      </c>
    </row>
    <row r="509" spans="1:17">
      <c r="A509" s="247">
        <v>45169</v>
      </c>
      <c r="B509" t="s">
        <v>2344</v>
      </c>
      <c r="C509" t="s">
        <v>2061</v>
      </c>
      <c r="D509" t="s">
        <v>50</v>
      </c>
      <c r="E509">
        <v>19641235.571153998</v>
      </c>
      <c r="F509">
        <v>0</v>
      </c>
      <c r="G509">
        <v>19641235.571153998</v>
      </c>
      <c r="H509">
        <v>19641235.571153998</v>
      </c>
      <c r="I509">
        <v>0</v>
      </c>
      <c r="J509">
        <v>0</v>
      </c>
      <c r="K509">
        <v>0</v>
      </c>
      <c r="L509">
        <v>0</v>
      </c>
      <c r="M509">
        <v>19641235.571153998</v>
      </c>
      <c r="N509">
        <v>0</v>
      </c>
      <c r="O509">
        <v>0</v>
      </c>
      <c r="P509">
        <v>0</v>
      </c>
      <c r="Q509">
        <v>0</v>
      </c>
    </row>
    <row r="510" spans="1:17">
      <c r="A510" s="247">
        <v>45169</v>
      </c>
      <c r="B510" t="s">
        <v>2345</v>
      </c>
      <c r="C510" t="s">
        <v>2110</v>
      </c>
      <c r="D510" t="s">
        <v>50</v>
      </c>
      <c r="E510">
        <v>25267696.470352001</v>
      </c>
      <c r="F510">
        <v>0</v>
      </c>
      <c r="G510">
        <v>25267696.470352001</v>
      </c>
      <c r="H510">
        <v>25267696.470352001</v>
      </c>
      <c r="I510">
        <v>0</v>
      </c>
      <c r="J510">
        <v>0</v>
      </c>
      <c r="K510">
        <v>0</v>
      </c>
      <c r="L510">
        <v>0</v>
      </c>
      <c r="M510">
        <v>25267696.470352001</v>
      </c>
      <c r="N510">
        <v>0</v>
      </c>
      <c r="O510">
        <v>0</v>
      </c>
      <c r="P510">
        <v>0</v>
      </c>
      <c r="Q510">
        <v>0</v>
      </c>
    </row>
    <row r="511" spans="1:17">
      <c r="A511" s="247">
        <v>45169</v>
      </c>
      <c r="B511" t="s">
        <v>2345</v>
      </c>
      <c r="C511" t="s">
        <v>2061</v>
      </c>
      <c r="D511" t="s">
        <v>50</v>
      </c>
      <c r="E511">
        <v>26172307.188005999</v>
      </c>
      <c r="F511">
        <v>0</v>
      </c>
      <c r="G511">
        <v>26172307.188005999</v>
      </c>
      <c r="H511">
        <v>26172307.188005999</v>
      </c>
      <c r="I511">
        <v>0</v>
      </c>
      <c r="J511">
        <v>0</v>
      </c>
      <c r="K511">
        <v>0</v>
      </c>
      <c r="L511">
        <v>0</v>
      </c>
      <c r="M511">
        <v>26172307.188005999</v>
      </c>
      <c r="N511">
        <v>0</v>
      </c>
      <c r="O511">
        <v>0</v>
      </c>
      <c r="P511">
        <v>0</v>
      </c>
      <c r="Q511">
        <v>0</v>
      </c>
    </row>
    <row r="512" spans="1:17">
      <c r="A512" s="247">
        <v>45169</v>
      </c>
      <c r="B512" t="s">
        <v>2346</v>
      </c>
      <c r="C512" t="s">
        <v>2110</v>
      </c>
      <c r="D512" t="s">
        <v>50</v>
      </c>
      <c r="E512">
        <v>28781669.575194001</v>
      </c>
      <c r="F512">
        <v>0</v>
      </c>
      <c r="G512">
        <v>28781669.575194001</v>
      </c>
      <c r="H512">
        <v>28781669.575194001</v>
      </c>
      <c r="I512">
        <v>0</v>
      </c>
      <c r="J512">
        <v>0</v>
      </c>
      <c r="K512">
        <v>0</v>
      </c>
      <c r="L512">
        <v>0</v>
      </c>
      <c r="M512">
        <v>28781669.575194001</v>
      </c>
      <c r="N512">
        <v>0</v>
      </c>
      <c r="O512">
        <v>0</v>
      </c>
      <c r="P512">
        <v>0</v>
      </c>
      <c r="Q512">
        <v>0</v>
      </c>
    </row>
    <row r="513" spans="1:17">
      <c r="A513" s="247">
        <v>45169</v>
      </c>
      <c r="B513" t="s">
        <v>2346</v>
      </c>
      <c r="C513" t="s">
        <v>2061</v>
      </c>
      <c r="D513" t="s">
        <v>50</v>
      </c>
      <c r="E513">
        <v>30236574.723552998</v>
      </c>
      <c r="F513">
        <v>0</v>
      </c>
      <c r="G513">
        <v>30236574.723552998</v>
      </c>
      <c r="H513">
        <v>30236574.723552998</v>
      </c>
      <c r="I513">
        <v>0</v>
      </c>
      <c r="J513">
        <v>0</v>
      </c>
      <c r="K513">
        <v>0</v>
      </c>
      <c r="L513">
        <v>0</v>
      </c>
      <c r="M513">
        <v>30236574.723552998</v>
      </c>
      <c r="N513">
        <v>0</v>
      </c>
      <c r="O513">
        <v>0</v>
      </c>
      <c r="P513">
        <v>0</v>
      </c>
      <c r="Q513">
        <v>0</v>
      </c>
    </row>
    <row r="514" spans="1:17">
      <c r="A514" s="247">
        <v>45169</v>
      </c>
      <c r="B514" t="s">
        <v>2347</v>
      </c>
      <c r="C514" t="s">
        <v>2110</v>
      </c>
      <c r="D514" t="s">
        <v>50</v>
      </c>
      <c r="E514">
        <v>163000000</v>
      </c>
      <c r="F514">
        <v>0</v>
      </c>
      <c r="G514">
        <v>163000000</v>
      </c>
      <c r="H514">
        <v>163000000</v>
      </c>
      <c r="I514">
        <v>0</v>
      </c>
      <c r="J514">
        <v>0</v>
      </c>
      <c r="K514">
        <v>0</v>
      </c>
      <c r="L514">
        <v>0</v>
      </c>
      <c r="M514">
        <v>163000000</v>
      </c>
      <c r="N514">
        <v>0</v>
      </c>
      <c r="O514">
        <v>0</v>
      </c>
      <c r="P514">
        <v>0</v>
      </c>
      <c r="Q514">
        <v>0</v>
      </c>
    </row>
    <row r="515" spans="1:17">
      <c r="A515" s="247">
        <v>45169</v>
      </c>
      <c r="B515" t="s">
        <v>2347</v>
      </c>
      <c r="C515" t="s">
        <v>2061</v>
      </c>
      <c r="D515" t="s">
        <v>50</v>
      </c>
      <c r="E515">
        <v>163000000</v>
      </c>
      <c r="F515">
        <v>0</v>
      </c>
      <c r="G515">
        <v>163000000</v>
      </c>
      <c r="H515">
        <v>163000000</v>
      </c>
      <c r="I515">
        <v>0</v>
      </c>
      <c r="J515">
        <v>0</v>
      </c>
      <c r="K515">
        <v>0</v>
      </c>
      <c r="L515">
        <v>0</v>
      </c>
      <c r="M515">
        <v>163000000</v>
      </c>
      <c r="N515">
        <v>0</v>
      </c>
      <c r="O515">
        <v>0</v>
      </c>
      <c r="P515">
        <v>0</v>
      </c>
      <c r="Q515">
        <v>0</v>
      </c>
    </row>
    <row r="516" spans="1:17">
      <c r="A516" s="247">
        <v>45169</v>
      </c>
      <c r="B516" t="s">
        <v>2348</v>
      </c>
      <c r="C516" t="s">
        <v>2110</v>
      </c>
      <c r="D516" t="s">
        <v>50</v>
      </c>
      <c r="E516">
        <v>1199893821.3124399</v>
      </c>
      <c r="F516">
        <v>0</v>
      </c>
      <c r="G516">
        <v>1199893821.3124399</v>
      </c>
      <c r="H516">
        <v>1199893821.3124399</v>
      </c>
      <c r="I516">
        <v>0</v>
      </c>
      <c r="J516">
        <v>0</v>
      </c>
      <c r="K516">
        <v>0</v>
      </c>
      <c r="L516">
        <v>0</v>
      </c>
      <c r="M516">
        <v>1199893821.3124399</v>
      </c>
      <c r="N516">
        <v>0</v>
      </c>
      <c r="O516">
        <v>0</v>
      </c>
      <c r="P516">
        <v>0</v>
      </c>
      <c r="Q516">
        <v>0</v>
      </c>
    </row>
    <row r="517" spans="1:17">
      <c r="A517" s="247">
        <v>45169</v>
      </c>
      <c r="B517" t="s">
        <v>2348</v>
      </c>
      <c r="C517" t="s">
        <v>2061</v>
      </c>
      <c r="D517" t="s">
        <v>50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s="247">
        <v>45169</v>
      </c>
      <c r="B518" t="s">
        <v>2348</v>
      </c>
      <c r="C518" t="s">
        <v>2110</v>
      </c>
      <c r="D518" t="s">
        <v>50</v>
      </c>
      <c r="E518">
        <v>1199893821.3124399</v>
      </c>
      <c r="F518">
        <v>0</v>
      </c>
      <c r="G518">
        <v>1199893821.3124399</v>
      </c>
      <c r="H518">
        <v>1199893821.3124399</v>
      </c>
      <c r="I518">
        <v>0</v>
      </c>
      <c r="J518">
        <v>0</v>
      </c>
      <c r="K518">
        <v>0</v>
      </c>
      <c r="L518">
        <v>0</v>
      </c>
      <c r="M518">
        <v>1199893821.3124399</v>
      </c>
      <c r="N518">
        <v>0</v>
      </c>
      <c r="O518">
        <v>0</v>
      </c>
      <c r="P518">
        <v>0</v>
      </c>
      <c r="Q518">
        <v>0</v>
      </c>
    </row>
    <row r="519" spans="1:17">
      <c r="A519" s="247">
        <v>45169</v>
      </c>
      <c r="B519" t="s">
        <v>2348</v>
      </c>
      <c r="C519" t="s">
        <v>2061</v>
      </c>
      <c r="D519" t="s">
        <v>50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s="247">
        <v>45169</v>
      </c>
      <c r="B520" t="s">
        <v>2349</v>
      </c>
      <c r="C520" t="s">
        <v>2110</v>
      </c>
      <c r="D520" t="s">
        <v>50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s="247">
        <v>45169</v>
      </c>
      <c r="B521" t="s">
        <v>2349</v>
      </c>
      <c r="C521" t="s">
        <v>2061</v>
      </c>
      <c r="D521" t="s">
        <v>50</v>
      </c>
      <c r="E521">
        <v>384018.68823999999</v>
      </c>
      <c r="F521">
        <v>0</v>
      </c>
      <c r="G521">
        <v>384018.68823999999</v>
      </c>
      <c r="H521">
        <v>384018.68823999999</v>
      </c>
      <c r="I521">
        <v>0</v>
      </c>
      <c r="J521">
        <v>0</v>
      </c>
      <c r="K521">
        <v>0</v>
      </c>
      <c r="L521">
        <v>0</v>
      </c>
      <c r="M521">
        <v>384018.68823999999</v>
      </c>
      <c r="N521">
        <v>0</v>
      </c>
      <c r="O521">
        <v>0</v>
      </c>
      <c r="P521">
        <v>0</v>
      </c>
      <c r="Q521">
        <v>0</v>
      </c>
    </row>
    <row r="522" spans="1:17">
      <c r="A522" s="247">
        <v>45169</v>
      </c>
      <c r="B522" t="s">
        <v>2350</v>
      </c>
      <c r="C522" t="s">
        <v>2110</v>
      </c>
      <c r="D522" t="s">
        <v>50</v>
      </c>
      <c r="E522">
        <v>181043751.61822101</v>
      </c>
      <c r="F522">
        <v>0</v>
      </c>
      <c r="G522">
        <v>181043751.61822101</v>
      </c>
      <c r="H522">
        <v>181043751.61822101</v>
      </c>
      <c r="I522">
        <v>0</v>
      </c>
      <c r="J522">
        <v>0</v>
      </c>
      <c r="K522">
        <v>0</v>
      </c>
      <c r="L522">
        <v>0</v>
      </c>
      <c r="M522">
        <v>181043751.61822101</v>
      </c>
      <c r="N522">
        <v>0</v>
      </c>
      <c r="O522">
        <v>0</v>
      </c>
      <c r="P522">
        <v>0</v>
      </c>
      <c r="Q522">
        <v>0</v>
      </c>
    </row>
    <row r="523" spans="1:17">
      <c r="A523" s="247">
        <v>45169</v>
      </c>
      <c r="B523" t="s">
        <v>2350</v>
      </c>
      <c r="C523" t="s">
        <v>2061</v>
      </c>
      <c r="D523" t="s">
        <v>50</v>
      </c>
      <c r="E523">
        <v>196808940.01567101</v>
      </c>
      <c r="F523">
        <v>0</v>
      </c>
      <c r="G523">
        <v>196808940.01567101</v>
      </c>
      <c r="H523">
        <v>196808940.01567101</v>
      </c>
      <c r="I523">
        <v>0</v>
      </c>
      <c r="J523">
        <v>0</v>
      </c>
      <c r="K523">
        <v>0</v>
      </c>
      <c r="L523">
        <v>0</v>
      </c>
      <c r="M523">
        <v>196808940.01567101</v>
      </c>
      <c r="N523">
        <v>0</v>
      </c>
      <c r="O523">
        <v>0</v>
      </c>
      <c r="P523">
        <v>0</v>
      </c>
      <c r="Q523">
        <v>0</v>
      </c>
    </row>
    <row r="524" spans="1:17">
      <c r="A524" s="247">
        <v>45169</v>
      </c>
      <c r="B524" t="s">
        <v>2351</v>
      </c>
      <c r="C524" t="s">
        <v>2110</v>
      </c>
      <c r="D524" t="s">
        <v>50</v>
      </c>
      <c r="E524">
        <v>180668089.286643</v>
      </c>
      <c r="F524">
        <v>0</v>
      </c>
      <c r="G524">
        <v>180668089.286643</v>
      </c>
      <c r="H524">
        <v>180668089.286643</v>
      </c>
      <c r="I524">
        <v>0</v>
      </c>
      <c r="J524">
        <v>0</v>
      </c>
      <c r="K524">
        <v>0</v>
      </c>
      <c r="L524">
        <v>0</v>
      </c>
      <c r="M524">
        <v>180668089.286643</v>
      </c>
      <c r="N524">
        <v>0</v>
      </c>
      <c r="O524">
        <v>0</v>
      </c>
      <c r="P524">
        <v>0</v>
      </c>
      <c r="Q524">
        <v>0</v>
      </c>
    </row>
    <row r="525" spans="1:17">
      <c r="A525" s="247">
        <v>45169</v>
      </c>
      <c r="B525" t="s">
        <v>2351</v>
      </c>
      <c r="C525" t="s">
        <v>2061</v>
      </c>
      <c r="D525" t="s">
        <v>50</v>
      </c>
      <c r="E525">
        <v>205768998.14210099</v>
      </c>
      <c r="F525">
        <v>0</v>
      </c>
      <c r="G525">
        <v>205768998.14210099</v>
      </c>
      <c r="H525">
        <v>205768998.14210099</v>
      </c>
      <c r="I525">
        <v>0</v>
      </c>
      <c r="J525">
        <v>0</v>
      </c>
      <c r="K525">
        <v>0</v>
      </c>
      <c r="L525">
        <v>0</v>
      </c>
      <c r="M525">
        <v>205768998.14210099</v>
      </c>
      <c r="N525">
        <v>0</v>
      </c>
      <c r="O525">
        <v>0</v>
      </c>
      <c r="P525">
        <v>0</v>
      </c>
      <c r="Q525">
        <v>0</v>
      </c>
    </row>
    <row r="526" spans="1:17">
      <c r="A526" s="247">
        <v>45169</v>
      </c>
      <c r="B526" t="s">
        <v>2352</v>
      </c>
      <c r="C526" t="s">
        <v>2110</v>
      </c>
      <c r="D526" t="s">
        <v>50</v>
      </c>
      <c r="E526">
        <v>209047099.95596701</v>
      </c>
      <c r="F526">
        <v>0</v>
      </c>
      <c r="G526">
        <v>209047099.95596701</v>
      </c>
      <c r="H526">
        <v>209047099.95596701</v>
      </c>
      <c r="I526">
        <v>0</v>
      </c>
      <c r="J526">
        <v>0</v>
      </c>
      <c r="K526">
        <v>0</v>
      </c>
      <c r="L526">
        <v>0</v>
      </c>
      <c r="M526">
        <v>209047099.95596701</v>
      </c>
      <c r="N526">
        <v>0</v>
      </c>
      <c r="O526">
        <v>0</v>
      </c>
      <c r="P526">
        <v>0</v>
      </c>
      <c r="Q526">
        <v>0</v>
      </c>
    </row>
    <row r="527" spans="1:17">
      <c r="A527" s="247">
        <v>45169</v>
      </c>
      <c r="B527" t="s">
        <v>2352</v>
      </c>
      <c r="C527" t="s">
        <v>2061</v>
      </c>
      <c r="D527" t="s">
        <v>50</v>
      </c>
      <c r="E527">
        <v>229493240.93055001</v>
      </c>
      <c r="F527">
        <v>0</v>
      </c>
      <c r="G527">
        <v>229493240.93055001</v>
      </c>
      <c r="H527">
        <v>229493240.93055001</v>
      </c>
      <c r="I527">
        <v>0</v>
      </c>
      <c r="J527">
        <v>0</v>
      </c>
      <c r="K527">
        <v>0</v>
      </c>
      <c r="L527">
        <v>0</v>
      </c>
      <c r="M527">
        <v>229493240.93055001</v>
      </c>
      <c r="N527">
        <v>0</v>
      </c>
      <c r="O527">
        <v>0</v>
      </c>
      <c r="P527">
        <v>0</v>
      </c>
      <c r="Q527">
        <v>0</v>
      </c>
    </row>
    <row r="528" spans="1:17">
      <c r="A528" s="247">
        <v>45169</v>
      </c>
      <c r="B528" t="s">
        <v>2353</v>
      </c>
      <c r="C528" t="s">
        <v>2110</v>
      </c>
      <c r="D528" t="s">
        <v>50</v>
      </c>
      <c r="E528">
        <v>1280331145.2067699</v>
      </c>
      <c r="F528">
        <v>0</v>
      </c>
      <c r="G528">
        <v>1280331145.2067699</v>
      </c>
      <c r="H528">
        <v>1280331145.2067699</v>
      </c>
      <c r="I528">
        <v>0</v>
      </c>
      <c r="J528">
        <v>0</v>
      </c>
      <c r="K528">
        <v>0</v>
      </c>
      <c r="L528">
        <v>0</v>
      </c>
      <c r="M528">
        <v>1280331145.2067699</v>
      </c>
      <c r="N528">
        <v>0</v>
      </c>
      <c r="O528">
        <v>0</v>
      </c>
      <c r="P528">
        <v>0</v>
      </c>
      <c r="Q528">
        <v>0</v>
      </c>
    </row>
    <row r="529" spans="1:17">
      <c r="A529" s="247">
        <v>45169</v>
      </c>
      <c r="B529" t="s">
        <v>2353</v>
      </c>
      <c r="C529" t="s">
        <v>2061</v>
      </c>
      <c r="D529" t="s">
        <v>50</v>
      </c>
      <c r="E529">
        <v>2220256722.1564498</v>
      </c>
      <c r="F529">
        <v>0</v>
      </c>
      <c r="G529">
        <v>2220256722.1564498</v>
      </c>
      <c r="H529">
        <v>2220256722.1564498</v>
      </c>
      <c r="I529">
        <v>0</v>
      </c>
      <c r="J529">
        <v>0</v>
      </c>
      <c r="K529">
        <v>0</v>
      </c>
      <c r="L529">
        <v>0</v>
      </c>
      <c r="M529">
        <v>2220256722.1564498</v>
      </c>
      <c r="N529">
        <v>0</v>
      </c>
      <c r="O529">
        <v>0</v>
      </c>
      <c r="P529">
        <v>0</v>
      </c>
      <c r="Q529">
        <v>0</v>
      </c>
    </row>
    <row r="530" spans="1:17">
      <c r="A530" s="247">
        <v>45169</v>
      </c>
      <c r="B530" t="s">
        <v>2354</v>
      </c>
      <c r="C530" t="s">
        <v>2110</v>
      </c>
      <c r="D530" t="s">
        <v>50</v>
      </c>
      <c r="E530">
        <v>106651461.388034</v>
      </c>
      <c r="F530">
        <v>0</v>
      </c>
      <c r="G530">
        <v>106651461.388034</v>
      </c>
      <c r="H530">
        <v>106651461.388034</v>
      </c>
      <c r="I530">
        <v>0</v>
      </c>
      <c r="J530">
        <v>0</v>
      </c>
      <c r="K530">
        <v>0</v>
      </c>
      <c r="L530">
        <v>106651461.388034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s="247">
        <v>45169</v>
      </c>
      <c r="B531" t="s">
        <v>2354</v>
      </c>
      <c r="C531" t="s">
        <v>2061</v>
      </c>
      <c r="D531" t="s">
        <v>50</v>
      </c>
      <c r="E531">
        <v>305055287.81605101</v>
      </c>
      <c r="F531">
        <v>0</v>
      </c>
      <c r="G531">
        <v>305055287.81605101</v>
      </c>
      <c r="H531">
        <v>305055287.81605101</v>
      </c>
      <c r="I531">
        <v>0</v>
      </c>
      <c r="J531">
        <v>0</v>
      </c>
      <c r="K531">
        <v>0</v>
      </c>
      <c r="L531">
        <v>305055287.81605101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s="247">
        <v>45169</v>
      </c>
      <c r="B532" t="s">
        <v>2355</v>
      </c>
      <c r="C532" t="s">
        <v>2110</v>
      </c>
      <c r="D532" t="s">
        <v>50</v>
      </c>
      <c r="E532">
        <v>444381089.116808</v>
      </c>
      <c r="F532">
        <v>0</v>
      </c>
      <c r="G532">
        <v>444381089.116808</v>
      </c>
      <c r="H532">
        <v>444381089.116808</v>
      </c>
      <c r="I532">
        <v>0</v>
      </c>
      <c r="J532">
        <v>0</v>
      </c>
      <c r="K532">
        <v>0</v>
      </c>
      <c r="L532">
        <v>444381089.116808</v>
      </c>
      <c r="M532">
        <v>0</v>
      </c>
      <c r="N532">
        <v>0</v>
      </c>
      <c r="O532">
        <v>0</v>
      </c>
      <c r="P532">
        <v>0</v>
      </c>
      <c r="Q532">
        <v>0</v>
      </c>
    </row>
    <row r="533" spans="1:17">
      <c r="A533" s="247">
        <v>45169</v>
      </c>
      <c r="B533" t="s">
        <v>2355</v>
      </c>
      <c r="C533" t="s">
        <v>2061</v>
      </c>
      <c r="D533" t="s">
        <v>50</v>
      </c>
      <c r="E533">
        <v>651051741.64599204</v>
      </c>
      <c r="F533">
        <v>0</v>
      </c>
      <c r="G533">
        <v>651051741.64599204</v>
      </c>
      <c r="H533">
        <v>651051741.64599204</v>
      </c>
      <c r="I533">
        <v>0</v>
      </c>
      <c r="J533">
        <v>0</v>
      </c>
      <c r="K533">
        <v>0</v>
      </c>
      <c r="L533">
        <v>651051741.64599204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s="247">
        <v>45169</v>
      </c>
      <c r="B534" t="s">
        <v>2356</v>
      </c>
      <c r="C534" t="s">
        <v>2110</v>
      </c>
      <c r="D534" t="s">
        <v>50</v>
      </c>
      <c r="E534">
        <v>723955913.66601598</v>
      </c>
      <c r="F534">
        <v>0</v>
      </c>
      <c r="G534">
        <v>723955913.66601598</v>
      </c>
      <c r="H534">
        <v>723955913.66601598</v>
      </c>
      <c r="I534">
        <v>0</v>
      </c>
      <c r="J534">
        <v>0</v>
      </c>
      <c r="K534">
        <v>0</v>
      </c>
      <c r="L534">
        <v>723955913.66601598</v>
      </c>
      <c r="M534">
        <v>0</v>
      </c>
      <c r="N534">
        <v>0</v>
      </c>
      <c r="O534">
        <v>0</v>
      </c>
      <c r="P534">
        <v>0</v>
      </c>
      <c r="Q534">
        <v>0</v>
      </c>
    </row>
    <row r="535" spans="1:17">
      <c r="A535" s="247">
        <v>45169</v>
      </c>
      <c r="B535" t="s">
        <v>2356</v>
      </c>
      <c r="C535" t="s">
        <v>2061</v>
      </c>
      <c r="D535" t="s">
        <v>50</v>
      </c>
      <c r="E535">
        <v>888175297.02704406</v>
      </c>
      <c r="F535">
        <v>0</v>
      </c>
      <c r="G535">
        <v>888175297.02704406</v>
      </c>
      <c r="H535">
        <v>888175297.02704406</v>
      </c>
      <c r="I535">
        <v>0</v>
      </c>
      <c r="J535">
        <v>0</v>
      </c>
      <c r="K535">
        <v>0</v>
      </c>
      <c r="L535">
        <v>888175297.02704406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>
      <c r="A536" s="247">
        <v>45169</v>
      </c>
      <c r="B536" t="s">
        <v>2357</v>
      </c>
      <c r="C536" t="s">
        <v>2110</v>
      </c>
      <c r="D536" t="s">
        <v>50</v>
      </c>
      <c r="E536">
        <v>584885783.89340401</v>
      </c>
      <c r="F536">
        <v>0</v>
      </c>
      <c r="G536">
        <v>584885783.89340401</v>
      </c>
      <c r="H536">
        <v>584885783.89340401</v>
      </c>
      <c r="I536">
        <v>0</v>
      </c>
      <c r="J536">
        <v>0</v>
      </c>
      <c r="K536">
        <v>0</v>
      </c>
      <c r="L536">
        <v>584885783.89340401</v>
      </c>
      <c r="M536">
        <v>0</v>
      </c>
      <c r="N536">
        <v>0</v>
      </c>
      <c r="O536">
        <v>0</v>
      </c>
      <c r="P536">
        <v>0</v>
      </c>
      <c r="Q536">
        <v>0</v>
      </c>
    </row>
    <row r="537" spans="1:17">
      <c r="A537" s="247">
        <v>45169</v>
      </c>
      <c r="B537" t="s">
        <v>2357</v>
      </c>
      <c r="C537" t="s">
        <v>2061</v>
      </c>
      <c r="D537" t="s">
        <v>50</v>
      </c>
      <c r="E537">
        <v>88876217.823360994</v>
      </c>
      <c r="F537">
        <v>0</v>
      </c>
      <c r="G537">
        <v>88876217.823360994</v>
      </c>
      <c r="H537">
        <v>88876217.823360994</v>
      </c>
      <c r="I537">
        <v>0</v>
      </c>
      <c r="J537">
        <v>0</v>
      </c>
      <c r="K537">
        <v>0</v>
      </c>
      <c r="L537">
        <v>88876217.823360994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 s="247">
        <v>45169</v>
      </c>
      <c r="B538" t="s">
        <v>2358</v>
      </c>
      <c r="C538" t="s">
        <v>2110</v>
      </c>
      <c r="D538" t="s">
        <v>50</v>
      </c>
      <c r="E538">
        <v>163500000</v>
      </c>
      <c r="F538">
        <v>0</v>
      </c>
      <c r="G538">
        <v>163500000</v>
      </c>
      <c r="H538">
        <v>163500000</v>
      </c>
      <c r="I538">
        <v>0</v>
      </c>
      <c r="J538">
        <v>0</v>
      </c>
      <c r="K538">
        <v>0</v>
      </c>
      <c r="L538">
        <v>0</v>
      </c>
      <c r="M538">
        <v>163500000</v>
      </c>
      <c r="N538">
        <v>0</v>
      </c>
      <c r="O538">
        <v>0</v>
      </c>
      <c r="P538">
        <v>0</v>
      </c>
      <c r="Q538">
        <v>0</v>
      </c>
    </row>
    <row r="539" spans="1:17">
      <c r="A539" s="247">
        <v>45169</v>
      </c>
      <c r="B539" t="s">
        <v>2358</v>
      </c>
      <c r="C539" t="s">
        <v>2061</v>
      </c>
      <c r="D539" t="s">
        <v>50</v>
      </c>
      <c r="E539">
        <v>163500000</v>
      </c>
      <c r="F539">
        <v>0</v>
      </c>
      <c r="G539">
        <v>163500000</v>
      </c>
      <c r="H539">
        <v>163500000</v>
      </c>
      <c r="I539">
        <v>0</v>
      </c>
      <c r="J539">
        <v>0</v>
      </c>
      <c r="K539">
        <v>0</v>
      </c>
      <c r="L539">
        <v>0</v>
      </c>
      <c r="M539">
        <v>163500000</v>
      </c>
      <c r="N539">
        <v>0</v>
      </c>
      <c r="O539">
        <v>0</v>
      </c>
      <c r="P539">
        <v>0</v>
      </c>
      <c r="Q539">
        <v>0</v>
      </c>
    </row>
    <row r="540" spans="1:17">
      <c r="A540" s="247">
        <v>45169</v>
      </c>
      <c r="B540" t="s">
        <v>2359</v>
      </c>
      <c r="C540" t="s">
        <v>2110</v>
      </c>
      <c r="D540" t="s">
        <v>50</v>
      </c>
      <c r="E540">
        <v>128658359.126276</v>
      </c>
      <c r="F540">
        <v>0</v>
      </c>
      <c r="G540">
        <v>128658359.126276</v>
      </c>
      <c r="H540">
        <v>128658359.126276</v>
      </c>
      <c r="I540">
        <v>0</v>
      </c>
      <c r="J540">
        <v>0</v>
      </c>
      <c r="K540">
        <v>0</v>
      </c>
      <c r="L540">
        <v>128658359.126276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s="247">
        <v>45169</v>
      </c>
      <c r="B541" t="s">
        <v>2359</v>
      </c>
      <c r="C541" t="s">
        <v>2061</v>
      </c>
      <c r="D541" t="s">
        <v>50</v>
      </c>
      <c r="E541">
        <v>66657163.367521003</v>
      </c>
      <c r="F541">
        <v>0</v>
      </c>
      <c r="G541">
        <v>66657163.367521003</v>
      </c>
      <c r="H541">
        <v>66657163.367521003</v>
      </c>
      <c r="I541">
        <v>0</v>
      </c>
      <c r="J541">
        <v>0</v>
      </c>
      <c r="K541">
        <v>0</v>
      </c>
      <c r="L541">
        <v>66657163.367521003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s="247">
        <v>45169</v>
      </c>
      <c r="B542" t="s">
        <v>2360</v>
      </c>
      <c r="C542" t="s">
        <v>2110</v>
      </c>
      <c r="D542" t="s">
        <v>50</v>
      </c>
      <c r="E542">
        <v>53325730.694017</v>
      </c>
      <c r="F542">
        <v>0</v>
      </c>
      <c r="G542">
        <v>53325730.694017</v>
      </c>
      <c r="H542">
        <v>53325730.694017</v>
      </c>
      <c r="I542">
        <v>0</v>
      </c>
      <c r="J542">
        <v>0</v>
      </c>
      <c r="K542">
        <v>0</v>
      </c>
      <c r="L542">
        <v>53325730.694017</v>
      </c>
      <c r="M542">
        <v>0</v>
      </c>
      <c r="N542">
        <v>0</v>
      </c>
      <c r="O542">
        <v>0</v>
      </c>
      <c r="P542">
        <v>0</v>
      </c>
      <c r="Q542">
        <v>0</v>
      </c>
    </row>
    <row r="543" spans="1:17">
      <c r="A543" s="247">
        <v>45169</v>
      </c>
      <c r="B543" t="s">
        <v>2360</v>
      </c>
      <c r="C543" t="s">
        <v>2061</v>
      </c>
      <c r="D543" t="s">
        <v>50</v>
      </c>
      <c r="E543">
        <v>61592556.795184001</v>
      </c>
      <c r="F543">
        <v>0</v>
      </c>
      <c r="G543">
        <v>61592556.795184001</v>
      </c>
      <c r="H543">
        <v>61592556.795184001</v>
      </c>
      <c r="I543">
        <v>0</v>
      </c>
      <c r="J543">
        <v>0</v>
      </c>
      <c r="K543">
        <v>0</v>
      </c>
      <c r="L543">
        <v>61592556.795184001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s="247">
        <v>45169</v>
      </c>
      <c r="B544" t="s">
        <v>2361</v>
      </c>
      <c r="C544" t="s">
        <v>2110</v>
      </c>
      <c r="D544" t="s">
        <v>50</v>
      </c>
      <c r="E544">
        <v>168556308.64742601</v>
      </c>
      <c r="F544">
        <v>0</v>
      </c>
      <c r="G544">
        <v>168556308.64742601</v>
      </c>
      <c r="H544">
        <v>168556308.64742601</v>
      </c>
      <c r="I544">
        <v>0</v>
      </c>
      <c r="J544">
        <v>0</v>
      </c>
      <c r="K544">
        <v>0</v>
      </c>
      <c r="L544">
        <v>168556308.64742601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>
      <c r="A545" s="247">
        <v>45169</v>
      </c>
      <c r="B545" t="s">
        <v>2361</v>
      </c>
      <c r="C545" t="s">
        <v>2061</v>
      </c>
      <c r="D545" t="s">
        <v>50</v>
      </c>
      <c r="E545">
        <v>154212248.22323799</v>
      </c>
      <c r="F545">
        <v>0</v>
      </c>
      <c r="G545">
        <v>154212248.22323799</v>
      </c>
      <c r="H545">
        <v>154212248.22323799</v>
      </c>
      <c r="I545">
        <v>0</v>
      </c>
      <c r="J545">
        <v>0</v>
      </c>
      <c r="K545">
        <v>0</v>
      </c>
      <c r="L545">
        <v>154212248.22323799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s="247">
        <v>45169</v>
      </c>
      <c r="B546" t="s">
        <v>2362</v>
      </c>
      <c r="C546" t="s">
        <v>2110</v>
      </c>
      <c r="D546" t="s">
        <v>50</v>
      </c>
      <c r="E546">
        <v>272785554.07633102</v>
      </c>
      <c r="F546">
        <v>0</v>
      </c>
      <c r="G546">
        <v>272785554.07633102</v>
      </c>
      <c r="H546">
        <v>272785554.07633102</v>
      </c>
      <c r="I546">
        <v>0</v>
      </c>
      <c r="J546">
        <v>0</v>
      </c>
      <c r="K546">
        <v>0</v>
      </c>
      <c r="L546">
        <v>272785554.07633102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s="247">
        <v>45169</v>
      </c>
      <c r="B547" t="s">
        <v>2362</v>
      </c>
      <c r="C547" t="s">
        <v>2061</v>
      </c>
      <c r="D547" t="s">
        <v>50</v>
      </c>
      <c r="E547">
        <v>285102007.828408</v>
      </c>
      <c r="F547">
        <v>0</v>
      </c>
      <c r="G547">
        <v>285102007.828408</v>
      </c>
      <c r="H547">
        <v>285102007.828408</v>
      </c>
      <c r="I547">
        <v>0</v>
      </c>
      <c r="J547">
        <v>0</v>
      </c>
      <c r="K547">
        <v>0</v>
      </c>
      <c r="L547">
        <v>285102007.828408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s="247">
        <v>45169</v>
      </c>
      <c r="B548" t="s">
        <v>2363</v>
      </c>
      <c r="C548" t="s">
        <v>2110</v>
      </c>
      <c r="D548" t="s">
        <v>50</v>
      </c>
      <c r="E548">
        <v>2687172678.5900998</v>
      </c>
      <c r="F548">
        <v>0</v>
      </c>
      <c r="G548">
        <v>2687172678.5900998</v>
      </c>
      <c r="H548">
        <v>2687172678.5900998</v>
      </c>
      <c r="I548">
        <v>0</v>
      </c>
      <c r="J548">
        <v>0</v>
      </c>
      <c r="K548">
        <v>0</v>
      </c>
      <c r="L548">
        <v>2687172678.5900998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>
      <c r="A549" s="247">
        <v>45169</v>
      </c>
      <c r="B549" t="s">
        <v>2363</v>
      </c>
      <c r="C549" t="s">
        <v>2061</v>
      </c>
      <c r="D549" t="s">
        <v>50</v>
      </c>
      <c r="E549">
        <v>6655249207.1504402</v>
      </c>
      <c r="F549">
        <v>0</v>
      </c>
      <c r="G549">
        <v>6655249207.1504402</v>
      </c>
      <c r="H549">
        <v>6655249207.1504402</v>
      </c>
      <c r="I549">
        <v>0</v>
      </c>
      <c r="J549">
        <v>0</v>
      </c>
      <c r="K549">
        <v>0</v>
      </c>
      <c r="L549">
        <v>6655249207.1504402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>
      <c r="A550" s="247">
        <v>45169</v>
      </c>
      <c r="B550" t="s">
        <v>2364</v>
      </c>
      <c r="C550" t="s">
        <v>2110</v>
      </c>
      <c r="D550" t="s">
        <v>50</v>
      </c>
      <c r="E550">
        <v>64752585426.807198</v>
      </c>
      <c r="F550">
        <v>0</v>
      </c>
      <c r="G550">
        <v>64752585426.807198</v>
      </c>
      <c r="H550">
        <v>64752585426.807198</v>
      </c>
      <c r="I550">
        <v>0</v>
      </c>
      <c r="J550">
        <v>0</v>
      </c>
      <c r="K550">
        <v>0</v>
      </c>
      <c r="L550">
        <v>64752585426.807198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>
      <c r="A551" s="247">
        <v>45169</v>
      </c>
      <c r="B551" t="s">
        <v>2364</v>
      </c>
      <c r="C551" t="s">
        <v>2061</v>
      </c>
      <c r="D551" t="s">
        <v>50</v>
      </c>
      <c r="E551">
        <v>68036973094.027802</v>
      </c>
      <c r="F551">
        <v>0</v>
      </c>
      <c r="G551">
        <v>68036973094.027802</v>
      </c>
      <c r="H551">
        <v>68036973094.027802</v>
      </c>
      <c r="I551">
        <v>0</v>
      </c>
      <c r="J551">
        <v>0</v>
      </c>
      <c r="K551">
        <v>0</v>
      </c>
      <c r="L551">
        <v>68036973094.027802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>
      <c r="A552" s="247">
        <v>45169</v>
      </c>
      <c r="B552" t="s">
        <v>2365</v>
      </c>
      <c r="C552" t="s">
        <v>2110</v>
      </c>
      <c r="D552" t="s">
        <v>50</v>
      </c>
      <c r="E552">
        <v>6534555990.2009697</v>
      </c>
      <c r="F552">
        <v>0</v>
      </c>
      <c r="G552">
        <v>6534555990.2009697</v>
      </c>
      <c r="H552">
        <v>6534555990.2009697</v>
      </c>
      <c r="I552">
        <v>0</v>
      </c>
      <c r="J552">
        <v>0</v>
      </c>
      <c r="K552">
        <v>0</v>
      </c>
      <c r="L552">
        <v>6534555990.2009697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>
      <c r="A553" s="247">
        <v>45169</v>
      </c>
      <c r="B553" t="s">
        <v>2365</v>
      </c>
      <c r="C553" t="s">
        <v>2061</v>
      </c>
      <c r="D553" t="s">
        <v>50</v>
      </c>
      <c r="E553">
        <v>1574460329.50055</v>
      </c>
      <c r="F553">
        <v>0</v>
      </c>
      <c r="G553">
        <v>1574460329.50055</v>
      </c>
      <c r="H553">
        <v>1574460329.50055</v>
      </c>
      <c r="I553">
        <v>0</v>
      </c>
      <c r="J553">
        <v>0</v>
      </c>
      <c r="K553">
        <v>0</v>
      </c>
      <c r="L553">
        <v>1574460329.50055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>
      <c r="A554" s="247">
        <v>45169</v>
      </c>
      <c r="B554" t="s">
        <v>2366</v>
      </c>
      <c r="C554" t="s">
        <v>2110</v>
      </c>
      <c r="D554" t="s">
        <v>50</v>
      </c>
      <c r="E554">
        <v>1709313081.2037301</v>
      </c>
      <c r="F554">
        <v>0</v>
      </c>
      <c r="G554">
        <v>1709313081.2037301</v>
      </c>
      <c r="H554">
        <v>1709313081.2037301</v>
      </c>
      <c r="I554">
        <v>0</v>
      </c>
      <c r="J554">
        <v>0</v>
      </c>
      <c r="K554">
        <v>0</v>
      </c>
      <c r="L554">
        <v>1709313081.2037301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>
      <c r="A555" s="247">
        <v>45169</v>
      </c>
      <c r="B555" t="s">
        <v>2366</v>
      </c>
      <c r="C555" t="s">
        <v>2061</v>
      </c>
      <c r="D555" t="s">
        <v>50</v>
      </c>
      <c r="E555">
        <v>1089301123.6161699</v>
      </c>
      <c r="F555">
        <v>0</v>
      </c>
      <c r="G555">
        <v>1089301123.6161699</v>
      </c>
      <c r="H555">
        <v>1089301123.6161699</v>
      </c>
      <c r="I555">
        <v>0</v>
      </c>
      <c r="J555">
        <v>0</v>
      </c>
      <c r="K555">
        <v>0</v>
      </c>
      <c r="L555">
        <v>1089301123.6161699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>
      <c r="A556" s="247">
        <v>45169</v>
      </c>
      <c r="B556" t="s">
        <v>2367</v>
      </c>
      <c r="C556" t="s">
        <v>2110</v>
      </c>
      <c r="D556" t="s">
        <v>50</v>
      </c>
      <c r="E556">
        <v>779440435.31925702</v>
      </c>
      <c r="F556">
        <v>0</v>
      </c>
      <c r="G556">
        <v>779440435.31925702</v>
      </c>
      <c r="H556">
        <v>779440435.31925702</v>
      </c>
      <c r="I556">
        <v>0</v>
      </c>
      <c r="J556">
        <v>0</v>
      </c>
      <c r="K556">
        <v>0</v>
      </c>
      <c r="L556">
        <v>779440435.31925702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s="247">
        <v>45169</v>
      </c>
      <c r="B557" t="s">
        <v>2367</v>
      </c>
      <c r="C557" t="s">
        <v>2061</v>
      </c>
      <c r="D557" t="s">
        <v>50</v>
      </c>
      <c r="E557">
        <v>862108696.33093095</v>
      </c>
      <c r="F557">
        <v>0</v>
      </c>
      <c r="G557">
        <v>862108696.33093095</v>
      </c>
      <c r="H557">
        <v>862108696.33093095</v>
      </c>
      <c r="I557">
        <v>0</v>
      </c>
      <c r="J557">
        <v>0</v>
      </c>
      <c r="K557">
        <v>0</v>
      </c>
      <c r="L557">
        <v>862108696.33093095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>
      <c r="A558" s="247">
        <v>45169</v>
      </c>
      <c r="B558" t="s">
        <v>2368</v>
      </c>
      <c r="C558" t="s">
        <v>2110</v>
      </c>
      <c r="D558" t="s">
        <v>50</v>
      </c>
      <c r="E558">
        <v>3976592351.75032</v>
      </c>
      <c r="F558">
        <v>0</v>
      </c>
      <c r="G558">
        <v>3976592351.75032</v>
      </c>
      <c r="H558">
        <v>3976592351.75032</v>
      </c>
      <c r="I558">
        <v>0</v>
      </c>
      <c r="J558">
        <v>0</v>
      </c>
      <c r="K558">
        <v>0</v>
      </c>
      <c r="L558">
        <v>3976592351.75032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>
      <c r="A559" s="247">
        <v>45169</v>
      </c>
      <c r="B559" t="s">
        <v>2368</v>
      </c>
      <c r="C559" t="s">
        <v>2061</v>
      </c>
      <c r="D559" t="s">
        <v>50</v>
      </c>
      <c r="E559">
        <v>3833151747.50844</v>
      </c>
      <c r="F559">
        <v>0</v>
      </c>
      <c r="G559">
        <v>3833151747.50844</v>
      </c>
      <c r="H559">
        <v>3833151747.50844</v>
      </c>
      <c r="I559">
        <v>0</v>
      </c>
      <c r="J559">
        <v>0</v>
      </c>
      <c r="K559">
        <v>0</v>
      </c>
      <c r="L559">
        <v>3833151747.50844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s="247">
        <v>45169</v>
      </c>
      <c r="B560" t="s">
        <v>2369</v>
      </c>
      <c r="C560" t="s">
        <v>2110</v>
      </c>
      <c r="D560" t="s">
        <v>50</v>
      </c>
      <c r="E560">
        <v>43500000</v>
      </c>
      <c r="F560">
        <v>0</v>
      </c>
      <c r="G560">
        <v>43500000</v>
      </c>
      <c r="H560">
        <v>43500000</v>
      </c>
      <c r="I560">
        <v>0</v>
      </c>
      <c r="J560">
        <v>0</v>
      </c>
      <c r="K560">
        <v>0</v>
      </c>
      <c r="L560">
        <v>0</v>
      </c>
      <c r="M560">
        <v>43500000</v>
      </c>
      <c r="N560">
        <v>0</v>
      </c>
      <c r="O560">
        <v>0</v>
      </c>
      <c r="P560">
        <v>0</v>
      </c>
      <c r="Q560">
        <v>0</v>
      </c>
    </row>
    <row r="561" spans="1:17">
      <c r="A561" s="247">
        <v>45169</v>
      </c>
      <c r="B561" t="s">
        <v>2369</v>
      </c>
      <c r="C561" t="s">
        <v>2061</v>
      </c>
      <c r="D561" t="s">
        <v>50</v>
      </c>
      <c r="E561">
        <v>43500000</v>
      </c>
      <c r="F561">
        <v>0</v>
      </c>
      <c r="G561">
        <v>43500000</v>
      </c>
      <c r="H561">
        <v>43500000</v>
      </c>
      <c r="I561">
        <v>0</v>
      </c>
      <c r="J561">
        <v>0</v>
      </c>
      <c r="K561">
        <v>0</v>
      </c>
      <c r="L561">
        <v>0</v>
      </c>
      <c r="M561">
        <v>43500000</v>
      </c>
      <c r="N561">
        <v>0</v>
      </c>
      <c r="O561">
        <v>0</v>
      </c>
      <c r="P561">
        <v>0</v>
      </c>
      <c r="Q561">
        <v>0</v>
      </c>
    </row>
    <row r="562" spans="1:17">
      <c r="A562" s="247">
        <v>45169</v>
      </c>
      <c r="B562" t="s">
        <v>2370</v>
      </c>
      <c r="C562" t="s">
        <v>2110</v>
      </c>
      <c r="D562" t="s">
        <v>50</v>
      </c>
      <c r="E562">
        <v>551032550.50484097</v>
      </c>
      <c r="F562">
        <v>0</v>
      </c>
      <c r="G562">
        <v>551032550.50484097</v>
      </c>
      <c r="H562">
        <v>551032550.50484097</v>
      </c>
      <c r="I562">
        <v>0</v>
      </c>
      <c r="J562">
        <v>0</v>
      </c>
      <c r="K562">
        <v>0</v>
      </c>
      <c r="L562">
        <v>551032550.50484097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>
      <c r="A563" s="247">
        <v>45169</v>
      </c>
      <c r="B563" t="s">
        <v>2370</v>
      </c>
      <c r="C563" t="s">
        <v>2061</v>
      </c>
      <c r="D563" t="s">
        <v>50</v>
      </c>
      <c r="E563">
        <v>956107029.46204305</v>
      </c>
      <c r="F563">
        <v>0</v>
      </c>
      <c r="G563">
        <v>956107029.46204305</v>
      </c>
      <c r="H563">
        <v>956107029.46204305</v>
      </c>
      <c r="I563">
        <v>0</v>
      </c>
      <c r="J563">
        <v>0</v>
      </c>
      <c r="K563">
        <v>0</v>
      </c>
      <c r="L563">
        <v>956107029.46204305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s="247">
        <v>45169</v>
      </c>
      <c r="B564" t="s">
        <v>2371</v>
      </c>
      <c r="C564" t="s">
        <v>2110</v>
      </c>
      <c r="D564" t="s">
        <v>50</v>
      </c>
      <c r="E564">
        <v>246996979.32260901</v>
      </c>
      <c r="F564">
        <v>0</v>
      </c>
      <c r="G564">
        <v>246996979.32260901</v>
      </c>
      <c r="H564">
        <v>246996979.32260901</v>
      </c>
      <c r="I564">
        <v>0</v>
      </c>
      <c r="J564">
        <v>0</v>
      </c>
      <c r="K564">
        <v>0</v>
      </c>
      <c r="L564">
        <v>246996979.32260901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>
      <c r="A565" s="247">
        <v>45169</v>
      </c>
      <c r="B565" t="s">
        <v>2371</v>
      </c>
      <c r="C565" t="s">
        <v>2061</v>
      </c>
      <c r="D565" t="s">
        <v>50</v>
      </c>
      <c r="E565">
        <v>337953986.99755198</v>
      </c>
      <c r="F565">
        <v>0</v>
      </c>
      <c r="G565">
        <v>337953986.99755198</v>
      </c>
      <c r="H565">
        <v>337953986.99755198</v>
      </c>
      <c r="I565">
        <v>0</v>
      </c>
      <c r="J565">
        <v>0</v>
      </c>
      <c r="K565">
        <v>0</v>
      </c>
      <c r="L565">
        <v>337953986.99755198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s="247">
        <v>45169</v>
      </c>
      <c r="B566" t="s">
        <v>2372</v>
      </c>
      <c r="C566" t="s">
        <v>2110</v>
      </c>
      <c r="D566" t="s">
        <v>50</v>
      </c>
      <c r="E566">
        <v>845306480.55180097</v>
      </c>
      <c r="F566">
        <v>0</v>
      </c>
      <c r="G566">
        <v>845306480.55180097</v>
      </c>
      <c r="H566">
        <v>845306480.55180097</v>
      </c>
      <c r="I566">
        <v>0</v>
      </c>
      <c r="J566">
        <v>0</v>
      </c>
      <c r="K566">
        <v>0</v>
      </c>
      <c r="L566">
        <v>845306480.55180097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>
      <c r="A567" s="247">
        <v>45169</v>
      </c>
      <c r="B567" t="s">
        <v>2372</v>
      </c>
      <c r="C567" t="s">
        <v>2061</v>
      </c>
      <c r="D567" t="s">
        <v>50</v>
      </c>
      <c r="E567">
        <v>266628653.47008401</v>
      </c>
      <c r="F567">
        <v>0</v>
      </c>
      <c r="G567">
        <v>266628653.47008401</v>
      </c>
      <c r="H567">
        <v>266628653.47008401</v>
      </c>
      <c r="I567">
        <v>0</v>
      </c>
      <c r="J567">
        <v>0</v>
      </c>
      <c r="K567">
        <v>0</v>
      </c>
      <c r="L567">
        <v>266628653.47008401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s="247">
        <v>45169</v>
      </c>
      <c r="B568" t="s">
        <v>2373</v>
      </c>
      <c r="C568" t="s">
        <v>2110</v>
      </c>
      <c r="D568" t="s">
        <v>50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s="247">
        <v>45169</v>
      </c>
      <c r="B569" t="s">
        <v>2373</v>
      </c>
      <c r="C569" t="s">
        <v>2061</v>
      </c>
      <c r="D569" t="s">
        <v>50</v>
      </c>
      <c r="E569">
        <v>148802869.821013</v>
      </c>
      <c r="F569">
        <v>0</v>
      </c>
      <c r="G569">
        <v>148802869.821013</v>
      </c>
      <c r="H569">
        <v>148802869.821013</v>
      </c>
      <c r="I569">
        <v>0</v>
      </c>
      <c r="J569">
        <v>0</v>
      </c>
      <c r="K569">
        <v>0</v>
      </c>
      <c r="L569">
        <v>148802869.821013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s="247">
        <v>45169</v>
      </c>
      <c r="B570" t="s">
        <v>2374</v>
      </c>
      <c r="C570" t="s">
        <v>2110</v>
      </c>
      <c r="D570" t="s">
        <v>50</v>
      </c>
      <c r="E570">
        <v>781539865.17009199</v>
      </c>
      <c r="F570">
        <v>0</v>
      </c>
      <c r="G570">
        <v>781539865.17009199</v>
      </c>
      <c r="H570">
        <v>781539865.17009199</v>
      </c>
      <c r="I570">
        <v>0</v>
      </c>
      <c r="J570">
        <v>0</v>
      </c>
      <c r="K570">
        <v>0</v>
      </c>
      <c r="L570">
        <v>781539865.17009199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s="247">
        <v>45169</v>
      </c>
      <c r="B571" t="s">
        <v>2374</v>
      </c>
      <c r="C571" t="s">
        <v>2061</v>
      </c>
      <c r="D571" t="s">
        <v>50</v>
      </c>
      <c r="E571">
        <v>1080313130.97434</v>
      </c>
      <c r="F571">
        <v>0</v>
      </c>
      <c r="G571">
        <v>1080313130.97434</v>
      </c>
      <c r="H571">
        <v>1080313130.97434</v>
      </c>
      <c r="I571">
        <v>0</v>
      </c>
      <c r="J571">
        <v>0</v>
      </c>
      <c r="K571">
        <v>0</v>
      </c>
      <c r="L571">
        <v>1080313130.97434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s="247">
        <v>45169</v>
      </c>
      <c r="B572" t="s">
        <v>2375</v>
      </c>
      <c r="C572" t="s">
        <v>2110</v>
      </c>
      <c r="D572" t="s">
        <v>50</v>
      </c>
      <c r="E572">
        <v>656653244.20813596</v>
      </c>
      <c r="F572">
        <v>0</v>
      </c>
      <c r="G572">
        <v>656653244.20813596</v>
      </c>
      <c r="H572">
        <v>656653244.20813596</v>
      </c>
      <c r="I572">
        <v>0</v>
      </c>
      <c r="J572">
        <v>0</v>
      </c>
      <c r="K572">
        <v>0</v>
      </c>
      <c r="L572">
        <v>656653244.20813596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s="247">
        <v>45169</v>
      </c>
      <c r="B573" t="s">
        <v>2375</v>
      </c>
      <c r="C573" t="s">
        <v>2061</v>
      </c>
      <c r="D573" t="s">
        <v>50</v>
      </c>
      <c r="E573">
        <v>135153231.90264201</v>
      </c>
      <c r="F573">
        <v>0</v>
      </c>
      <c r="G573">
        <v>135153231.90264201</v>
      </c>
      <c r="H573">
        <v>135153231.90264201</v>
      </c>
      <c r="I573">
        <v>0</v>
      </c>
      <c r="J573">
        <v>0</v>
      </c>
      <c r="K573">
        <v>0</v>
      </c>
      <c r="L573">
        <v>135153231.90264201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s="247">
        <v>45169</v>
      </c>
      <c r="B574" t="s">
        <v>2376</v>
      </c>
      <c r="C574" t="s">
        <v>2110</v>
      </c>
      <c r="D574" t="s">
        <v>50</v>
      </c>
      <c r="E574">
        <v>1144325324.9324801</v>
      </c>
      <c r="F574">
        <v>0</v>
      </c>
      <c r="G574">
        <v>1144325324.9324801</v>
      </c>
      <c r="H574">
        <v>1144325324.9324801</v>
      </c>
      <c r="I574">
        <v>0</v>
      </c>
      <c r="J574">
        <v>0</v>
      </c>
      <c r="K574">
        <v>0</v>
      </c>
      <c r="L574">
        <v>1144325324.9324801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s="247">
        <v>45169</v>
      </c>
      <c r="B575" t="s">
        <v>2376</v>
      </c>
      <c r="C575" t="s">
        <v>2061</v>
      </c>
      <c r="D575" t="s">
        <v>50</v>
      </c>
      <c r="E575">
        <v>875124274.840042</v>
      </c>
      <c r="F575">
        <v>0</v>
      </c>
      <c r="G575">
        <v>875124274.840042</v>
      </c>
      <c r="H575">
        <v>875124274.840042</v>
      </c>
      <c r="I575">
        <v>0</v>
      </c>
      <c r="J575">
        <v>0</v>
      </c>
      <c r="K575">
        <v>0</v>
      </c>
      <c r="L575">
        <v>875124274.840042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s="247">
        <v>45169</v>
      </c>
      <c r="B576" t="s">
        <v>2377</v>
      </c>
      <c r="C576" t="s">
        <v>2110</v>
      </c>
      <c r="D576" t="s">
        <v>50</v>
      </c>
      <c r="E576">
        <v>1681320552.94964</v>
      </c>
      <c r="F576">
        <v>0</v>
      </c>
      <c r="G576">
        <v>1681320552.94964</v>
      </c>
      <c r="H576">
        <v>1681320552.94964</v>
      </c>
      <c r="I576">
        <v>0</v>
      </c>
      <c r="J576">
        <v>0</v>
      </c>
      <c r="K576">
        <v>0</v>
      </c>
      <c r="L576">
        <v>1681320552.94964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s="247">
        <v>45169</v>
      </c>
      <c r="B577" t="s">
        <v>2377</v>
      </c>
      <c r="C577" t="s">
        <v>2061</v>
      </c>
      <c r="D577" t="s">
        <v>50</v>
      </c>
      <c r="E577">
        <v>1300166138.8786199</v>
      </c>
      <c r="F577">
        <v>0</v>
      </c>
      <c r="G577">
        <v>1300166138.8786199</v>
      </c>
      <c r="H577">
        <v>1300166138.8786199</v>
      </c>
      <c r="I577">
        <v>0</v>
      </c>
      <c r="J577">
        <v>0</v>
      </c>
      <c r="K577">
        <v>0</v>
      </c>
      <c r="L577">
        <v>1300166138.8786199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s="247">
        <v>45169</v>
      </c>
      <c r="B578" t="s">
        <v>2378</v>
      </c>
      <c r="C578" t="s">
        <v>2110</v>
      </c>
      <c r="D578" t="s">
        <v>50</v>
      </c>
      <c r="E578">
        <v>476206802.15913898</v>
      </c>
      <c r="F578">
        <v>0</v>
      </c>
      <c r="G578">
        <v>476206802.15913898</v>
      </c>
      <c r="H578">
        <v>476206802.15913898</v>
      </c>
      <c r="I578">
        <v>0</v>
      </c>
      <c r="J578">
        <v>0</v>
      </c>
      <c r="K578">
        <v>0</v>
      </c>
      <c r="L578">
        <v>476206802.15913898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s="247">
        <v>45169</v>
      </c>
      <c r="B579" t="s">
        <v>2378</v>
      </c>
      <c r="C579" t="s">
        <v>2061</v>
      </c>
      <c r="D579" t="s">
        <v>50</v>
      </c>
      <c r="E579">
        <v>426605845.55213499</v>
      </c>
      <c r="F579">
        <v>0</v>
      </c>
      <c r="G579">
        <v>426605845.55213499</v>
      </c>
      <c r="H579">
        <v>426605845.55213499</v>
      </c>
      <c r="I579">
        <v>0</v>
      </c>
      <c r="J579">
        <v>0</v>
      </c>
      <c r="K579">
        <v>0</v>
      </c>
      <c r="L579">
        <v>426605845.55213499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s="247">
        <v>45169</v>
      </c>
      <c r="B580" t="s">
        <v>2379</v>
      </c>
      <c r="C580" t="s">
        <v>2110</v>
      </c>
      <c r="D580" t="s">
        <v>50</v>
      </c>
      <c r="E580">
        <v>1512896978.3499899</v>
      </c>
      <c r="F580">
        <v>0</v>
      </c>
      <c r="G580">
        <v>1512896978.3499899</v>
      </c>
      <c r="H580">
        <v>1512896978.3499899</v>
      </c>
      <c r="I580">
        <v>0</v>
      </c>
      <c r="J580">
        <v>0</v>
      </c>
      <c r="K580">
        <v>0</v>
      </c>
      <c r="L580">
        <v>1512896978.3499899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s="247">
        <v>45169</v>
      </c>
      <c r="B581" t="s">
        <v>2379</v>
      </c>
      <c r="C581" t="s">
        <v>2061</v>
      </c>
      <c r="D581" t="s">
        <v>50</v>
      </c>
      <c r="E581">
        <v>1437371053.74999</v>
      </c>
      <c r="F581">
        <v>0</v>
      </c>
      <c r="G581">
        <v>1437371053.74999</v>
      </c>
      <c r="H581">
        <v>1437371053.74999</v>
      </c>
      <c r="I581">
        <v>0</v>
      </c>
      <c r="J581">
        <v>0</v>
      </c>
      <c r="K581">
        <v>0</v>
      </c>
      <c r="L581">
        <v>1437371053.74999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 s="247">
        <v>45169</v>
      </c>
      <c r="B582" t="s">
        <v>2380</v>
      </c>
      <c r="C582" t="s">
        <v>2110</v>
      </c>
      <c r="D582" t="s">
        <v>50</v>
      </c>
      <c r="E582">
        <v>89000000</v>
      </c>
      <c r="F582">
        <v>0</v>
      </c>
      <c r="G582">
        <v>89000000</v>
      </c>
      <c r="H582">
        <v>89000000</v>
      </c>
      <c r="I582">
        <v>0</v>
      </c>
      <c r="J582">
        <v>0</v>
      </c>
      <c r="K582">
        <v>0</v>
      </c>
      <c r="L582">
        <v>0</v>
      </c>
      <c r="M582">
        <v>89000000</v>
      </c>
      <c r="N582">
        <v>0</v>
      </c>
      <c r="O582">
        <v>0</v>
      </c>
      <c r="P582">
        <v>0</v>
      </c>
      <c r="Q582">
        <v>0</v>
      </c>
    </row>
    <row r="583" spans="1:17">
      <c r="A583" s="247">
        <v>45169</v>
      </c>
      <c r="B583" t="s">
        <v>2380</v>
      </c>
      <c r="C583" t="s">
        <v>2061</v>
      </c>
      <c r="D583" t="s">
        <v>50</v>
      </c>
      <c r="E583">
        <v>89000000</v>
      </c>
      <c r="F583">
        <v>0</v>
      </c>
      <c r="G583">
        <v>89000000</v>
      </c>
      <c r="H583">
        <v>89000000</v>
      </c>
      <c r="I583">
        <v>0</v>
      </c>
      <c r="J583">
        <v>0</v>
      </c>
      <c r="K583">
        <v>0</v>
      </c>
      <c r="L583">
        <v>0</v>
      </c>
      <c r="M583">
        <v>89000000</v>
      </c>
      <c r="N583">
        <v>0</v>
      </c>
      <c r="O583">
        <v>0</v>
      </c>
      <c r="P583">
        <v>0</v>
      </c>
      <c r="Q583">
        <v>0</v>
      </c>
    </row>
    <row r="584" spans="1:17">
      <c r="A584" s="247">
        <v>45169</v>
      </c>
      <c r="B584" t="s">
        <v>2381</v>
      </c>
      <c r="C584" t="s">
        <v>2110</v>
      </c>
      <c r="D584" t="s">
        <v>50</v>
      </c>
      <c r="E584">
        <v>91200000</v>
      </c>
      <c r="F584">
        <v>0</v>
      </c>
      <c r="G584">
        <v>91200000</v>
      </c>
      <c r="H584">
        <v>0</v>
      </c>
      <c r="I584">
        <v>91200000</v>
      </c>
      <c r="J584">
        <v>0</v>
      </c>
      <c r="K584">
        <v>0</v>
      </c>
      <c r="L584">
        <v>0</v>
      </c>
      <c r="M584">
        <v>0</v>
      </c>
      <c r="N584">
        <v>91200000</v>
      </c>
      <c r="O584">
        <v>0</v>
      </c>
      <c r="P584">
        <v>0</v>
      </c>
      <c r="Q584">
        <v>0</v>
      </c>
    </row>
    <row r="585" spans="1:17">
      <c r="A585" s="247">
        <v>45169</v>
      </c>
      <c r="B585" t="s">
        <v>2381</v>
      </c>
      <c r="C585" t="s">
        <v>2061</v>
      </c>
      <c r="D585" t="s">
        <v>50</v>
      </c>
      <c r="E585">
        <v>106469351.081802</v>
      </c>
      <c r="F585">
        <v>0</v>
      </c>
      <c r="G585">
        <v>106469351.081802</v>
      </c>
      <c r="H585">
        <v>0</v>
      </c>
      <c r="I585">
        <v>106469351.081802</v>
      </c>
      <c r="J585">
        <v>0</v>
      </c>
      <c r="K585">
        <v>0</v>
      </c>
      <c r="L585">
        <v>0</v>
      </c>
      <c r="M585">
        <v>0</v>
      </c>
      <c r="N585">
        <v>106469351.081802</v>
      </c>
      <c r="O585">
        <v>0</v>
      </c>
      <c r="P585">
        <v>0</v>
      </c>
      <c r="Q585">
        <v>0</v>
      </c>
    </row>
    <row r="586" spans="1:17">
      <c r="A586" s="247">
        <v>45169</v>
      </c>
      <c r="B586" t="s">
        <v>2382</v>
      </c>
      <c r="C586" t="s">
        <v>2110</v>
      </c>
      <c r="D586" t="s">
        <v>50</v>
      </c>
      <c r="E586">
        <v>45600000</v>
      </c>
      <c r="F586">
        <v>0</v>
      </c>
      <c r="G586">
        <v>45600000</v>
      </c>
      <c r="H586">
        <v>0</v>
      </c>
      <c r="I586">
        <v>45600000</v>
      </c>
      <c r="J586">
        <v>0</v>
      </c>
      <c r="K586">
        <v>0</v>
      </c>
      <c r="L586">
        <v>0</v>
      </c>
      <c r="M586">
        <v>0</v>
      </c>
      <c r="N586">
        <v>45600000</v>
      </c>
      <c r="O586">
        <v>0</v>
      </c>
      <c r="P586">
        <v>0</v>
      </c>
      <c r="Q586">
        <v>0</v>
      </c>
    </row>
    <row r="587" spans="1:17">
      <c r="A587" s="247">
        <v>45169</v>
      </c>
      <c r="B587" t="s">
        <v>2382</v>
      </c>
      <c r="C587" t="s">
        <v>2061</v>
      </c>
      <c r="D587" t="s">
        <v>50</v>
      </c>
      <c r="E587">
        <v>53234675.540900998</v>
      </c>
      <c r="F587">
        <v>0</v>
      </c>
      <c r="G587">
        <v>53234675.540900998</v>
      </c>
      <c r="H587">
        <v>0</v>
      </c>
      <c r="I587">
        <v>53234675.540900998</v>
      </c>
      <c r="J587">
        <v>0</v>
      </c>
      <c r="K587">
        <v>0</v>
      </c>
      <c r="L587">
        <v>0</v>
      </c>
      <c r="M587">
        <v>0</v>
      </c>
      <c r="N587">
        <v>53234675.540900998</v>
      </c>
      <c r="O587">
        <v>0</v>
      </c>
      <c r="P587">
        <v>0</v>
      </c>
      <c r="Q587">
        <v>0</v>
      </c>
    </row>
    <row r="588" spans="1:17">
      <c r="A588" s="247">
        <v>45169</v>
      </c>
      <c r="B588" t="s">
        <v>2383</v>
      </c>
      <c r="C588" t="s">
        <v>2110</v>
      </c>
      <c r="D588" t="s">
        <v>50</v>
      </c>
      <c r="E588">
        <v>22800000</v>
      </c>
      <c r="F588">
        <v>0</v>
      </c>
      <c r="G588">
        <v>22800000</v>
      </c>
      <c r="H588">
        <v>0</v>
      </c>
      <c r="I588">
        <v>22800000</v>
      </c>
      <c r="J588">
        <v>0</v>
      </c>
      <c r="K588">
        <v>0</v>
      </c>
      <c r="L588">
        <v>0</v>
      </c>
      <c r="M588">
        <v>0</v>
      </c>
      <c r="N588">
        <v>22800000</v>
      </c>
      <c r="O588">
        <v>0</v>
      </c>
      <c r="P588">
        <v>0</v>
      </c>
      <c r="Q588">
        <v>0</v>
      </c>
    </row>
    <row r="589" spans="1:17">
      <c r="A589" s="247">
        <v>45169</v>
      </c>
      <c r="B589" t="s">
        <v>2383</v>
      </c>
      <c r="C589" t="s">
        <v>2061</v>
      </c>
      <c r="D589" t="s">
        <v>50</v>
      </c>
      <c r="E589">
        <v>24072445.923484001</v>
      </c>
      <c r="F589">
        <v>0</v>
      </c>
      <c r="G589">
        <v>24072445.923484001</v>
      </c>
      <c r="H589">
        <v>0</v>
      </c>
      <c r="I589">
        <v>24072445.923484001</v>
      </c>
      <c r="J589">
        <v>0</v>
      </c>
      <c r="K589">
        <v>0</v>
      </c>
      <c r="L589">
        <v>0</v>
      </c>
      <c r="M589">
        <v>0</v>
      </c>
      <c r="N589">
        <v>24072445.923484001</v>
      </c>
      <c r="O589">
        <v>0</v>
      </c>
      <c r="P589">
        <v>0</v>
      </c>
      <c r="Q589">
        <v>0</v>
      </c>
    </row>
    <row r="590" spans="1:17">
      <c r="A590" s="247">
        <v>45169</v>
      </c>
      <c r="B590" t="s">
        <v>2384</v>
      </c>
      <c r="C590" t="s">
        <v>2110</v>
      </c>
      <c r="D590" t="s">
        <v>50</v>
      </c>
      <c r="E590">
        <v>152000000</v>
      </c>
      <c r="F590">
        <v>0</v>
      </c>
      <c r="G590">
        <v>152000000</v>
      </c>
      <c r="H590">
        <v>0</v>
      </c>
      <c r="I590">
        <v>152000000</v>
      </c>
      <c r="J590">
        <v>0</v>
      </c>
      <c r="K590">
        <v>0</v>
      </c>
      <c r="L590">
        <v>0</v>
      </c>
      <c r="M590">
        <v>0</v>
      </c>
      <c r="N590">
        <v>152000000</v>
      </c>
      <c r="O590">
        <v>0</v>
      </c>
      <c r="P590">
        <v>0</v>
      </c>
      <c r="Q590">
        <v>0</v>
      </c>
    </row>
    <row r="591" spans="1:17">
      <c r="A591" s="247">
        <v>45169</v>
      </c>
      <c r="B591" t="s">
        <v>2384</v>
      </c>
      <c r="C591" t="s">
        <v>2061</v>
      </c>
      <c r="D591" t="s">
        <v>50</v>
      </c>
      <c r="E591">
        <v>177448918.46967</v>
      </c>
      <c r="F591">
        <v>0</v>
      </c>
      <c r="G591">
        <v>177448918.46967</v>
      </c>
      <c r="H591">
        <v>0</v>
      </c>
      <c r="I591">
        <v>177448918.46967</v>
      </c>
      <c r="J591">
        <v>0</v>
      </c>
      <c r="K591">
        <v>0</v>
      </c>
      <c r="L591">
        <v>0</v>
      </c>
      <c r="M591">
        <v>0</v>
      </c>
      <c r="N591">
        <v>177448918.46967</v>
      </c>
      <c r="O591">
        <v>0</v>
      </c>
      <c r="P591">
        <v>0</v>
      </c>
      <c r="Q591">
        <v>0</v>
      </c>
    </row>
    <row r="592" spans="1:17">
      <c r="A592" s="247">
        <v>45169</v>
      </c>
      <c r="B592" t="s">
        <v>2385</v>
      </c>
      <c r="C592" t="s">
        <v>2110</v>
      </c>
      <c r="D592" t="s">
        <v>50</v>
      </c>
      <c r="E592">
        <v>32944891.846967001</v>
      </c>
      <c r="F592">
        <v>0</v>
      </c>
      <c r="G592">
        <v>32944891.846967001</v>
      </c>
      <c r="H592">
        <v>0</v>
      </c>
      <c r="I592">
        <v>32944891.846967001</v>
      </c>
      <c r="J592">
        <v>0</v>
      </c>
      <c r="K592">
        <v>0</v>
      </c>
      <c r="L592">
        <v>0</v>
      </c>
      <c r="M592">
        <v>0</v>
      </c>
      <c r="N592">
        <v>32944891.846967001</v>
      </c>
      <c r="O592">
        <v>0</v>
      </c>
      <c r="P592">
        <v>0</v>
      </c>
      <c r="Q592">
        <v>0</v>
      </c>
    </row>
    <row r="593" spans="1:17">
      <c r="A593" s="247">
        <v>45169</v>
      </c>
      <c r="B593" t="s">
        <v>2385</v>
      </c>
      <c r="C593" t="s">
        <v>2061</v>
      </c>
      <c r="D593" t="s">
        <v>50</v>
      </c>
      <c r="E593">
        <v>30400000</v>
      </c>
      <c r="F593">
        <v>0</v>
      </c>
      <c r="G593">
        <v>30400000</v>
      </c>
      <c r="H593">
        <v>0</v>
      </c>
      <c r="I593">
        <v>30400000</v>
      </c>
      <c r="J593">
        <v>0</v>
      </c>
      <c r="K593">
        <v>0</v>
      </c>
      <c r="L593">
        <v>0</v>
      </c>
      <c r="M593">
        <v>0</v>
      </c>
      <c r="N593">
        <v>30400000</v>
      </c>
      <c r="O593">
        <v>0</v>
      </c>
      <c r="P593">
        <v>0</v>
      </c>
      <c r="Q593">
        <v>0</v>
      </c>
    </row>
    <row r="594" spans="1:17">
      <c r="A594" s="247">
        <v>45169</v>
      </c>
      <c r="B594" t="s">
        <v>2386</v>
      </c>
      <c r="C594" t="s">
        <v>2110</v>
      </c>
      <c r="D594" t="s">
        <v>50</v>
      </c>
      <c r="E594">
        <v>7600000</v>
      </c>
      <c r="F594">
        <v>0</v>
      </c>
      <c r="G594">
        <v>7600000</v>
      </c>
      <c r="H594">
        <v>0</v>
      </c>
      <c r="I594">
        <v>7600000</v>
      </c>
      <c r="J594">
        <v>0</v>
      </c>
      <c r="K594">
        <v>0</v>
      </c>
      <c r="L594">
        <v>0</v>
      </c>
      <c r="M594">
        <v>0</v>
      </c>
      <c r="N594">
        <v>7600000</v>
      </c>
      <c r="O594">
        <v>0</v>
      </c>
      <c r="P594">
        <v>0</v>
      </c>
      <c r="Q594">
        <v>0</v>
      </c>
    </row>
    <row r="595" spans="1:17">
      <c r="A595" s="247">
        <v>45169</v>
      </c>
      <c r="B595" t="s">
        <v>2386</v>
      </c>
      <c r="C595" t="s">
        <v>2061</v>
      </c>
      <c r="D595" t="s">
        <v>50</v>
      </c>
      <c r="E595">
        <v>8872445.9234839994</v>
      </c>
      <c r="F595">
        <v>0</v>
      </c>
      <c r="G595">
        <v>8872445.9234839994</v>
      </c>
      <c r="H595">
        <v>0</v>
      </c>
      <c r="I595">
        <v>8872445.9234839994</v>
      </c>
      <c r="J595">
        <v>0</v>
      </c>
      <c r="K595">
        <v>0</v>
      </c>
      <c r="L595">
        <v>0</v>
      </c>
      <c r="M595">
        <v>0</v>
      </c>
      <c r="N595">
        <v>8872445.9234839994</v>
      </c>
      <c r="O595">
        <v>0</v>
      </c>
      <c r="P595">
        <v>0</v>
      </c>
      <c r="Q595">
        <v>0</v>
      </c>
    </row>
    <row r="596" spans="1:17">
      <c r="A596" s="247">
        <v>45169</v>
      </c>
      <c r="B596" t="s">
        <v>2387</v>
      </c>
      <c r="C596" t="s">
        <v>2110</v>
      </c>
      <c r="D596" t="s">
        <v>50</v>
      </c>
      <c r="E596">
        <v>22800000</v>
      </c>
      <c r="F596">
        <v>0</v>
      </c>
      <c r="G596">
        <v>22800000</v>
      </c>
      <c r="H596">
        <v>0</v>
      </c>
      <c r="I596">
        <v>22800000</v>
      </c>
      <c r="J596">
        <v>0</v>
      </c>
      <c r="K596">
        <v>0</v>
      </c>
      <c r="L596">
        <v>0</v>
      </c>
      <c r="M596">
        <v>0</v>
      </c>
      <c r="N596">
        <v>22800000</v>
      </c>
      <c r="O596">
        <v>0</v>
      </c>
      <c r="P596">
        <v>0</v>
      </c>
      <c r="Q596">
        <v>0</v>
      </c>
    </row>
    <row r="597" spans="1:17">
      <c r="A597" s="247">
        <v>45169</v>
      </c>
      <c r="B597" t="s">
        <v>2387</v>
      </c>
      <c r="C597" t="s">
        <v>2061</v>
      </c>
      <c r="D597" t="s">
        <v>50</v>
      </c>
      <c r="E597">
        <v>23563467.554090001</v>
      </c>
      <c r="F597">
        <v>0</v>
      </c>
      <c r="G597">
        <v>23563467.554090001</v>
      </c>
      <c r="H597">
        <v>0</v>
      </c>
      <c r="I597">
        <v>23563467.554090001</v>
      </c>
      <c r="J597">
        <v>0</v>
      </c>
      <c r="K597">
        <v>0</v>
      </c>
      <c r="L597">
        <v>0</v>
      </c>
      <c r="M597">
        <v>0</v>
      </c>
      <c r="N597">
        <v>23563467.554090001</v>
      </c>
      <c r="O597">
        <v>0</v>
      </c>
      <c r="P597">
        <v>0</v>
      </c>
      <c r="Q597">
        <v>0</v>
      </c>
    </row>
    <row r="598" spans="1:17">
      <c r="A598" s="247">
        <v>45169</v>
      </c>
      <c r="B598" t="s">
        <v>2388</v>
      </c>
      <c r="C598" t="s">
        <v>2110</v>
      </c>
      <c r="D598" t="s">
        <v>50</v>
      </c>
      <c r="E598">
        <v>123635913.47757401</v>
      </c>
      <c r="F598">
        <v>0</v>
      </c>
      <c r="G598">
        <v>123635913.47757401</v>
      </c>
      <c r="H598">
        <v>0</v>
      </c>
      <c r="I598">
        <v>123635913.47757401</v>
      </c>
      <c r="J598">
        <v>0</v>
      </c>
      <c r="K598">
        <v>0</v>
      </c>
      <c r="L598">
        <v>0</v>
      </c>
      <c r="M598">
        <v>0</v>
      </c>
      <c r="N598">
        <v>123635913.47757401</v>
      </c>
      <c r="O598">
        <v>0</v>
      </c>
      <c r="P598">
        <v>0</v>
      </c>
      <c r="Q598">
        <v>0</v>
      </c>
    </row>
    <row r="599" spans="1:17">
      <c r="A599" s="247">
        <v>45169</v>
      </c>
      <c r="B599" t="s">
        <v>2388</v>
      </c>
      <c r="C599" t="s">
        <v>2061</v>
      </c>
      <c r="D599" t="s">
        <v>50</v>
      </c>
      <c r="E599">
        <v>121600000</v>
      </c>
      <c r="F599">
        <v>0</v>
      </c>
      <c r="G599">
        <v>121600000</v>
      </c>
      <c r="H599">
        <v>0</v>
      </c>
      <c r="I599">
        <v>121600000</v>
      </c>
      <c r="J599">
        <v>0</v>
      </c>
      <c r="K599">
        <v>0</v>
      </c>
      <c r="L599">
        <v>0</v>
      </c>
      <c r="M599">
        <v>0</v>
      </c>
      <c r="N599">
        <v>121600000</v>
      </c>
      <c r="O599">
        <v>0</v>
      </c>
      <c r="P599">
        <v>0</v>
      </c>
      <c r="Q599">
        <v>0</v>
      </c>
    </row>
    <row r="600" spans="1:17">
      <c r="A600" s="247">
        <v>45169</v>
      </c>
      <c r="B600" t="s">
        <v>2389</v>
      </c>
      <c r="C600" t="s">
        <v>2110</v>
      </c>
      <c r="D600" t="s">
        <v>50</v>
      </c>
      <c r="E600">
        <v>169599010.17909601</v>
      </c>
      <c r="F600">
        <v>0</v>
      </c>
      <c r="G600">
        <v>169599010.17909601</v>
      </c>
      <c r="H600">
        <v>0</v>
      </c>
      <c r="I600">
        <v>169599010.17909601</v>
      </c>
      <c r="J600">
        <v>0</v>
      </c>
      <c r="K600">
        <v>0</v>
      </c>
      <c r="L600">
        <v>0</v>
      </c>
      <c r="M600">
        <v>0</v>
      </c>
      <c r="N600">
        <v>169599010.17909601</v>
      </c>
      <c r="O600">
        <v>0</v>
      </c>
      <c r="P600">
        <v>0</v>
      </c>
      <c r="Q600">
        <v>0</v>
      </c>
    </row>
    <row r="601" spans="1:17">
      <c r="A601" s="247">
        <v>45169</v>
      </c>
      <c r="B601" t="s">
        <v>2389</v>
      </c>
      <c r="C601" t="s">
        <v>2061</v>
      </c>
      <c r="D601" t="s">
        <v>50</v>
      </c>
      <c r="E601">
        <v>161688911.96283901</v>
      </c>
      <c r="F601">
        <v>0</v>
      </c>
      <c r="G601">
        <v>161688911.96283901</v>
      </c>
      <c r="H601">
        <v>0</v>
      </c>
      <c r="I601">
        <v>161688911.96283901</v>
      </c>
      <c r="J601">
        <v>0</v>
      </c>
      <c r="K601">
        <v>0</v>
      </c>
      <c r="L601">
        <v>0</v>
      </c>
      <c r="M601">
        <v>0</v>
      </c>
      <c r="N601">
        <v>161688911.96283901</v>
      </c>
      <c r="O601">
        <v>0</v>
      </c>
      <c r="P601">
        <v>0</v>
      </c>
      <c r="Q601">
        <v>0</v>
      </c>
    </row>
    <row r="602" spans="1:17">
      <c r="A602" s="247">
        <v>45169</v>
      </c>
      <c r="B602" t="s">
        <v>2390</v>
      </c>
      <c r="C602" t="s">
        <v>2110</v>
      </c>
      <c r="D602" t="s">
        <v>50</v>
      </c>
      <c r="E602">
        <v>38171400.449065</v>
      </c>
      <c r="F602">
        <v>0</v>
      </c>
      <c r="G602">
        <v>38171400.449065</v>
      </c>
      <c r="H602">
        <v>0</v>
      </c>
      <c r="I602">
        <v>38171400.449065</v>
      </c>
      <c r="J602">
        <v>0</v>
      </c>
      <c r="K602">
        <v>0</v>
      </c>
      <c r="L602">
        <v>0</v>
      </c>
      <c r="M602">
        <v>0</v>
      </c>
      <c r="N602">
        <v>38171400.449065</v>
      </c>
      <c r="O602">
        <v>0</v>
      </c>
      <c r="P602">
        <v>0</v>
      </c>
      <c r="Q602">
        <v>0</v>
      </c>
    </row>
    <row r="603" spans="1:17">
      <c r="A603" s="247">
        <v>45169</v>
      </c>
      <c r="B603" t="s">
        <v>2390</v>
      </c>
      <c r="C603" t="s">
        <v>2061</v>
      </c>
      <c r="D603" t="s">
        <v>50</v>
      </c>
      <c r="E603">
        <v>45139087.609947003</v>
      </c>
      <c r="F603">
        <v>0</v>
      </c>
      <c r="G603">
        <v>45139087.609947003</v>
      </c>
      <c r="H603">
        <v>0</v>
      </c>
      <c r="I603">
        <v>45139087.609947003</v>
      </c>
      <c r="J603">
        <v>0</v>
      </c>
      <c r="K603">
        <v>0</v>
      </c>
      <c r="L603">
        <v>0</v>
      </c>
      <c r="M603">
        <v>0</v>
      </c>
      <c r="N603">
        <v>45139087.609947003</v>
      </c>
      <c r="O603">
        <v>0</v>
      </c>
      <c r="P603">
        <v>0</v>
      </c>
      <c r="Q603">
        <v>0</v>
      </c>
    </row>
    <row r="604" spans="1:17">
      <c r="A604" s="247">
        <v>45169</v>
      </c>
      <c r="B604" t="s">
        <v>2391</v>
      </c>
      <c r="C604" t="s">
        <v>2110</v>
      </c>
      <c r="D604" t="s">
        <v>50</v>
      </c>
      <c r="E604">
        <v>918000000</v>
      </c>
      <c r="F604">
        <v>0</v>
      </c>
      <c r="G604">
        <v>918000000</v>
      </c>
      <c r="H604">
        <v>918000000</v>
      </c>
      <c r="I604">
        <v>0</v>
      </c>
      <c r="J604">
        <v>0</v>
      </c>
      <c r="K604">
        <v>0</v>
      </c>
      <c r="L604">
        <v>0</v>
      </c>
      <c r="M604">
        <v>918000000</v>
      </c>
      <c r="N604">
        <v>0</v>
      </c>
      <c r="O604">
        <v>0</v>
      </c>
      <c r="P604">
        <v>0</v>
      </c>
      <c r="Q604">
        <v>0</v>
      </c>
    </row>
    <row r="605" spans="1:17">
      <c r="A605" s="247">
        <v>45169</v>
      </c>
      <c r="B605" t="s">
        <v>2391</v>
      </c>
      <c r="C605" t="s">
        <v>2061</v>
      </c>
      <c r="D605" t="s">
        <v>50</v>
      </c>
      <c r="E605">
        <v>918000000</v>
      </c>
      <c r="F605">
        <v>0</v>
      </c>
      <c r="G605">
        <v>918000000</v>
      </c>
      <c r="H605">
        <v>918000000</v>
      </c>
      <c r="I605">
        <v>0</v>
      </c>
      <c r="J605">
        <v>0</v>
      </c>
      <c r="K605">
        <v>0</v>
      </c>
      <c r="L605">
        <v>0</v>
      </c>
      <c r="M605">
        <v>918000000</v>
      </c>
      <c r="N605">
        <v>0</v>
      </c>
      <c r="O605">
        <v>0</v>
      </c>
      <c r="P605">
        <v>0</v>
      </c>
      <c r="Q605">
        <v>0</v>
      </c>
    </row>
    <row r="606" spans="1:17">
      <c r="A606" s="247">
        <v>45169</v>
      </c>
      <c r="B606" t="s">
        <v>2392</v>
      </c>
      <c r="C606" t="s">
        <v>2110</v>
      </c>
      <c r="D606" t="s">
        <v>50</v>
      </c>
      <c r="E606">
        <v>761724762.89011395</v>
      </c>
      <c r="F606">
        <v>0</v>
      </c>
      <c r="G606">
        <v>761724762.89011395</v>
      </c>
      <c r="H606">
        <v>0</v>
      </c>
      <c r="I606">
        <v>761724762.89011395</v>
      </c>
      <c r="J606">
        <v>0</v>
      </c>
      <c r="K606">
        <v>0</v>
      </c>
      <c r="L606">
        <v>0</v>
      </c>
      <c r="M606">
        <v>0</v>
      </c>
      <c r="N606">
        <v>761724762.89011395</v>
      </c>
      <c r="O606">
        <v>0</v>
      </c>
      <c r="P606">
        <v>0</v>
      </c>
      <c r="Q606">
        <v>0</v>
      </c>
    </row>
    <row r="607" spans="1:17">
      <c r="A607" s="247">
        <v>45169</v>
      </c>
      <c r="B607" t="s">
        <v>2392</v>
      </c>
      <c r="C607" t="s">
        <v>2061</v>
      </c>
      <c r="D607" t="s">
        <v>50</v>
      </c>
      <c r="E607">
        <v>850968744.26841104</v>
      </c>
      <c r="F607">
        <v>0</v>
      </c>
      <c r="G607">
        <v>850968744.26841104</v>
      </c>
      <c r="H607">
        <v>0</v>
      </c>
      <c r="I607">
        <v>850968744.26841104</v>
      </c>
      <c r="J607">
        <v>0</v>
      </c>
      <c r="K607">
        <v>0</v>
      </c>
      <c r="L607">
        <v>0</v>
      </c>
      <c r="M607">
        <v>0</v>
      </c>
      <c r="N607">
        <v>850968744.26841104</v>
      </c>
      <c r="O607">
        <v>0</v>
      </c>
      <c r="P607">
        <v>0</v>
      </c>
      <c r="Q607">
        <v>0</v>
      </c>
    </row>
    <row r="608" spans="1:17">
      <c r="A608" s="247">
        <v>45169</v>
      </c>
      <c r="B608" t="s">
        <v>2393</v>
      </c>
      <c r="C608" t="s">
        <v>2110</v>
      </c>
      <c r="D608" t="s">
        <v>50</v>
      </c>
      <c r="E608">
        <v>674625348.974756</v>
      </c>
      <c r="F608">
        <v>0</v>
      </c>
      <c r="G608">
        <v>674625348.974756</v>
      </c>
      <c r="H608">
        <v>0</v>
      </c>
      <c r="I608">
        <v>674625348.974756</v>
      </c>
      <c r="J608">
        <v>0</v>
      </c>
      <c r="K608">
        <v>0</v>
      </c>
      <c r="L608">
        <v>0</v>
      </c>
      <c r="M608">
        <v>0</v>
      </c>
      <c r="N608">
        <v>674625348.974756</v>
      </c>
      <c r="O608">
        <v>0</v>
      </c>
      <c r="P608">
        <v>0</v>
      </c>
      <c r="Q608">
        <v>0</v>
      </c>
    </row>
    <row r="609" spans="1:17">
      <c r="A609" s="247">
        <v>45169</v>
      </c>
      <c r="B609" t="s">
        <v>2393</v>
      </c>
      <c r="C609" t="s">
        <v>2061</v>
      </c>
      <c r="D609" t="s">
        <v>50</v>
      </c>
      <c r="E609">
        <v>755471356.91505897</v>
      </c>
      <c r="F609">
        <v>0</v>
      </c>
      <c r="G609">
        <v>755471356.91505897</v>
      </c>
      <c r="H609">
        <v>0</v>
      </c>
      <c r="I609">
        <v>755471356.91505897</v>
      </c>
      <c r="J609">
        <v>0</v>
      </c>
      <c r="K609">
        <v>0</v>
      </c>
      <c r="L609">
        <v>0</v>
      </c>
      <c r="M609">
        <v>0</v>
      </c>
      <c r="N609">
        <v>755471356.91505897</v>
      </c>
      <c r="O609">
        <v>0</v>
      </c>
      <c r="P609">
        <v>0</v>
      </c>
      <c r="Q609">
        <v>0</v>
      </c>
    </row>
    <row r="610" spans="1:17">
      <c r="A610" s="247">
        <v>45169</v>
      </c>
      <c r="B610" t="s">
        <v>2394</v>
      </c>
      <c r="C610" t="s">
        <v>2110</v>
      </c>
      <c r="D610" t="s">
        <v>50</v>
      </c>
      <c r="E610">
        <v>656676987.24362803</v>
      </c>
      <c r="F610">
        <v>0</v>
      </c>
      <c r="G610">
        <v>656676987.24362803</v>
      </c>
      <c r="H610">
        <v>0</v>
      </c>
      <c r="I610">
        <v>656676987.24362803</v>
      </c>
      <c r="J610">
        <v>0</v>
      </c>
      <c r="K610">
        <v>0</v>
      </c>
      <c r="L610">
        <v>0</v>
      </c>
      <c r="M610">
        <v>0</v>
      </c>
      <c r="N610">
        <v>656676987.24362803</v>
      </c>
      <c r="O610">
        <v>0</v>
      </c>
      <c r="P610">
        <v>0</v>
      </c>
      <c r="Q610">
        <v>0</v>
      </c>
    </row>
    <row r="611" spans="1:17">
      <c r="A611" s="247">
        <v>45169</v>
      </c>
      <c r="B611" t="s">
        <v>2394</v>
      </c>
      <c r="C611" t="s">
        <v>2061</v>
      </c>
      <c r="D611" t="s">
        <v>50</v>
      </c>
      <c r="E611">
        <v>648533333.33333302</v>
      </c>
      <c r="F611">
        <v>0</v>
      </c>
      <c r="G611">
        <v>648533333.33333302</v>
      </c>
      <c r="H611">
        <v>0</v>
      </c>
      <c r="I611">
        <v>648533333.33333302</v>
      </c>
      <c r="J611">
        <v>0</v>
      </c>
      <c r="K611">
        <v>0</v>
      </c>
      <c r="L611">
        <v>0</v>
      </c>
      <c r="M611">
        <v>0</v>
      </c>
      <c r="N611">
        <v>648533333.33333302</v>
      </c>
      <c r="O611">
        <v>0</v>
      </c>
      <c r="P611">
        <v>0</v>
      </c>
      <c r="Q611">
        <v>0</v>
      </c>
    </row>
    <row r="612" spans="1:17">
      <c r="A612" s="247">
        <v>45169</v>
      </c>
      <c r="B612" t="s">
        <v>2395</v>
      </c>
      <c r="C612" t="s">
        <v>2110</v>
      </c>
      <c r="D612" t="s">
        <v>50</v>
      </c>
      <c r="E612">
        <v>134655186.309329</v>
      </c>
      <c r="F612">
        <v>0</v>
      </c>
      <c r="G612">
        <v>134655186.309329</v>
      </c>
      <c r="H612">
        <v>0</v>
      </c>
      <c r="I612">
        <v>134655186.309329</v>
      </c>
      <c r="J612">
        <v>0</v>
      </c>
      <c r="K612">
        <v>0</v>
      </c>
      <c r="L612">
        <v>0</v>
      </c>
      <c r="M612">
        <v>0</v>
      </c>
      <c r="N612">
        <v>134655186.309329</v>
      </c>
      <c r="O612">
        <v>0</v>
      </c>
      <c r="P612">
        <v>0</v>
      </c>
      <c r="Q612">
        <v>0</v>
      </c>
    </row>
    <row r="613" spans="1:17">
      <c r="A613" s="247">
        <v>45169</v>
      </c>
      <c r="B613" t="s">
        <v>2395</v>
      </c>
      <c r="C613" t="s">
        <v>2061</v>
      </c>
      <c r="D613" t="s">
        <v>50</v>
      </c>
      <c r="E613">
        <v>156966181.65390301</v>
      </c>
      <c r="F613">
        <v>0</v>
      </c>
      <c r="G613">
        <v>156966181.65390301</v>
      </c>
      <c r="H613">
        <v>0</v>
      </c>
      <c r="I613">
        <v>156966181.65390301</v>
      </c>
      <c r="J613">
        <v>0</v>
      </c>
      <c r="K613">
        <v>0</v>
      </c>
      <c r="L613">
        <v>0</v>
      </c>
      <c r="M613">
        <v>0</v>
      </c>
      <c r="N613">
        <v>156966181.65390301</v>
      </c>
      <c r="O613">
        <v>0</v>
      </c>
      <c r="P613">
        <v>0</v>
      </c>
      <c r="Q613">
        <v>0</v>
      </c>
    </row>
    <row r="614" spans="1:17">
      <c r="A614" s="247">
        <v>45169</v>
      </c>
      <c r="B614" t="s">
        <v>2396</v>
      </c>
      <c r="C614" t="s">
        <v>2110</v>
      </c>
      <c r="D614" t="s">
        <v>50</v>
      </c>
      <c r="E614">
        <v>103683611.048227</v>
      </c>
      <c r="F614">
        <v>0</v>
      </c>
      <c r="G614">
        <v>103683611.048227</v>
      </c>
      <c r="H614">
        <v>0</v>
      </c>
      <c r="I614">
        <v>103683611.048227</v>
      </c>
      <c r="J614">
        <v>0</v>
      </c>
      <c r="K614">
        <v>0</v>
      </c>
      <c r="L614">
        <v>0</v>
      </c>
      <c r="M614">
        <v>0</v>
      </c>
      <c r="N614">
        <v>103683611.048227</v>
      </c>
      <c r="O614">
        <v>0</v>
      </c>
      <c r="P614">
        <v>0</v>
      </c>
      <c r="Q614">
        <v>0</v>
      </c>
    </row>
    <row r="615" spans="1:17">
      <c r="A615" s="247">
        <v>45169</v>
      </c>
      <c r="B615" t="s">
        <v>2396</v>
      </c>
      <c r="C615" t="s">
        <v>2061</v>
      </c>
      <c r="D615" t="s">
        <v>50</v>
      </c>
      <c r="E615">
        <v>119415610.538358</v>
      </c>
      <c r="F615">
        <v>0</v>
      </c>
      <c r="G615">
        <v>119415610.538358</v>
      </c>
      <c r="H615">
        <v>0</v>
      </c>
      <c r="I615">
        <v>119415610.538358</v>
      </c>
      <c r="J615">
        <v>0</v>
      </c>
      <c r="K615">
        <v>0</v>
      </c>
      <c r="L615">
        <v>0</v>
      </c>
      <c r="M615">
        <v>0</v>
      </c>
      <c r="N615">
        <v>119415610.538358</v>
      </c>
      <c r="O615">
        <v>0</v>
      </c>
      <c r="P615">
        <v>0</v>
      </c>
      <c r="Q615">
        <v>0</v>
      </c>
    </row>
    <row r="616" spans="1:17">
      <c r="A616" s="247">
        <v>45169</v>
      </c>
      <c r="B616" t="s">
        <v>2397</v>
      </c>
      <c r="C616" t="s">
        <v>2110</v>
      </c>
      <c r="D616" t="s">
        <v>50</v>
      </c>
      <c r="E616">
        <v>119894131.888825</v>
      </c>
      <c r="F616">
        <v>0</v>
      </c>
      <c r="G616">
        <v>119894131.888825</v>
      </c>
      <c r="H616">
        <v>0</v>
      </c>
      <c r="I616">
        <v>119894131.888825</v>
      </c>
      <c r="J616">
        <v>0</v>
      </c>
      <c r="K616">
        <v>0</v>
      </c>
      <c r="L616">
        <v>0</v>
      </c>
      <c r="M616">
        <v>0</v>
      </c>
      <c r="N616">
        <v>119894131.888825</v>
      </c>
      <c r="O616">
        <v>0</v>
      </c>
      <c r="P616">
        <v>0</v>
      </c>
      <c r="Q616">
        <v>0</v>
      </c>
    </row>
    <row r="617" spans="1:17">
      <c r="A617" s="247">
        <v>45169</v>
      </c>
      <c r="B617" t="s">
        <v>2397</v>
      </c>
      <c r="C617" t="s">
        <v>2061</v>
      </c>
      <c r="D617" t="s">
        <v>50</v>
      </c>
      <c r="E617">
        <v>119323212.10089099</v>
      </c>
      <c r="F617">
        <v>0</v>
      </c>
      <c r="G617">
        <v>119323212.10089099</v>
      </c>
      <c r="H617">
        <v>0</v>
      </c>
      <c r="I617">
        <v>119323212.10089099</v>
      </c>
      <c r="J617">
        <v>0</v>
      </c>
      <c r="K617">
        <v>0</v>
      </c>
      <c r="L617">
        <v>0</v>
      </c>
      <c r="M617">
        <v>0</v>
      </c>
      <c r="N617">
        <v>119323212.10089099</v>
      </c>
      <c r="O617">
        <v>0</v>
      </c>
      <c r="P617">
        <v>0</v>
      </c>
      <c r="Q617">
        <v>0</v>
      </c>
    </row>
    <row r="618" spans="1:17">
      <c r="A618" s="247">
        <v>45169</v>
      </c>
      <c r="B618" t="s">
        <v>2398</v>
      </c>
      <c r="C618" t="s">
        <v>2110</v>
      </c>
      <c r="D618" t="s">
        <v>50</v>
      </c>
      <c r="E618">
        <v>27402189.693526</v>
      </c>
      <c r="F618">
        <v>0</v>
      </c>
      <c r="G618">
        <v>27402189.693526</v>
      </c>
      <c r="H618">
        <v>0</v>
      </c>
      <c r="I618">
        <v>27402189.693526</v>
      </c>
      <c r="J618">
        <v>0</v>
      </c>
      <c r="K618">
        <v>0</v>
      </c>
      <c r="L618">
        <v>0</v>
      </c>
      <c r="M618">
        <v>0</v>
      </c>
      <c r="N618">
        <v>27402189.693526</v>
      </c>
      <c r="O618">
        <v>0</v>
      </c>
      <c r="P618">
        <v>0</v>
      </c>
      <c r="Q618">
        <v>0</v>
      </c>
    </row>
    <row r="619" spans="1:17">
      <c r="A619" s="247">
        <v>45169</v>
      </c>
      <c r="B619" t="s">
        <v>2398</v>
      </c>
      <c r="C619" t="s">
        <v>2061</v>
      </c>
      <c r="D619" t="s">
        <v>50</v>
      </c>
      <c r="E619">
        <v>29101378.594505001</v>
      </c>
      <c r="F619">
        <v>0</v>
      </c>
      <c r="G619">
        <v>29101378.594505001</v>
      </c>
      <c r="H619">
        <v>0</v>
      </c>
      <c r="I619">
        <v>29101378.594505001</v>
      </c>
      <c r="J619">
        <v>0</v>
      </c>
      <c r="K619">
        <v>0</v>
      </c>
      <c r="L619">
        <v>0</v>
      </c>
      <c r="M619">
        <v>0</v>
      </c>
      <c r="N619">
        <v>29101378.594505001</v>
      </c>
      <c r="O619">
        <v>0</v>
      </c>
      <c r="P619">
        <v>0</v>
      </c>
      <c r="Q619">
        <v>0</v>
      </c>
    </row>
    <row r="620" spans="1:17">
      <c r="A620" s="247">
        <v>45169</v>
      </c>
      <c r="B620" t="s">
        <v>2399</v>
      </c>
      <c r="C620" t="s">
        <v>2110</v>
      </c>
      <c r="D620" t="s">
        <v>50</v>
      </c>
      <c r="E620">
        <v>597197535.15901196</v>
      </c>
      <c r="F620">
        <v>0</v>
      </c>
      <c r="G620">
        <v>597197535.15901196</v>
      </c>
      <c r="H620">
        <v>0</v>
      </c>
      <c r="I620">
        <v>597197535.15901196</v>
      </c>
      <c r="J620">
        <v>0</v>
      </c>
      <c r="K620">
        <v>0</v>
      </c>
      <c r="L620">
        <v>0</v>
      </c>
      <c r="M620">
        <v>0</v>
      </c>
      <c r="N620">
        <v>597197535.15901196</v>
      </c>
      <c r="O620">
        <v>0</v>
      </c>
      <c r="P620">
        <v>0</v>
      </c>
      <c r="Q620">
        <v>0</v>
      </c>
    </row>
    <row r="621" spans="1:17">
      <c r="A621" s="247">
        <v>45169</v>
      </c>
      <c r="B621" t="s">
        <v>2399</v>
      </c>
      <c r="C621" t="s">
        <v>2061</v>
      </c>
      <c r="D621" t="s">
        <v>50</v>
      </c>
      <c r="E621">
        <v>673973311.65326297</v>
      </c>
      <c r="F621">
        <v>0</v>
      </c>
      <c r="G621">
        <v>673973311.65326297</v>
      </c>
      <c r="H621">
        <v>0</v>
      </c>
      <c r="I621">
        <v>673973311.65326297</v>
      </c>
      <c r="J621">
        <v>0</v>
      </c>
      <c r="K621">
        <v>0</v>
      </c>
      <c r="L621">
        <v>0</v>
      </c>
      <c r="M621">
        <v>0</v>
      </c>
      <c r="N621">
        <v>673973311.65326297</v>
      </c>
      <c r="O621">
        <v>0</v>
      </c>
      <c r="P621">
        <v>0</v>
      </c>
      <c r="Q621">
        <v>0</v>
      </c>
    </row>
    <row r="622" spans="1:17">
      <c r="A622" s="247">
        <v>45169</v>
      </c>
      <c r="B622" t="s">
        <v>2400</v>
      </c>
      <c r="C622" t="s">
        <v>2110</v>
      </c>
      <c r="D622" t="s">
        <v>50</v>
      </c>
      <c r="E622">
        <v>204833747.21954399</v>
      </c>
      <c r="F622">
        <v>0</v>
      </c>
      <c r="G622">
        <v>204833747.21954399</v>
      </c>
      <c r="H622">
        <v>0</v>
      </c>
      <c r="I622">
        <v>204833747.21954399</v>
      </c>
      <c r="J622">
        <v>0</v>
      </c>
      <c r="K622">
        <v>0</v>
      </c>
      <c r="L622">
        <v>0</v>
      </c>
      <c r="M622">
        <v>0</v>
      </c>
      <c r="N622">
        <v>204833747.21954399</v>
      </c>
      <c r="O622">
        <v>0</v>
      </c>
      <c r="P622">
        <v>0</v>
      </c>
      <c r="Q622">
        <v>0</v>
      </c>
    </row>
    <row r="623" spans="1:17">
      <c r="A623" s="247">
        <v>45169</v>
      </c>
      <c r="B623" t="s">
        <v>2400</v>
      </c>
      <c r="C623" t="s">
        <v>2061</v>
      </c>
      <c r="D623" t="s">
        <v>50</v>
      </c>
      <c r="E623">
        <v>237733552.58040601</v>
      </c>
      <c r="F623">
        <v>0</v>
      </c>
      <c r="G623">
        <v>237733552.58040601</v>
      </c>
      <c r="H623">
        <v>0</v>
      </c>
      <c r="I623">
        <v>237733552.58040601</v>
      </c>
      <c r="J623">
        <v>0</v>
      </c>
      <c r="K623">
        <v>0</v>
      </c>
      <c r="L623">
        <v>0</v>
      </c>
      <c r="M623">
        <v>0</v>
      </c>
      <c r="N623">
        <v>237733552.58040601</v>
      </c>
      <c r="O623">
        <v>0</v>
      </c>
      <c r="P623">
        <v>0</v>
      </c>
      <c r="Q623">
        <v>0</v>
      </c>
    </row>
    <row r="624" spans="1:17">
      <c r="A624" s="247">
        <v>45169</v>
      </c>
      <c r="B624" t="s">
        <v>2401</v>
      </c>
      <c r="C624" t="s">
        <v>2110</v>
      </c>
      <c r="D624" t="s">
        <v>50</v>
      </c>
      <c r="E624">
        <v>87842503.786034003</v>
      </c>
      <c r="F624">
        <v>0</v>
      </c>
      <c r="G624">
        <v>87842503.786034003</v>
      </c>
      <c r="H624">
        <v>0</v>
      </c>
      <c r="I624">
        <v>87842503.786034003</v>
      </c>
      <c r="J624">
        <v>0</v>
      </c>
      <c r="K624">
        <v>0</v>
      </c>
      <c r="L624">
        <v>0</v>
      </c>
      <c r="M624">
        <v>0</v>
      </c>
      <c r="N624">
        <v>87842503.786034003</v>
      </c>
      <c r="O624">
        <v>0</v>
      </c>
      <c r="P624">
        <v>0</v>
      </c>
      <c r="Q624">
        <v>0</v>
      </c>
    </row>
    <row r="625" spans="1:17">
      <c r="A625" s="247">
        <v>45169</v>
      </c>
      <c r="B625" t="s">
        <v>2401</v>
      </c>
      <c r="C625" t="s">
        <v>2061</v>
      </c>
      <c r="D625" t="s">
        <v>50</v>
      </c>
      <c r="E625">
        <v>99219185.080358997</v>
      </c>
      <c r="F625">
        <v>0</v>
      </c>
      <c r="G625">
        <v>99219185.080358997</v>
      </c>
      <c r="H625">
        <v>0</v>
      </c>
      <c r="I625">
        <v>99219185.080358997</v>
      </c>
      <c r="J625">
        <v>0</v>
      </c>
      <c r="K625">
        <v>0</v>
      </c>
      <c r="L625">
        <v>0</v>
      </c>
      <c r="M625">
        <v>0</v>
      </c>
      <c r="N625">
        <v>99219185.080358997</v>
      </c>
      <c r="O625">
        <v>0</v>
      </c>
      <c r="P625">
        <v>0</v>
      </c>
      <c r="Q625">
        <v>0</v>
      </c>
    </row>
    <row r="626" spans="1:17">
      <c r="A626" s="247">
        <v>45169</v>
      </c>
      <c r="B626" t="s">
        <v>2402</v>
      </c>
      <c r="C626" t="s">
        <v>2110</v>
      </c>
      <c r="D626" t="s">
        <v>50</v>
      </c>
      <c r="E626">
        <v>960000000</v>
      </c>
      <c r="F626">
        <v>0</v>
      </c>
      <c r="G626">
        <v>960000000</v>
      </c>
      <c r="H626">
        <v>960000000</v>
      </c>
      <c r="I626">
        <v>0</v>
      </c>
      <c r="J626">
        <v>0</v>
      </c>
      <c r="K626">
        <v>0</v>
      </c>
      <c r="L626">
        <v>0</v>
      </c>
      <c r="M626">
        <v>960000000</v>
      </c>
      <c r="N626">
        <v>0</v>
      </c>
      <c r="O626">
        <v>0</v>
      </c>
      <c r="P626">
        <v>0</v>
      </c>
      <c r="Q626">
        <v>0</v>
      </c>
    </row>
    <row r="627" spans="1:17">
      <c r="A627" s="247">
        <v>45169</v>
      </c>
      <c r="B627" t="s">
        <v>2402</v>
      </c>
      <c r="C627" t="s">
        <v>2061</v>
      </c>
      <c r="D627" t="s">
        <v>50</v>
      </c>
      <c r="E627">
        <v>960000000</v>
      </c>
      <c r="F627">
        <v>0</v>
      </c>
      <c r="G627">
        <v>960000000</v>
      </c>
      <c r="H627">
        <v>960000000</v>
      </c>
      <c r="I627">
        <v>0</v>
      </c>
      <c r="J627">
        <v>0</v>
      </c>
      <c r="K627">
        <v>0</v>
      </c>
      <c r="L627">
        <v>0</v>
      </c>
      <c r="M627">
        <v>960000000</v>
      </c>
      <c r="N627">
        <v>0</v>
      </c>
      <c r="O627">
        <v>0</v>
      </c>
      <c r="P627">
        <v>0</v>
      </c>
      <c r="Q627">
        <v>0</v>
      </c>
    </row>
    <row r="628" spans="1:17">
      <c r="A628" s="247">
        <v>45169</v>
      </c>
      <c r="B628" t="s">
        <v>2403</v>
      </c>
      <c r="C628" t="s">
        <v>2110</v>
      </c>
      <c r="D628" t="s">
        <v>50</v>
      </c>
      <c r="E628">
        <v>95442503.786034003</v>
      </c>
      <c r="F628">
        <v>0</v>
      </c>
      <c r="G628">
        <v>95442503.786034003</v>
      </c>
      <c r="H628">
        <v>0</v>
      </c>
      <c r="I628">
        <v>95442503.786034003</v>
      </c>
      <c r="J628">
        <v>0</v>
      </c>
      <c r="K628">
        <v>0</v>
      </c>
      <c r="L628">
        <v>0</v>
      </c>
      <c r="M628">
        <v>0</v>
      </c>
      <c r="N628">
        <v>95442503.786034003</v>
      </c>
      <c r="O628">
        <v>0</v>
      </c>
      <c r="P628">
        <v>0</v>
      </c>
      <c r="Q628">
        <v>0</v>
      </c>
    </row>
    <row r="629" spans="1:17">
      <c r="A629" s="247">
        <v>45169</v>
      </c>
      <c r="B629" t="s">
        <v>2403</v>
      </c>
      <c r="C629" t="s">
        <v>2061</v>
      </c>
      <c r="D629" t="s">
        <v>50</v>
      </c>
      <c r="E629">
        <v>108091631.00384299</v>
      </c>
      <c r="F629">
        <v>0</v>
      </c>
      <c r="G629">
        <v>108091631.00384299</v>
      </c>
      <c r="H629">
        <v>0</v>
      </c>
      <c r="I629">
        <v>108091631.00384299</v>
      </c>
      <c r="J629">
        <v>0</v>
      </c>
      <c r="K629">
        <v>0</v>
      </c>
      <c r="L629">
        <v>0</v>
      </c>
      <c r="M629">
        <v>0</v>
      </c>
      <c r="N629">
        <v>108091631.00384299</v>
      </c>
      <c r="O629">
        <v>0</v>
      </c>
      <c r="P629">
        <v>0</v>
      </c>
      <c r="Q629">
        <v>0</v>
      </c>
    </row>
    <row r="630" spans="1:17">
      <c r="A630" s="247">
        <v>45169</v>
      </c>
      <c r="B630" t="s">
        <v>2404</v>
      </c>
      <c r="C630" t="s">
        <v>2110</v>
      </c>
      <c r="D630" t="s">
        <v>50</v>
      </c>
      <c r="E630">
        <v>180642298.952333</v>
      </c>
      <c r="F630">
        <v>0</v>
      </c>
      <c r="G630">
        <v>180642298.952333</v>
      </c>
      <c r="H630">
        <v>0</v>
      </c>
      <c r="I630">
        <v>180642298.952333</v>
      </c>
      <c r="J630">
        <v>0</v>
      </c>
      <c r="K630">
        <v>0</v>
      </c>
      <c r="L630">
        <v>0</v>
      </c>
      <c r="M630">
        <v>0</v>
      </c>
      <c r="N630">
        <v>180642298.952333</v>
      </c>
      <c r="O630">
        <v>0</v>
      </c>
      <c r="P630">
        <v>0</v>
      </c>
      <c r="Q630">
        <v>0</v>
      </c>
    </row>
    <row r="631" spans="1:17">
      <c r="A631" s="247">
        <v>45169</v>
      </c>
      <c r="B631" t="s">
        <v>2404</v>
      </c>
      <c r="C631" t="s">
        <v>2061</v>
      </c>
      <c r="D631" t="s">
        <v>50</v>
      </c>
      <c r="E631">
        <v>192144044.01638201</v>
      </c>
      <c r="F631">
        <v>0</v>
      </c>
      <c r="G631">
        <v>192144044.01638201</v>
      </c>
      <c r="H631">
        <v>0</v>
      </c>
      <c r="I631">
        <v>192144044.01638201</v>
      </c>
      <c r="J631">
        <v>0</v>
      </c>
      <c r="K631">
        <v>0</v>
      </c>
      <c r="L631">
        <v>0</v>
      </c>
      <c r="M631">
        <v>0</v>
      </c>
      <c r="N631">
        <v>192144044.01638201</v>
      </c>
      <c r="O631">
        <v>0</v>
      </c>
      <c r="P631">
        <v>0</v>
      </c>
      <c r="Q631">
        <v>0</v>
      </c>
    </row>
    <row r="632" spans="1:17">
      <c r="A632" s="247">
        <v>45169</v>
      </c>
      <c r="B632" t="s">
        <v>2405</v>
      </c>
      <c r="C632" t="s">
        <v>2110</v>
      </c>
      <c r="D632" t="s">
        <v>50</v>
      </c>
      <c r="E632">
        <v>64997934.033101998</v>
      </c>
      <c r="F632">
        <v>0</v>
      </c>
      <c r="G632">
        <v>64997934.033101998</v>
      </c>
      <c r="H632">
        <v>0</v>
      </c>
      <c r="I632">
        <v>64997934.033101998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64997934.033101998</v>
      </c>
      <c r="P632">
        <v>0</v>
      </c>
      <c r="Q632">
        <v>0</v>
      </c>
    </row>
    <row r="633" spans="1:17">
      <c r="A633" s="247">
        <v>45169</v>
      </c>
      <c r="B633" t="s">
        <v>2405</v>
      </c>
      <c r="C633" t="s">
        <v>2061</v>
      </c>
      <c r="D633" t="s">
        <v>50</v>
      </c>
      <c r="E633">
        <v>75177501.420969993</v>
      </c>
      <c r="F633">
        <v>0</v>
      </c>
      <c r="G633">
        <v>75177501.420969993</v>
      </c>
      <c r="H633">
        <v>0</v>
      </c>
      <c r="I633">
        <v>75177501.420969993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75177501.420969993</v>
      </c>
      <c r="P633">
        <v>0</v>
      </c>
      <c r="Q633">
        <v>0</v>
      </c>
    </row>
    <row r="634" spans="1:17">
      <c r="A634" s="247">
        <v>45169</v>
      </c>
      <c r="B634" t="s">
        <v>2406</v>
      </c>
      <c r="C634" t="s">
        <v>2110</v>
      </c>
      <c r="D634" t="s">
        <v>50</v>
      </c>
      <c r="E634">
        <v>22800000</v>
      </c>
      <c r="F634">
        <v>0</v>
      </c>
      <c r="G634">
        <v>22800000</v>
      </c>
      <c r="H634">
        <v>0</v>
      </c>
      <c r="I634">
        <v>22800000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22800000</v>
      </c>
      <c r="P634">
        <v>0</v>
      </c>
      <c r="Q634">
        <v>0</v>
      </c>
    </row>
    <row r="635" spans="1:17">
      <c r="A635" s="247">
        <v>45169</v>
      </c>
      <c r="B635" t="s">
        <v>2406</v>
      </c>
      <c r="C635" t="s">
        <v>2061</v>
      </c>
      <c r="D635" t="s">
        <v>50</v>
      </c>
      <c r="E635">
        <v>26617337.770451002</v>
      </c>
      <c r="F635">
        <v>0</v>
      </c>
      <c r="G635">
        <v>26617337.770451002</v>
      </c>
      <c r="H635">
        <v>0</v>
      </c>
      <c r="I635">
        <v>26617337.770451002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26617337.770451002</v>
      </c>
      <c r="P635">
        <v>0</v>
      </c>
      <c r="Q635">
        <v>0</v>
      </c>
    </row>
    <row r="636" spans="1:17">
      <c r="A636" s="247">
        <v>45169</v>
      </c>
      <c r="B636" t="s">
        <v>2407</v>
      </c>
      <c r="C636" t="s">
        <v>2110</v>
      </c>
      <c r="D636" t="s">
        <v>50</v>
      </c>
      <c r="E636">
        <v>16472445.923483999</v>
      </c>
      <c r="F636">
        <v>0</v>
      </c>
      <c r="G636">
        <v>16472445.923483999</v>
      </c>
      <c r="H636">
        <v>0</v>
      </c>
      <c r="I636">
        <v>16472445.923483999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16472445.923483999</v>
      </c>
      <c r="P636">
        <v>0</v>
      </c>
      <c r="Q636">
        <v>0</v>
      </c>
    </row>
    <row r="637" spans="1:17">
      <c r="A637" s="247">
        <v>45169</v>
      </c>
      <c r="B637" t="s">
        <v>2407</v>
      </c>
      <c r="C637" t="s">
        <v>2061</v>
      </c>
      <c r="D637" t="s">
        <v>50</v>
      </c>
      <c r="E637">
        <v>15200000</v>
      </c>
      <c r="F637">
        <v>0</v>
      </c>
      <c r="G637">
        <v>15200000</v>
      </c>
      <c r="H637">
        <v>0</v>
      </c>
      <c r="I637">
        <v>15200000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15200000</v>
      </c>
      <c r="P637">
        <v>0</v>
      </c>
      <c r="Q637">
        <v>0</v>
      </c>
    </row>
    <row r="638" spans="1:17">
      <c r="A638" s="247">
        <v>45169</v>
      </c>
      <c r="B638" t="s">
        <v>2408</v>
      </c>
      <c r="C638" t="s">
        <v>2110</v>
      </c>
      <c r="D638" t="s">
        <v>50</v>
      </c>
      <c r="E638">
        <v>74790996.370369002</v>
      </c>
      <c r="F638">
        <v>0</v>
      </c>
      <c r="G638">
        <v>74790996.370369002</v>
      </c>
      <c r="H638">
        <v>0</v>
      </c>
      <c r="I638">
        <v>74790996.370369002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74790996.370369002</v>
      </c>
      <c r="P638">
        <v>0</v>
      </c>
      <c r="Q638">
        <v>0</v>
      </c>
    </row>
    <row r="639" spans="1:17">
      <c r="A639" s="247">
        <v>45169</v>
      </c>
      <c r="B639" t="s">
        <v>2408</v>
      </c>
      <c r="C639" t="s">
        <v>2061</v>
      </c>
      <c r="D639" t="s">
        <v>50</v>
      </c>
      <c r="E639">
        <v>71185732.920498997</v>
      </c>
      <c r="F639">
        <v>0</v>
      </c>
      <c r="G639">
        <v>71185732.920498997</v>
      </c>
      <c r="H639">
        <v>0</v>
      </c>
      <c r="I639">
        <v>71185732.920498997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71185732.920498997</v>
      </c>
      <c r="P639">
        <v>0</v>
      </c>
      <c r="Q639">
        <v>0</v>
      </c>
    </row>
    <row r="640" spans="1:17">
      <c r="A640" s="247">
        <v>45169</v>
      </c>
      <c r="B640" t="s">
        <v>2409</v>
      </c>
      <c r="C640" t="s">
        <v>2110</v>
      </c>
      <c r="D640" t="s">
        <v>50</v>
      </c>
      <c r="E640">
        <v>15200000</v>
      </c>
      <c r="F640">
        <v>0</v>
      </c>
      <c r="G640">
        <v>15200000</v>
      </c>
      <c r="H640">
        <v>0</v>
      </c>
      <c r="I640">
        <v>15200000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15200000</v>
      </c>
      <c r="P640">
        <v>0</v>
      </c>
      <c r="Q640">
        <v>0</v>
      </c>
    </row>
    <row r="641" spans="1:17">
      <c r="A641" s="247">
        <v>45169</v>
      </c>
      <c r="B641" t="s">
        <v>2409</v>
      </c>
      <c r="C641" t="s">
        <v>2061</v>
      </c>
      <c r="D641" t="s">
        <v>50</v>
      </c>
      <c r="E641">
        <v>15708978.369393</v>
      </c>
      <c r="F641">
        <v>0</v>
      </c>
      <c r="G641">
        <v>15708978.369393</v>
      </c>
      <c r="H641">
        <v>0</v>
      </c>
      <c r="I641">
        <v>15708978.369393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15708978.369393</v>
      </c>
      <c r="P641">
        <v>0</v>
      </c>
      <c r="Q641">
        <v>0</v>
      </c>
    </row>
    <row r="642" spans="1:17">
      <c r="A642" s="247">
        <v>45169</v>
      </c>
      <c r="B642" t="s">
        <v>2410</v>
      </c>
      <c r="C642" t="s">
        <v>2110</v>
      </c>
      <c r="D642" t="s">
        <v>50</v>
      </c>
      <c r="E642">
        <v>71185732.920498997</v>
      </c>
      <c r="F642">
        <v>0</v>
      </c>
      <c r="G642">
        <v>71185732.920498997</v>
      </c>
      <c r="H642">
        <v>0</v>
      </c>
      <c r="I642">
        <v>71185732.920498997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71185732.920498997</v>
      </c>
      <c r="P642">
        <v>0</v>
      </c>
      <c r="Q642">
        <v>0</v>
      </c>
    </row>
    <row r="643" spans="1:17">
      <c r="A643" s="247">
        <v>45169</v>
      </c>
      <c r="B643" t="s">
        <v>2410</v>
      </c>
      <c r="C643" t="s">
        <v>2061</v>
      </c>
      <c r="D643" t="s">
        <v>50</v>
      </c>
      <c r="E643">
        <v>82001523.270108998</v>
      </c>
      <c r="F643">
        <v>0</v>
      </c>
      <c r="G643">
        <v>82001523.270108998</v>
      </c>
      <c r="H643">
        <v>0</v>
      </c>
      <c r="I643">
        <v>82001523.270108998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82001523.270108998</v>
      </c>
      <c r="P643">
        <v>0</v>
      </c>
      <c r="Q643">
        <v>0</v>
      </c>
    </row>
    <row r="644" spans="1:17">
      <c r="A644" s="247">
        <v>45169</v>
      </c>
      <c r="B644" t="s">
        <v>2411</v>
      </c>
      <c r="C644" t="s">
        <v>2110</v>
      </c>
      <c r="D644" t="s">
        <v>50</v>
      </c>
      <c r="E644">
        <v>7600000</v>
      </c>
      <c r="F644">
        <v>0</v>
      </c>
      <c r="G644">
        <v>7600000</v>
      </c>
      <c r="H644">
        <v>0</v>
      </c>
      <c r="I644">
        <v>7600000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7600000</v>
      </c>
      <c r="P644">
        <v>0</v>
      </c>
      <c r="Q644">
        <v>0</v>
      </c>
    </row>
    <row r="645" spans="1:17">
      <c r="A645" s="247">
        <v>45169</v>
      </c>
      <c r="B645" t="s">
        <v>2411</v>
      </c>
      <c r="C645" t="s">
        <v>2061</v>
      </c>
      <c r="D645" t="s">
        <v>50</v>
      </c>
      <c r="E645">
        <v>7854489.1846970003</v>
      </c>
      <c r="F645">
        <v>0</v>
      </c>
      <c r="G645">
        <v>7854489.1846970003</v>
      </c>
      <c r="H645">
        <v>0</v>
      </c>
      <c r="I645">
        <v>7854489.1846970003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7854489.1846970003</v>
      </c>
      <c r="P645">
        <v>0</v>
      </c>
      <c r="Q645">
        <v>0</v>
      </c>
    </row>
    <row r="646" spans="1:17">
      <c r="A646" s="247">
        <v>45169</v>
      </c>
      <c r="B646" t="s">
        <v>2412</v>
      </c>
      <c r="C646" t="s">
        <v>2110</v>
      </c>
      <c r="D646" t="s">
        <v>50</v>
      </c>
      <c r="E646">
        <v>49400000</v>
      </c>
      <c r="F646">
        <v>0</v>
      </c>
      <c r="G646">
        <v>49400000</v>
      </c>
      <c r="H646">
        <v>0</v>
      </c>
      <c r="I646">
        <v>49400000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49400000</v>
      </c>
      <c r="P646">
        <v>0</v>
      </c>
      <c r="Q646">
        <v>0</v>
      </c>
    </row>
    <row r="647" spans="1:17">
      <c r="A647" s="247">
        <v>45169</v>
      </c>
      <c r="B647" t="s">
        <v>2412</v>
      </c>
      <c r="C647" t="s">
        <v>2061</v>
      </c>
      <c r="D647" t="s">
        <v>50</v>
      </c>
      <c r="E647">
        <v>50227089.850263998</v>
      </c>
      <c r="F647">
        <v>0</v>
      </c>
      <c r="G647">
        <v>50227089.850263998</v>
      </c>
      <c r="H647">
        <v>0</v>
      </c>
      <c r="I647">
        <v>50227089.850263998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50227089.850263998</v>
      </c>
      <c r="P647">
        <v>0</v>
      </c>
      <c r="Q647">
        <v>0</v>
      </c>
    </row>
    <row r="648" spans="1:17">
      <c r="A648" s="247">
        <v>45169</v>
      </c>
      <c r="B648" t="s">
        <v>2413</v>
      </c>
      <c r="C648" t="s">
        <v>2110</v>
      </c>
      <c r="D648" t="s">
        <v>50</v>
      </c>
      <c r="E648">
        <v>50500000</v>
      </c>
      <c r="F648">
        <v>0</v>
      </c>
      <c r="G648">
        <v>50500000</v>
      </c>
      <c r="H648">
        <v>50500000</v>
      </c>
      <c r="I648">
        <v>0</v>
      </c>
      <c r="J648">
        <v>0</v>
      </c>
      <c r="K648">
        <v>0</v>
      </c>
      <c r="L648">
        <v>0</v>
      </c>
      <c r="M648">
        <v>50500000</v>
      </c>
      <c r="N648">
        <v>0</v>
      </c>
      <c r="O648">
        <v>0</v>
      </c>
      <c r="P648">
        <v>0</v>
      </c>
      <c r="Q648">
        <v>0</v>
      </c>
    </row>
    <row r="649" spans="1:17">
      <c r="A649" s="247">
        <v>45169</v>
      </c>
      <c r="B649" t="s">
        <v>2413</v>
      </c>
      <c r="C649" t="s">
        <v>2061</v>
      </c>
      <c r="D649" t="s">
        <v>50</v>
      </c>
      <c r="E649">
        <v>50500000</v>
      </c>
      <c r="F649">
        <v>0</v>
      </c>
      <c r="G649">
        <v>50500000</v>
      </c>
      <c r="H649">
        <v>50500000</v>
      </c>
      <c r="I649">
        <v>0</v>
      </c>
      <c r="J649">
        <v>0</v>
      </c>
      <c r="K649">
        <v>0</v>
      </c>
      <c r="L649">
        <v>0</v>
      </c>
      <c r="M649">
        <v>50500000</v>
      </c>
      <c r="N649">
        <v>0</v>
      </c>
      <c r="O649">
        <v>0</v>
      </c>
      <c r="P649">
        <v>0</v>
      </c>
      <c r="Q649">
        <v>0</v>
      </c>
    </row>
    <row r="650" spans="1:17">
      <c r="A650" s="247">
        <v>45169</v>
      </c>
      <c r="B650" t="s">
        <v>2414</v>
      </c>
      <c r="C650" t="s">
        <v>2110</v>
      </c>
      <c r="D650" t="s">
        <v>50</v>
      </c>
      <c r="E650">
        <v>11400000</v>
      </c>
      <c r="F650">
        <v>0</v>
      </c>
      <c r="G650">
        <v>11400000</v>
      </c>
      <c r="H650">
        <v>0</v>
      </c>
      <c r="I650">
        <v>11400000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11400000</v>
      </c>
      <c r="P650">
        <v>0</v>
      </c>
      <c r="Q650">
        <v>0</v>
      </c>
    </row>
    <row r="651" spans="1:17">
      <c r="A651" s="247">
        <v>45169</v>
      </c>
      <c r="B651" t="s">
        <v>2414</v>
      </c>
      <c r="C651" t="s">
        <v>2061</v>
      </c>
      <c r="D651" t="s">
        <v>50</v>
      </c>
      <c r="E651">
        <v>13308668.885225</v>
      </c>
      <c r="F651">
        <v>0</v>
      </c>
      <c r="G651">
        <v>13308668.885225</v>
      </c>
      <c r="H651">
        <v>0</v>
      </c>
      <c r="I651">
        <v>13308668.885225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13308668.885225</v>
      </c>
      <c r="P651">
        <v>0</v>
      </c>
      <c r="Q651">
        <v>0</v>
      </c>
    </row>
    <row r="652" spans="1:17">
      <c r="A652" s="247">
        <v>45169</v>
      </c>
      <c r="B652" t="s">
        <v>2415</v>
      </c>
      <c r="C652" t="s">
        <v>2110</v>
      </c>
      <c r="D652" t="s">
        <v>50</v>
      </c>
      <c r="E652">
        <v>183841919.67168799</v>
      </c>
      <c r="F652">
        <v>0</v>
      </c>
      <c r="G652">
        <v>183841919.67168799</v>
      </c>
      <c r="H652">
        <v>0</v>
      </c>
      <c r="I652">
        <v>183841919.67168799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183841919.67168799</v>
      </c>
      <c r="P652">
        <v>0</v>
      </c>
      <c r="Q652">
        <v>0</v>
      </c>
    </row>
    <row r="653" spans="1:17">
      <c r="A653" s="247">
        <v>45169</v>
      </c>
      <c r="B653" t="s">
        <v>2415</v>
      </c>
      <c r="C653" t="s">
        <v>2061</v>
      </c>
      <c r="D653" t="s">
        <v>50</v>
      </c>
      <c r="E653">
        <v>204201054.44742399</v>
      </c>
      <c r="F653">
        <v>0</v>
      </c>
      <c r="G653">
        <v>204201054.44742399</v>
      </c>
      <c r="H653">
        <v>0</v>
      </c>
      <c r="I653">
        <v>204201054.44742399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204201054.44742399</v>
      </c>
      <c r="P653">
        <v>0</v>
      </c>
      <c r="Q653">
        <v>0</v>
      </c>
    </row>
    <row r="654" spans="1:17">
      <c r="A654" s="247">
        <v>45169</v>
      </c>
      <c r="B654" t="s">
        <v>2416</v>
      </c>
      <c r="C654" t="s">
        <v>2110</v>
      </c>
      <c r="D654" t="s">
        <v>50</v>
      </c>
      <c r="E654">
        <v>205884643.80095801</v>
      </c>
      <c r="F654">
        <v>0</v>
      </c>
      <c r="G654">
        <v>205884643.80095801</v>
      </c>
      <c r="H654">
        <v>0</v>
      </c>
      <c r="I654">
        <v>205884643.80095801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205884643.80095801</v>
      </c>
      <c r="P654">
        <v>0</v>
      </c>
      <c r="Q654">
        <v>0</v>
      </c>
    </row>
    <row r="655" spans="1:17">
      <c r="A655" s="247">
        <v>45169</v>
      </c>
      <c r="B655" t="s">
        <v>2416</v>
      </c>
      <c r="C655" t="s">
        <v>2061</v>
      </c>
      <c r="D655" t="s">
        <v>50</v>
      </c>
      <c r="E655">
        <v>199512525.47648099</v>
      </c>
      <c r="F655">
        <v>0</v>
      </c>
      <c r="G655">
        <v>199512525.47648099</v>
      </c>
      <c r="H655">
        <v>0</v>
      </c>
      <c r="I655">
        <v>199512525.47648099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199512525.47648099</v>
      </c>
      <c r="P655">
        <v>0</v>
      </c>
      <c r="Q655">
        <v>0</v>
      </c>
    </row>
    <row r="656" spans="1:17">
      <c r="A656" s="247">
        <v>45169</v>
      </c>
      <c r="B656" t="s">
        <v>2417</v>
      </c>
      <c r="C656" t="s">
        <v>2110</v>
      </c>
      <c r="D656" t="s">
        <v>50</v>
      </c>
      <c r="E656">
        <v>144948956.53298101</v>
      </c>
      <c r="F656">
        <v>0</v>
      </c>
      <c r="G656">
        <v>144948956.53298101</v>
      </c>
      <c r="H656">
        <v>0</v>
      </c>
      <c r="I656">
        <v>144948956.53298101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144948956.53298101</v>
      </c>
      <c r="P656">
        <v>0</v>
      </c>
      <c r="Q656">
        <v>0</v>
      </c>
    </row>
    <row r="657" spans="1:17">
      <c r="A657" s="247">
        <v>45169</v>
      </c>
      <c r="B657" t="s">
        <v>2417</v>
      </c>
      <c r="C657" t="s">
        <v>2061</v>
      </c>
      <c r="D657" t="s">
        <v>50</v>
      </c>
      <c r="E657">
        <v>156089686.74223399</v>
      </c>
      <c r="F657">
        <v>0</v>
      </c>
      <c r="G657">
        <v>156089686.74223399</v>
      </c>
      <c r="H657">
        <v>0</v>
      </c>
      <c r="I657">
        <v>156089686.74223399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156089686.74223399</v>
      </c>
      <c r="P657">
        <v>0</v>
      </c>
      <c r="Q657">
        <v>0</v>
      </c>
    </row>
    <row r="658" spans="1:17">
      <c r="A658" s="247">
        <v>45169</v>
      </c>
      <c r="B658" t="s">
        <v>2418</v>
      </c>
      <c r="C658" t="s">
        <v>2110</v>
      </c>
      <c r="D658" t="s">
        <v>50</v>
      </c>
      <c r="E658">
        <v>14408490.929095</v>
      </c>
      <c r="F658">
        <v>0</v>
      </c>
      <c r="G658">
        <v>14408490.929095</v>
      </c>
      <c r="H658">
        <v>0</v>
      </c>
      <c r="I658">
        <v>14408490.929095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14408490.929095</v>
      </c>
      <c r="P658">
        <v>0</v>
      </c>
      <c r="Q658">
        <v>0</v>
      </c>
    </row>
    <row r="659" spans="1:17">
      <c r="A659" s="247">
        <v>45169</v>
      </c>
      <c r="B659" t="s">
        <v>2418</v>
      </c>
      <c r="C659" t="s">
        <v>2061</v>
      </c>
      <c r="D659" t="s">
        <v>50</v>
      </c>
      <c r="E659">
        <v>16252100.421925999</v>
      </c>
      <c r="F659">
        <v>0</v>
      </c>
      <c r="G659">
        <v>16252100.421925999</v>
      </c>
      <c r="H659">
        <v>0</v>
      </c>
      <c r="I659">
        <v>16252100.421925999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16252100.421925999</v>
      </c>
      <c r="P659">
        <v>0</v>
      </c>
      <c r="Q659">
        <v>0</v>
      </c>
    </row>
    <row r="660" spans="1:17">
      <c r="A660" s="247">
        <v>45169</v>
      </c>
      <c r="B660" t="s">
        <v>2419</v>
      </c>
      <c r="C660" t="s">
        <v>2110</v>
      </c>
      <c r="D660" t="s">
        <v>50</v>
      </c>
      <c r="E660">
        <v>83938845.766257003</v>
      </c>
      <c r="F660">
        <v>0</v>
      </c>
      <c r="G660">
        <v>83938845.766257003</v>
      </c>
      <c r="H660">
        <v>0</v>
      </c>
      <c r="I660">
        <v>83938845.766257003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83938845.766257003</v>
      </c>
      <c r="P660">
        <v>0</v>
      </c>
      <c r="Q660">
        <v>0</v>
      </c>
    </row>
    <row r="661" spans="1:17">
      <c r="A661" s="247">
        <v>45169</v>
      </c>
      <c r="B661" t="s">
        <v>2419</v>
      </c>
      <c r="C661" t="s">
        <v>2061</v>
      </c>
      <c r="D661" t="s">
        <v>50</v>
      </c>
      <c r="E661">
        <v>97178089.213272005</v>
      </c>
      <c r="F661">
        <v>0</v>
      </c>
      <c r="G661">
        <v>97178089.213272005</v>
      </c>
      <c r="H661">
        <v>0</v>
      </c>
      <c r="I661">
        <v>97178089.213272005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97178089.213272005</v>
      </c>
      <c r="P661">
        <v>0</v>
      </c>
      <c r="Q661">
        <v>0</v>
      </c>
    </row>
    <row r="662" spans="1:17">
      <c r="A662" s="247">
        <v>45169</v>
      </c>
      <c r="B662" t="s">
        <v>2420</v>
      </c>
      <c r="C662" t="s">
        <v>2110</v>
      </c>
      <c r="D662" t="s">
        <v>50</v>
      </c>
      <c r="E662">
        <v>16563815.985455001</v>
      </c>
      <c r="F662">
        <v>0</v>
      </c>
      <c r="G662">
        <v>16563815.985455001</v>
      </c>
      <c r="H662">
        <v>0</v>
      </c>
      <c r="I662">
        <v>16563815.985455001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16563815.985455001</v>
      </c>
      <c r="P662">
        <v>0</v>
      </c>
      <c r="Q662">
        <v>0</v>
      </c>
    </row>
    <row r="663" spans="1:17">
      <c r="A663" s="247">
        <v>45169</v>
      </c>
      <c r="B663" t="s">
        <v>2420</v>
      </c>
      <c r="C663" t="s">
        <v>2061</v>
      </c>
      <c r="D663" t="s">
        <v>50</v>
      </c>
      <c r="E663">
        <v>18577896.234568</v>
      </c>
      <c r="F663">
        <v>0</v>
      </c>
      <c r="G663">
        <v>18577896.234568</v>
      </c>
      <c r="H663">
        <v>0</v>
      </c>
      <c r="I663">
        <v>18577896.234568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18577896.234568</v>
      </c>
      <c r="P663">
        <v>0</v>
      </c>
      <c r="Q663">
        <v>0</v>
      </c>
    </row>
    <row r="664" spans="1:17">
      <c r="A664" s="247">
        <v>45169</v>
      </c>
      <c r="B664" t="s">
        <v>2421</v>
      </c>
      <c r="C664" t="s">
        <v>2110</v>
      </c>
      <c r="D664" t="s">
        <v>50</v>
      </c>
      <c r="E664">
        <v>189891765.04077801</v>
      </c>
      <c r="F664">
        <v>0</v>
      </c>
      <c r="G664">
        <v>189891765.04077801</v>
      </c>
      <c r="H664">
        <v>0</v>
      </c>
      <c r="I664">
        <v>189891765.04077801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189891765.04077801</v>
      </c>
      <c r="P664">
        <v>0</v>
      </c>
      <c r="Q664">
        <v>0</v>
      </c>
    </row>
    <row r="665" spans="1:17">
      <c r="A665" s="247">
        <v>45169</v>
      </c>
      <c r="B665" t="s">
        <v>2421</v>
      </c>
      <c r="C665" t="s">
        <v>2061</v>
      </c>
      <c r="D665" t="s">
        <v>50</v>
      </c>
      <c r="E665">
        <v>210789085.02915299</v>
      </c>
      <c r="F665">
        <v>0</v>
      </c>
      <c r="G665">
        <v>210789085.02915299</v>
      </c>
      <c r="H665">
        <v>0</v>
      </c>
      <c r="I665">
        <v>210789085.02915299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210789085.02915299</v>
      </c>
      <c r="P665">
        <v>0</v>
      </c>
      <c r="Q665">
        <v>0</v>
      </c>
    </row>
    <row r="666" spans="1:17">
      <c r="A666" s="247">
        <v>45169</v>
      </c>
      <c r="B666" t="s">
        <v>2422</v>
      </c>
      <c r="C666" t="s">
        <v>2110</v>
      </c>
      <c r="D666" t="s">
        <v>50</v>
      </c>
      <c r="E666">
        <v>72838344.450241998</v>
      </c>
      <c r="F666">
        <v>0</v>
      </c>
      <c r="G666">
        <v>72838344.450241998</v>
      </c>
      <c r="H666">
        <v>0</v>
      </c>
      <c r="I666">
        <v>72838344.450241998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72838344.450241998</v>
      </c>
      <c r="P666">
        <v>0</v>
      </c>
      <c r="Q666">
        <v>0</v>
      </c>
    </row>
    <row r="667" spans="1:17">
      <c r="A667" s="247">
        <v>45169</v>
      </c>
      <c r="B667" t="s">
        <v>2422</v>
      </c>
      <c r="C667" t="s">
        <v>2061</v>
      </c>
      <c r="D667" t="s">
        <v>50</v>
      </c>
      <c r="E667">
        <v>83184885.621537</v>
      </c>
      <c r="F667">
        <v>0</v>
      </c>
      <c r="G667">
        <v>83184885.621537</v>
      </c>
      <c r="H667">
        <v>0</v>
      </c>
      <c r="I667">
        <v>83184885.621537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83184885.621537</v>
      </c>
      <c r="P667">
        <v>0</v>
      </c>
      <c r="Q667">
        <v>0</v>
      </c>
    </row>
    <row r="668" spans="1:17">
      <c r="A668" s="247">
        <v>45169</v>
      </c>
      <c r="B668" t="s">
        <v>2423</v>
      </c>
      <c r="C668" t="s">
        <v>2110</v>
      </c>
      <c r="D668" t="s">
        <v>50</v>
      </c>
      <c r="E668">
        <v>68641486.699438006</v>
      </c>
      <c r="F668">
        <v>0</v>
      </c>
      <c r="G668">
        <v>68641486.699438006</v>
      </c>
      <c r="H668">
        <v>0</v>
      </c>
      <c r="I668">
        <v>68641486.699438006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68641486.699438006</v>
      </c>
      <c r="P668">
        <v>0</v>
      </c>
      <c r="Q668">
        <v>0</v>
      </c>
    </row>
    <row r="669" spans="1:17">
      <c r="A669" s="247">
        <v>45169</v>
      </c>
      <c r="B669" t="s">
        <v>2423</v>
      </c>
      <c r="C669" t="s">
        <v>2061</v>
      </c>
      <c r="D669" t="s">
        <v>50</v>
      </c>
      <c r="E669">
        <v>68800046.498009995</v>
      </c>
      <c r="F669">
        <v>0</v>
      </c>
      <c r="G669">
        <v>68800046.498009995</v>
      </c>
      <c r="H669">
        <v>0</v>
      </c>
      <c r="I669">
        <v>68800046.498009995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68800046.498009995</v>
      </c>
      <c r="P669">
        <v>0</v>
      </c>
      <c r="Q669">
        <v>0</v>
      </c>
    </row>
    <row r="670" spans="1:17">
      <c r="A670" s="247">
        <v>45169</v>
      </c>
      <c r="B670" t="s">
        <v>2424</v>
      </c>
      <c r="C670" t="s">
        <v>2110</v>
      </c>
      <c r="D670" t="s">
        <v>50</v>
      </c>
      <c r="E670">
        <v>198000000</v>
      </c>
      <c r="F670">
        <v>0</v>
      </c>
      <c r="G670">
        <v>198000000</v>
      </c>
      <c r="H670">
        <v>198000000</v>
      </c>
      <c r="I670">
        <v>0</v>
      </c>
      <c r="J670">
        <v>0</v>
      </c>
      <c r="K670">
        <v>0</v>
      </c>
      <c r="L670">
        <v>0</v>
      </c>
      <c r="M670">
        <v>198000000</v>
      </c>
      <c r="N670">
        <v>0</v>
      </c>
      <c r="O670">
        <v>0</v>
      </c>
      <c r="P670">
        <v>0</v>
      </c>
      <c r="Q670">
        <v>0</v>
      </c>
    </row>
    <row r="671" spans="1:17">
      <c r="A671" s="247">
        <v>45169</v>
      </c>
      <c r="B671" t="s">
        <v>2424</v>
      </c>
      <c r="C671" t="s">
        <v>2061</v>
      </c>
      <c r="D671" t="s">
        <v>50</v>
      </c>
      <c r="E671">
        <v>198000000</v>
      </c>
      <c r="F671">
        <v>0</v>
      </c>
      <c r="G671">
        <v>198000000</v>
      </c>
      <c r="H671">
        <v>198000000</v>
      </c>
      <c r="I671">
        <v>0</v>
      </c>
      <c r="J671">
        <v>0</v>
      </c>
      <c r="K671">
        <v>0</v>
      </c>
      <c r="L671">
        <v>0</v>
      </c>
      <c r="M671">
        <v>198000000</v>
      </c>
      <c r="N671">
        <v>0</v>
      </c>
      <c r="O671">
        <v>0</v>
      </c>
      <c r="P671">
        <v>0</v>
      </c>
      <c r="Q671">
        <v>0</v>
      </c>
    </row>
    <row r="672" spans="1:17">
      <c r="A672" s="247">
        <v>45169</v>
      </c>
      <c r="B672" t="s">
        <v>2425</v>
      </c>
      <c r="C672" t="s">
        <v>2110</v>
      </c>
      <c r="D672" t="s">
        <v>50</v>
      </c>
      <c r="E672">
        <v>97000000</v>
      </c>
      <c r="F672">
        <v>0</v>
      </c>
      <c r="G672">
        <v>97000000</v>
      </c>
      <c r="H672">
        <v>97000000</v>
      </c>
      <c r="I672">
        <v>0</v>
      </c>
      <c r="J672">
        <v>0</v>
      </c>
      <c r="K672">
        <v>0</v>
      </c>
      <c r="L672">
        <v>0</v>
      </c>
      <c r="M672">
        <v>97000000</v>
      </c>
      <c r="N672">
        <v>0</v>
      </c>
      <c r="O672">
        <v>0</v>
      </c>
      <c r="P672">
        <v>0</v>
      </c>
      <c r="Q672">
        <v>0</v>
      </c>
    </row>
    <row r="673" spans="1:17">
      <c r="A673" s="247">
        <v>45169</v>
      </c>
      <c r="B673" t="s">
        <v>2425</v>
      </c>
      <c r="C673" t="s">
        <v>2061</v>
      </c>
      <c r="D673" t="s">
        <v>50</v>
      </c>
      <c r="E673">
        <v>97000000</v>
      </c>
      <c r="F673">
        <v>0</v>
      </c>
      <c r="G673">
        <v>97000000</v>
      </c>
      <c r="H673">
        <v>97000000</v>
      </c>
      <c r="I673">
        <v>0</v>
      </c>
      <c r="J673">
        <v>0</v>
      </c>
      <c r="K673">
        <v>0</v>
      </c>
      <c r="L673">
        <v>0</v>
      </c>
      <c r="M673">
        <v>97000000</v>
      </c>
      <c r="N673">
        <v>0</v>
      </c>
      <c r="O673">
        <v>0</v>
      </c>
      <c r="P673">
        <v>0</v>
      </c>
      <c r="Q673">
        <v>0</v>
      </c>
    </row>
    <row r="674" spans="1:17">
      <c r="A674" s="247">
        <v>45169</v>
      </c>
      <c r="B674" t="s">
        <v>2426</v>
      </c>
      <c r="C674" t="s">
        <v>2110</v>
      </c>
      <c r="D674" t="s">
        <v>50</v>
      </c>
      <c r="E674">
        <v>85594223.849592999</v>
      </c>
      <c r="F674">
        <v>0</v>
      </c>
      <c r="G674">
        <v>85594223.849592999</v>
      </c>
      <c r="H674">
        <v>0</v>
      </c>
      <c r="I674">
        <v>85594223.849592999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85594223.849592999</v>
      </c>
      <c r="P674">
        <v>0</v>
      </c>
      <c r="Q674">
        <v>0</v>
      </c>
    </row>
    <row r="675" spans="1:17">
      <c r="A675" s="247">
        <v>45169</v>
      </c>
      <c r="B675" t="s">
        <v>2426</v>
      </c>
      <c r="C675" t="s">
        <v>2061</v>
      </c>
      <c r="D675" t="s">
        <v>50</v>
      </c>
      <c r="E675">
        <v>98253623.692035004</v>
      </c>
      <c r="F675">
        <v>0</v>
      </c>
      <c r="G675">
        <v>98253623.692035004</v>
      </c>
      <c r="H675">
        <v>0</v>
      </c>
      <c r="I675">
        <v>98253623.692035004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98253623.692035004</v>
      </c>
      <c r="P675">
        <v>0</v>
      </c>
      <c r="Q675">
        <v>0</v>
      </c>
    </row>
    <row r="676" spans="1:17">
      <c r="A676" s="247">
        <v>45169</v>
      </c>
      <c r="B676" t="s">
        <v>2427</v>
      </c>
      <c r="C676" t="s">
        <v>2110</v>
      </c>
      <c r="D676" t="s">
        <v>50</v>
      </c>
      <c r="E676">
        <v>237641538.62670201</v>
      </c>
      <c r="F676">
        <v>0</v>
      </c>
      <c r="G676">
        <v>237641538.62670201</v>
      </c>
      <c r="H676">
        <v>0</v>
      </c>
      <c r="I676">
        <v>237641538.62670201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237641538.62670201</v>
      </c>
      <c r="P676">
        <v>0</v>
      </c>
      <c r="Q676">
        <v>0</v>
      </c>
    </row>
    <row r="677" spans="1:17">
      <c r="A677" s="247">
        <v>45169</v>
      </c>
      <c r="B677" t="s">
        <v>2427</v>
      </c>
      <c r="C677" t="s">
        <v>2061</v>
      </c>
      <c r="D677" t="s">
        <v>50</v>
      </c>
      <c r="E677">
        <v>256843482.90276301</v>
      </c>
      <c r="F677">
        <v>0</v>
      </c>
      <c r="G677">
        <v>256843482.90276301</v>
      </c>
      <c r="H677">
        <v>0</v>
      </c>
      <c r="I677">
        <v>256843482.90276301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256843482.90276301</v>
      </c>
      <c r="P677">
        <v>0</v>
      </c>
      <c r="Q677">
        <v>0</v>
      </c>
    </row>
    <row r="678" spans="1:17">
      <c r="A678" s="247">
        <v>45169</v>
      </c>
      <c r="B678" t="s">
        <v>2428</v>
      </c>
      <c r="C678" t="s">
        <v>2110</v>
      </c>
      <c r="D678" t="s">
        <v>50</v>
      </c>
      <c r="E678">
        <v>21334085.003830001</v>
      </c>
      <c r="F678">
        <v>0</v>
      </c>
      <c r="G678">
        <v>21334085.003830001</v>
      </c>
      <c r="H678">
        <v>0</v>
      </c>
      <c r="I678">
        <v>0</v>
      </c>
      <c r="J678">
        <v>21334085.003830001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 s="247">
        <v>45169</v>
      </c>
      <c r="B679" t="s">
        <v>2428</v>
      </c>
      <c r="C679" t="s">
        <v>2061</v>
      </c>
      <c r="D679" t="s">
        <v>50</v>
      </c>
      <c r="E679">
        <v>141985060.534381</v>
      </c>
      <c r="F679">
        <v>0</v>
      </c>
      <c r="G679">
        <v>141985060.534381</v>
      </c>
      <c r="H679">
        <v>0</v>
      </c>
      <c r="I679">
        <v>0</v>
      </c>
      <c r="J679">
        <v>141985060.534381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s="247">
        <v>45169</v>
      </c>
      <c r="B680" t="s">
        <v>2429</v>
      </c>
      <c r="C680" t="s">
        <v>2110</v>
      </c>
      <c r="D680" t="s">
        <v>50</v>
      </c>
      <c r="E680">
        <v>17778404.169858001</v>
      </c>
      <c r="F680">
        <v>0</v>
      </c>
      <c r="G680">
        <v>17778404.169858001</v>
      </c>
      <c r="H680">
        <v>0</v>
      </c>
      <c r="I680">
        <v>0</v>
      </c>
      <c r="J680">
        <v>17778404.169858001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</row>
    <row r="681" spans="1:17">
      <c r="A681" s="247">
        <v>45169</v>
      </c>
      <c r="B681" t="s">
        <v>2429</v>
      </c>
      <c r="C681" t="s">
        <v>2061</v>
      </c>
      <c r="D681" t="s">
        <v>50</v>
      </c>
      <c r="E681">
        <v>51292564.039456002</v>
      </c>
      <c r="F681">
        <v>0</v>
      </c>
      <c r="G681">
        <v>51292564.039456002</v>
      </c>
      <c r="H681">
        <v>0</v>
      </c>
      <c r="I681">
        <v>0</v>
      </c>
      <c r="J681">
        <v>51292564.039456002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s="247">
        <v>45169</v>
      </c>
      <c r="B682" t="s">
        <v>2430</v>
      </c>
      <c r="C682" t="s">
        <v>2110</v>
      </c>
      <c r="D682" t="s">
        <v>50</v>
      </c>
      <c r="E682">
        <v>103606452.31397</v>
      </c>
      <c r="F682">
        <v>0</v>
      </c>
      <c r="G682">
        <v>103606452.31397</v>
      </c>
      <c r="H682">
        <v>0</v>
      </c>
      <c r="I682">
        <v>0</v>
      </c>
      <c r="J682">
        <v>103606452.31397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</row>
    <row r="683" spans="1:17">
      <c r="A683" s="247">
        <v>45169</v>
      </c>
      <c r="B683" t="s">
        <v>2430</v>
      </c>
      <c r="C683" t="s">
        <v>2061</v>
      </c>
      <c r="D683" t="s">
        <v>50</v>
      </c>
      <c r="E683">
        <v>53335212.509574004</v>
      </c>
      <c r="F683">
        <v>0</v>
      </c>
      <c r="G683">
        <v>53335212.509574004</v>
      </c>
      <c r="H683">
        <v>0</v>
      </c>
      <c r="I683">
        <v>0</v>
      </c>
      <c r="J683">
        <v>53335212.509574004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</row>
    <row r="684" spans="1:17">
      <c r="A684" s="247">
        <v>45169</v>
      </c>
      <c r="B684" t="s">
        <v>2431</v>
      </c>
      <c r="C684" t="s">
        <v>2110</v>
      </c>
      <c r="D684" t="s">
        <v>50</v>
      </c>
      <c r="E684">
        <v>57545277.101966001</v>
      </c>
      <c r="F684">
        <v>0</v>
      </c>
      <c r="G684">
        <v>57545277.101966001</v>
      </c>
      <c r="H684">
        <v>0</v>
      </c>
      <c r="I684">
        <v>0</v>
      </c>
      <c r="J684">
        <v>57545277.101966001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s="247">
        <v>45169</v>
      </c>
      <c r="B685" t="s">
        <v>2431</v>
      </c>
      <c r="C685" t="s">
        <v>2061</v>
      </c>
      <c r="D685" t="s">
        <v>50</v>
      </c>
      <c r="E685">
        <v>39112489.173688002</v>
      </c>
      <c r="F685">
        <v>0</v>
      </c>
      <c r="G685">
        <v>39112489.173688002</v>
      </c>
      <c r="H685">
        <v>0</v>
      </c>
      <c r="I685">
        <v>0</v>
      </c>
      <c r="J685">
        <v>39112489.173688002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s="247">
        <v>45169</v>
      </c>
      <c r="B686" t="s">
        <v>2432</v>
      </c>
      <c r="C686" t="s">
        <v>2110</v>
      </c>
      <c r="D686" t="s">
        <v>50</v>
      </c>
      <c r="E686">
        <v>24164441.568914</v>
      </c>
      <c r="F686">
        <v>0</v>
      </c>
      <c r="G686">
        <v>24164441.568914</v>
      </c>
      <c r="H686">
        <v>0</v>
      </c>
      <c r="I686">
        <v>0</v>
      </c>
      <c r="J686">
        <v>24164441.568914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s="247">
        <v>45169</v>
      </c>
      <c r="B687" t="s">
        <v>2432</v>
      </c>
      <c r="C687" t="s">
        <v>2061</v>
      </c>
      <c r="D687" t="s">
        <v>50</v>
      </c>
      <c r="E687">
        <v>19556244.586844001</v>
      </c>
      <c r="F687">
        <v>0</v>
      </c>
      <c r="G687">
        <v>19556244.586844001</v>
      </c>
      <c r="H687">
        <v>0</v>
      </c>
      <c r="I687">
        <v>0</v>
      </c>
      <c r="J687">
        <v>19556244.586844001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</row>
    <row r="688" spans="1:17">
      <c r="A688" s="247">
        <v>45169</v>
      </c>
      <c r="B688" t="s">
        <v>2433</v>
      </c>
      <c r="C688" t="s">
        <v>2110</v>
      </c>
      <c r="D688" t="s">
        <v>50</v>
      </c>
      <c r="E688">
        <v>231119254.20815501</v>
      </c>
      <c r="F688">
        <v>0</v>
      </c>
      <c r="G688">
        <v>231119254.20815501</v>
      </c>
      <c r="H688">
        <v>0</v>
      </c>
      <c r="I688">
        <v>0</v>
      </c>
      <c r="J688">
        <v>231119254.20815501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</row>
    <row r="689" spans="1:17">
      <c r="A689" s="247">
        <v>45169</v>
      </c>
      <c r="B689" t="s">
        <v>2433</v>
      </c>
      <c r="C689" t="s">
        <v>2061</v>
      </c>
      <c r="D689" t="s">
        <v>50</v>
      </c>
      <c r="E689">
        <v>267426260.73355201</v>
      </c>
      <c r="F689">
        <v>0</v>
      </c>
      <c r="G689">
        <v>267426260.73355201</v>
      </c>
      <c r="H689">
        <v>0</v>
      </c>
      <c r="I689">
        <v>0</v>
      </c>
      <c r="J689">
        <v>267426260.73355201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s="247">
        <v>45169</v>
      </c>
      <c r="B690" t="s">
        <v>2434</v>
      </c>
      <c r="C690" t="s">
        <v>2110</v>
      </c>
      <c r="D690" t="s">
        <v>50</v>
      </c>
      <c r="E690">
        <v>9337973.8384019993</v>
      </c>
      <c r="F690">
        <v>0</v>
      </c>
      <c r="G690">
        <v>9337973.8384019993</v>
      </c>
      <c r="H690">
        <v>0</v>
      </c>
      <c r="I690">
        <v>0</v>
      </c>
      <c r="J690">
        <v>9337973.8384019993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</row>
    <row r="691" spans="1:17">
      <c r="A691" s="247">
        <v>45169</v>
      </c>
      <c r="B691" t="s">
        <v>2434</v>
      </c>
      <c r="C691" t="s">
        <v>2061</v>
      </c>
      <c r="D691" t="s">
        <v>50</v>
      </c>
      <c r="E691">
        <v>8533634.0015319996</v>
      </c>
      <c r="F691">
        <v>0</v>
      </c>
      <c r="G691">
        <v>8533634.0015319996</v>
      </c>
      <c r="H691">
        <v>0</v>
      </c>
      <c r="I691">
        <v>0</v>
      </c>
      <c r="J691">
        <v>8533634.0015319996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</row>
    <row r="692" spans="1:17">
      <c r="A692" s="247">
        <v>45169</v>
      </c>
      <c r="B692" t="s">
        <v>2435</v>
      </c>
      <c r="C692" t="s">
        <v>2110</v>
      </c>
      <c r="D692" t="s">
        <v>50</v>
      </c>
      <c r="E692">
        <v>59261347.232859999</v>
      </c>
      <c r="F692">
        <v>0</v>
      </c>
      <c r="G692">
        <v>59261347.232859999</v>
      </c>
      <c r="H692">
        <v>0</v>
      </c>
      <c r="I692">
        <v>0</v>
      </c>
      <c r="J692">
        <v>59261347.232859999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</row>
    <row r="693" spans="1:17">
      <c r="A693" s="247">
        <v>45169</v>
      </c>
      <c r="B693" t="s">
        <v>2435</v>
      </c>
      <c r="C693" t="s">
        <v>2061</v>
      </c>
      <c r="D693" t="s">
        <v>50</v>
      </c>
      <c r="E693">
        <v>62054193.888659999</v>
      </c>
      <c r="F693">
        <v>0</v>
      </c>
      <c r="G693">
        <v>62054193.888659999</v>
      </c>
      <c r="H693">
        <v>0</v>
      </c>
      <c r="I693">
        <v>0</v>
      </c>
      <c r="J693">
        <v>62054193.888659999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</row>
    <row r="694" spans="1:17">
      <c r="A694" s="247">
        <v>45169</v>
      </c>
      <c r="B694" t="s">
        <v>2436</v>
      </c>
      <c r="C694" t="s">
        <v>2110</v>
      </c>
      <c r="D694" t="s">
        <v>50</v>
      </c>
      <c r="E694">
        <v>1358000000</v>
      </c>
      <c r="F694">
        <v>0</v>
      </c>
      <c r="G694">
        <v>1358000000</v>
      </c>
      <c r="H694">
        <v>0</v>
      </c>
      <c r="I694">
        <v>1358000000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s="247">
        <v>45169</v>
      </c>
      <c r="B695" t="s">
        <v>2436</v>
      </c>
      <c r="C695" t="s">
        <v>2061</v>
      </c>
      <c r="D695" t="s">
        <v>50</v>
      </c>
      <c r="E695">
        <v>1358000000</v>
      </c>
      <c r="F695">
        <v>0</v>
      </c>
      <c r="G695">
        <v>1358000000</v>
      </c>
      <c r="H695">
        <v>0</v>
      </c>
      <c r="I695">
        <v>1358000000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</row>
    <row r="696" spans="1:17">
      <c r="A696" s="247">
        <v>45169</v>
      </c>
      <c r="B696" t="s">
        <v>2437</v>
      </c>
      <c r="C696" t="s">
        <v>2110</v>
      </c>
      <c r="D696" t="s">
        <v>50</v>
      </c>
      <c r="E696">
        <v>337789679.22730303</v>
      </c>
      <c r="F696">
        <v>0</v>
      </c>
      <c r="G696">
        <v>337789679.22730303</v>
      </c>
      <c r="H696">
        <v>0</v>
      </c>
      <c r="I696">
        <v>0</v>
      </c>
      <c r="J696">
        <v>337789679.22730303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</row>
    <row r="697" spans="1:17">
      <c r="A697" s="247">
        <v>45169</v>
      </c>
      <c r="B697" t="s">
        <v>2437</v>
      </c>
      <c r="C697" t="s">
        <v>2061</v>
      </c>
      <c r="D697" t="s">
        <v>50</v>
      </c>
      <c r="E697">
        <v>348402496.51934201</v>
      </c>
      <c r="F697">
        <v>0</v>
      </c>
      <c r="G697">
        <v>348402496.51934201</v>
      </c>
      <c r="H697">
        <v>0</v>
      </c>
      <c r="I697">
        <v>0</v>
      </c>
      <c r="J697">
        <v>348402496.51934201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</row>
    <row r="698" spans="1:17">
      <c r="A698" s="247">
        <v>45169</v>
      </c>
      <c r="B698" t="s">
        <v>2438</v>
      </c>
      <c r="C698" t="s">
        <v>2110</v>
      </c>
      <c r="D698" t="s">
        <v>50</v>
      </c>
      <c r="E698">
        <v>115249764.06544399</v>
      </c>
      <c r="F698">
        <v>0</v>
      </c>
      <c r="G698">
        <v>115249764.06544399</v>
      </c>
      <c r="H698">
        <v>0</v>
      </c>
      <c r="I698">
        <v>0</v>
      </c>
      <c r="J698">
        <v>115249764.06544399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s="247">
        <v>45169</v>
      </c>
      <c r="B699" t="s">
        <v>2438</v>
      </c>
      <c r="C699" t="s">
        <v>2061</v>
      </c>
      <c r="D699" t="s">
        <v>50</v>
      </c>
      <c r="E699">
        <v>112596559.742434</v>
      </c>
      <c r="F699">
        <v>0</v>
      </c>
      <c r="G699">
        <v>112596559.742434</v>
      </c>
      <c r="H699">
        <v>0</v>
      </c>
      <c r="I699">
        <v>0</v>
      </c>
      <c r="J699">
        <v>112596559.742434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</row>
    <row r="700" spans="1:17">
      <c r="A700" s="247">
        <v>45169</v>
      </c>
      <c r="B700" t="s">
        <v>2439</v>
      </c>
      <c r="C700" t="s">
        <v>2110</v>
      </c>
      <c r="D700" t="s">
        <v>50</v>
      </c>
      <c r="E700">
        <v>1201029970.5859599</v>
      </c>
      <c r="F700">
        <v>0</v>
      </c>
      <c r="G700">
        <v>1201029970.5859599</v>
      </c>
      <c r="H700">
        <v>0</v>
      </c>
      <c r="I700">
        <v>0</v>
      </c>
      <c r="J700">
        <v>1201029970.5859599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</row>
    <row r="701" spans="1:17">
      <c r="A701" s="247">
        <v>45169</v>
      </c>
      <c r="B701" t="s">
        <v>2439</v>
      </c>
      <c r="C701" t="s">
        <v>2061</v>
      </c>
      <c r="D701" t="s">
        <v>50</v>
      </c>
      <c r="E701">
        <v>1201029970.5859599</v>
      </c>
      <c r="F701">
        <v>0</v>
      </c>
      <c r="G701">
        <v>1201029970.5859599</v>
      </c>
      <c r="H701">
        <v>0</v>
      </c>
      <c r="I701">
        <v>0</v>
      </c>
      <c r="J701">
        <v>1201029970.5859599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s="247">
        <v>45169</v>
      </c>
      <c r="B702" t="s">
        <v>2440</v>
      </c>
      <c r="C702" t="s">
        <v>2110</v>
      </c>
      <c r="D702" t="s">
        <v>50</v>
      </c>
      <c r="E702">
        <v>11852269.446572</v>
      </c>
      <c r="F702">
        <v>0</v>
      </c>
      <c r="G702">
        <v>11852269.446572</v>
      </c>
      <c r="H702">
        <v>0</v>
      </c>
      <c r="I702">
        <v>0</v>
      </c>
      <c r="J702">
        <v>11852269.446572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</row>
    <row r="703" spans="1:17">
      <c r="A703" s="247">
        <v>45169</v>
      </c>
      <c r="B703" t="s">
        <v>2440</v>
      </c>
      <c r="C703" t="s">
        <v>2061</v>
      </c>
      <c r="D703" t="s">
        <v>50</v>
      </c>
      <c r="E703">
        <v>12410838.777732</v>
      </c>
      <c r="F703">
        <v>0</v>
      </c>
      <c r="G703">
        <v>12410838.777732</v>
      </c>
      <c r="H703">
        <v>0</v>
      </c>
      <c r="I703">
        <v>0</v>
      </c>
      <c r="J703">
        <v>12410838.777732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s="247">
        <v>45169</v>
      </c>
      <c r="B704" t="s">
        <v>2441</v>
      </c>
      <c r="C704" t="s">
        <v>2110</v>
      </c>
      <c r="D704" t="s">
        <v>50</v>
      </c>
      <c r="E704">
        <v>15048074.029532</v>
      </c>
      <c r="F704">
        <v>0</v>
      </c>
      <c r="G704">
        <v>15048074.029532</v>
      </c>
      <c r="H704">
        <v>0</v>
      </c>
      <c r="I704">
        <v>0</v>
      </c>
      <c r="J704">
        <v>15048074.029532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s="247">
        <v>45169</v>
      </c>
      <c r="B705" t="s">
        <v>2441</v>
      </c>
      <c r="C705" t="s">
        <v>2061</v>
      </c>
      <c r="D705" t="s">
        <v>50</v>
      </c>
      <c r="E705">
        <v>14815336.808215</v>
      </c>
      <c r="F705">
        <v>0</v>
      </c>
      <c r="G705">
        <v>14815336.808215</v>
      </c>
      <c r="H705">
        <v>0</v>
      </c>
      <c r="I705">
        <v>0</v>
      </c>
      <c r="J705">
        <v>14815336.808215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</row>
    <row r="706" spans="1:17">
      <c r="A706" s="247">
        <v>45169</v>
      </c>
      <c r="B706" t="s">
        <v>2442</v>
      </c>
      <c r="C706" t="s">
        <v>2110</v>
      </c>
      <c r="D706" t="s">
        <v>50</v>
      </c>
      <c r="E706">
        <v>906650950.09638298</v>
      </c>
      <c r="F706">
        <v>0</v>
      </c>
      <c r="G706">
        <v>906650950.09638298</v>
      </c>
      <c r="H706">
        <v>0</v>
      </c>
      <c r="I706">
        <v>0</v>
      </c>
      <c r="J706">
        <v>906650950.09638298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</row>
    <row r="707" spans="1:17">
      <c r="A707" s="247">
        <v>45169</v>
      </c>
      <c r="B707" t="s">
        <v>2442</v>
      </c>
      <c r="C707" t="s">
        <v>2061</v>
      </c>
      <c r="D707" t="s">
        <v>50</v>
      </c>
      <c r="E707">
        <v>3319670460.7073898</v>
      </c>
      <c r="F707">
        <v>0</v>
      </c>
      <c r="G707">
        <v>3319670460.7073898</v>
      </c>
      <c r="H707">
        <v>0</v>
      </c>
      <c r="I707">
        <v>0</v>
      </c>
      <c r="J707">
        <v>3319670460.7073898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</row>
    <row r="708" spans="1:17">
      <c r="A708" s="247">
        <v>45169</v>
      </c>
      <c r="B708" t="s">
        <v>2443</v>
      </c>
      <c r="C708" t="s">
        <v>2110</v>
      </c>
      <c r="D708" t="s">
        <v>50</v>
      </c>
      <c r="E708">
        <v>12993353424.433701</v>
      </c>
      <c r="F708">
        <v>0</v>
      </c>
      <c r="G708">
        <v>12993353424.433701</v>
      </c>
      <c r="H708">
        <v>0</v>
      </c>
      <c r="I708">
        <v>0</v>
      </c>
      <c r="J708">
        <v>12993353424.433701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</row>
    <row r="709" spans="1:17">
      <c r="A709" s="247">
        <v>45169</v>
      </c>
      <c r="B709" t="s">
        <v>2443</v>
      </c>
      <c r="C709" t="s">
        <v>2061</v>
      </c>
      <c r="D709" t="s">
        <v>50</v>
      </c>
      <c r="E709">
        <v>13719493554.941601</v>
      </c>
      <c r="F709">
        <v>0</v>
      </c>
      <c r="G709">
        <v>13719493554.941601</v>
      </c>
      <c r="H709">
        <v>0</v>
      </c>
      <c r="I709">
        <v>0</v>
      </c>
      <c r="J709">
        <v>13719493554.941601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</row>
    <row r="710" spans="1:17">
      <c r="A710" s="247">
        <v>45169</v>
      </c>
      <c r="B710" t="s">
        <v>2444</v>
      </c>
      <c r="C710" t="s">
        <v>2110</v>
      </c>
      <c r="D710" t="s">
        <v>50</v>
      </c>
      <c r="E710">
        <v>70551690.207341</v>
      </c>
      <c r="F710">
        <v>0</v>
      </c>
      <c r="G710">
        <v>70551690.207341</v>
      </c>
      <c r="H710">
        <v>0</v>
      </c>
      <c r="I710">
        <v>0</v>
      </c>
      <c r="J710">
        <v>70551690.207341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</row>
    <row r="711" spans="1:17">
      <c r="A711" s="247">
        <v>45169</v>
      </c>
      <c r="B711" t="s">
        <v>2444</v>
      </c>
      <c r="C711" t="s">
        <v>2061</v>
      </c>
      <c r="D711" t="s">
        <v>50</v>
      </c>
      <c r="E711">
        <v>66529991.022988997</v>
      </c>
      <c r="F711">
        <v>0</v>
      </c>
      <c r="G711">
        <v>66529991.022988997</v>
      </c>
      <c r="H711">
        <v>0</v>
      </c>
      <c r="I711">
        <v>0</v>
      </c>
      <c r="J711">
        <v>66529991.022988997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</row>
    <row r="712" spans="1:17">
      <c r="A712" s="247">
        <v>45169</v>
      </c>
      <c r="B712" t="s">
        <v>2445</v>
      </c>
      <c r="C712" t="s">
        <v>2110</v>
      </c>
      <c r="D712" t="s">
        <v>50</v>
      </c>
      <c r="E712">
        <v>551606315.30270505</v>
      </c>
      <c r="F712">
        <v>0</v>
      </c>
      <c r="G712">
        <v>551606315.30270505</v>
      </c>
      <c r="H712">
        <v>0</v>
      </c>
      <c r="I712">
        <v>0</v>
      </c>
      <c r="J712">
        <v>551606315.30270505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s="247">
        <v>45169</v>
      </c>
      <c r="B713" t="s">
        <v>2445</v>
      </c>
      <c r="C713" t="s">
        <v>2061</v>
      </c>
      <c r="D713" t="s">
        <v>50</v>
      </c>
      <c r="E713">
        <v>565570548.58170402</v>
      </c>
      <c r="F713">
        <v>0</v>
      </c>
      <c r="G713">
        <v>565570548.58170402</v>
      </c>
      <c r="H713">
        <v>0</v>
      </c>
      <c r="I713">
        <v>0</v>
      </c>
      <c r="J713">
        <v>565570548.58170402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s="247">
        <v>45169</v>
      </c>
      <c r="B714" t="s">
        <v>2446</v>
      </c>
      <c r="C714" t="s">
        <v>2110</v>
      </c>
      <c r="D714" t="s">
        <v>50</v>
      </c>
      <c r="E714">
        <v>10347092074.821899</v>
      </c>
      <c r="F714">
        <v>0</v>
      </c>
      <c r="G714">
        <v>10347092074.821899</v>
      </c>
      <c r="H714">
        <v>0</v>
      </c>
      <c r="I714">
        <v>0</v>
      </c>
      <c r="J714">
        <v>10347092074.821899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s="247">
        <v>45169</v>
      </c>
      <c r="B715" t="s">
        <v>2446</v>
      </c>
      <c r="C715" t="s">
        <v>2061</v>
      </c>
      <c r="D715" t="s">
        <v>50</v>
      </c>
      <c r="E715">
        <v>10559348420.662701</v>
      </c>
      <c r="F715">
        <v>0</v>
      </c>
      <c r="G715">
        <v>10559348420.662701</v>
      </c>
      <c r="H715">
        <v>0</v>
      </c>
      <c r="I715">
        <v>0</v>
      </c>
      <c r="J715">
        <v>10559348420.662701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</row>
    <row r="716" spans="1:17">
      <c r="A716" s="247">
        <v>45169</v>
      </c>
      <c r="B716" t="s">
        <v>2447</v>
      </c>
      <c r="C716" t="s">
        <v>2110</v>
      </c>
      <c r="D716" t="s">
        <v>50</v>
      </c>
      <c r="E716">
        <v>3060000000</v>
      </c>
      <c r="F716">
        <v>0</v>
      </c>
      <c r="G716">
        <v>3060000000</v>
      </c>
      <c r="H716">
        <v>0</v>
      </c>
      <c r="I716">
        <v>3060000000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s="247">
        <v>45169</v>
      </c>
      <c r="B717" t="s">
        <v>2447</v>
      </c>
      <c r="C717" t="s">
        <v>2061</v>
      </c>
      <c r="D717" t="s">
        <v>50</v>
      </c>
      <c r="E717">
        <v>3060000000</v>
      </c>
      <c r="F717">
        <v>0</v>
      </c>
      <c r="G717">
        <v>3060000000</v>
      </c>
      <c r="H717">
        <v>0</v>
      </c>
      <c r="I717">
        <v>3060000000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s="247">
        <v>45169</v>
      </c>
      <c r="B718" t="s">
        <v>2448</v>
      </c>
      <c r="C718" t="s">
        <v>2110</v>
      </c>
      <c r="D718" t="s">
        <v>50</v>
      </c>
      <c r="E718">
        <v>108897703.251472</v>
      </c>
      <c r="F718">
        <v>0</v>
      </c>
      <c r="G718">
        <v>108897703.251472</v>
      </c>
      <c r="H718">
        <v>0</v>
      </c>
      <c r="I718">
        <v>0</v>
      </c>
      <c r="J718">
        <v>108897703.251472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s="247">
        <v>45169</v>
      </c>
      <c r="B719" t="s">
        <v>2448</v>
      </c>
      <c r="C719" t="s">
        <v>2061</v>
      </c>
      <c r="D719" t="s">
        <v>50</v>
      </c>
      <c r="E719">
        <v>111690549.907271</v>
      </c>
      <c r="F719">
        <v>0</v>
      </c>
      <c r="G719">
        <v>111690549.907271</v>
      </c>
      <c r="H719">
        <v>0</v>
      </c>
      <c r="I719">
        <v>0</v>
      </c>
      <c r="J719">
        <v>111690549.907271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s="247">
        <v>45169</v>
      </c>
      <c r="B720" t="s">
        <v>2449</v>
      </c>
      <c r="C720" t="s">
        <v>2110</v>
      </c>
      <c r="D720" t="s">
        <v>50</v>
      </c>
      <c r="E720">
        <v>30129019.112188999</v>
      </c>
      <c r="F720">
        <v>0</v>
      </c>
      <c r="G720">
        <v>30129019.112188999</v>
      </c>
      <c r="H720">
        <v>0</v>
      </c>
      <c r="I720">
        <v>0</v>
      </c>
      <c r="J720">
        <v>30129019.112188999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</row>
    <row r="721" spans="1:17">
      <c r="A721" s="247">
        <v>45169</v>
      </c>
      <c r="B721" t="s">
        <v>2449</v>
      </c>
      <c r="C721" t="s">
        <v>2061</v>
      </c>
      <c r="D721" t="s">
        <v>50</v>
      </c>
      <c r="E721">
        <v>160595804.40345001</v>
      </c>
      <c r="F721">
        <v>0</v>
      </c>
      <c r="G721">
        <v>160595804.40345001</v>
      </c>
      <c r="H721">
        <v>0</v>
      </c>
      <c r="I721">
        <v>0</v>
      </c>
      <c r="J721">
        <v>160595804.40345001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s="247">
        <v>45169</v>
      </c>
      <c r="B722" t="s">
        <v>2450</v>
      </c>
      <c r="C722" t="s">
        <v>2110</v>
      </c>
      <c r="D722" t="s">
        <v>50</v>
      </c>
      <c r="E722">
        <v>66857958.515279002</v>
      </c>
      <c r="F722">
        <v>0</v>
      </c>
      <c r="G722">
        <v>66857958.515279002</v>
      </c>
      <c r="H722">
        <v>0</v>
      </c>
      <c r="I722">
        <v>0</v>
      </c>
      <c r="J722">
        <v>66857958.515279002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s="247">
        <v>45169</v>
      </c>
      <c r="B723" t="s">
        <v>2450</v>
      </c>
      <c r="C723" t="s">
        <v>2061</v>
      </c>
      <c r="D723" t="s">
        <v>50</v>
      </c>
      <c r="E723">
        <v>47097673.759695001</v>
      </c>
      <c r="F723">
        <v>0</v>
      </c>
      <c r="G723">
        <v>47097673.759695001</v>
      </c>
      <c r="H723">
        <v>0</v>
      </c>
      <c r="I723">
        <v>0</v>
      </c>
      <c r="J723">
        <v>47097673.759695001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s="247">
        <v>45169</v>
      </c>
      <c r="B724" t="s">
        <v>2451</v>
      </c>
      <c r="C724" t="s">
        <v>2110</v>
      </c>
      <c r="D724" t="s">
        <v>50</v>
      </c>
      <c r="E724">
        <v>32001127.505743999</v>
      </c>
      <c r="F724">
        <v>0</v>
      </c>
      <c r="G724">
        <v>32001127.505743999</v>
      </c>
      <c r="H724">
        <v>0</v>
      </c>
      <c r="I724">
        <v>0</v>
      </c>
      <c r="J724">
        <v>32001127.505743999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>
      <c r="A725" s="247">
        <v>45169</v>
      </c>
      <c r="B725" t="s">
        <v>2451</v>
      </c>
      <c r="C725" t="s">
        <v>2061</v>
      </c>
      <c r="D725" t="s">
        <v>50</v>
      </c>
      <c r="E725">
        <v>102380863.23189899</v>
      </c>
      <c r="F725">
        <v>0</v>
      </c>
      <c r="G725">
        <v>102380863.23189899</v>
      </c>
      <c r="H725">
        <v>0</v>
      </c>
      <c r="I725">
        <v>0</v>
      </c>
      <c r="J725">
        <v>102380863.23189899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</row>
    <row r="726" spans="1:17">
      <c r="A726" s="247">
        <v>45169</v>
      </c>
      <c r="B726" t="s">
        <v>2452</v>
      </c>
      <c r="C726" t="s">
        <v>2110</v>
      </c>
      <c r="D726" t="s">
        <v>50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</row>
    <row r="727" spans="1:17">
      <c r="A727" s="247">
        <v>45169</v>
      </c>
      <c r="B727" t="s">
        <v>2452</v>
      </c>
      <c r="C727" t="s">
        <v>2061</v>
      </c>
      <c r="D727" t="s">
        <v>50</v>
      </c>
      <c r="E727">
        <v>115623851.550111</v>
      </c>
      <c r="F727">
        <v>0</v>
      </c>
      <c r="G727">
        <v>115623851.550111</v>
      </c>
      <c r="H727">
        <v>0</v>
      </c>
      <c r="I727">
        <v>0</v>
      </c>
      <c r="J727">
        <v>115623851.550111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</row>
    <row r="728" spans="1:17">
      <c r="A728" s="247">
        <v>45169</v>
      </c>
      <c r="B728" t="s">
        <v>2453</v>
      </c>
      <c r="C728" t="s">
        <v>2110</v>
      </c>
      <c r="D728" t="s">
        <v>50</v>
      </c>
      <c r="E728">
        <v>34809211.838739</v>
      </c>
      <c r="F728">
        <v>0</v>
      </c>
      <c r="G728">
        <v>34809211.838739</v>
      </c>
      <c r="H728">
        <v>0</v>
      </c>
      <c r="I728">
        <v>0</v>
      </c>
      <c r="J728">
        <v>34809211.838739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</row>
    <row r="729" spans="1:17">
      <c r="A729" s="247">
        <v>45169</v>
      </c>
      <c r="B729" t="s">
        <v>2453</v>
      </c>
      <c r="C729" t="s">
        <v>2061</v>
      </c>
      <c r="D729" t="s">
        <v>50</v>
      </c>
      <c r="E729">
        <v>147164860.41058901</v>
      </c>
      <c r="F729">
        <v>0</v>
      </c>
      <c r="G729">
        <v>147164860.41058901</v>
      </c>
      <c r="H729">
        <v>0</v>
      </c>
      <c r="I729">
        <v>0</v>
      </c>
      <c r="J729">
        <v>147164860.410588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</row>
    <row r="730" spans="1:17">
      <c r="A730" s="247">
        <v>45169</v>
      </c>
      <c r="B730" t="s">
        <v>2454</v>
      </c>
      <c r="C730" t="s">
        <v>2110</v>
      </c>
      <c r="D730" t="s">
        <v>50</v>
      </c>
      <c r="E730">
        <v>72140434.949967995</v>
      </c>
      <c r="F730">
        <v>0</v>
      </c>
      <c r="G730">
        <v>72140434.949967995</v>
      </c>
      <c r="H730">
        <v>0</v>
      </c>
      <c r="I730">
        <v>0</v>
      </c>
      <c r="J730">
        <v>72140434.949967995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</row>
    <row r="731" spans="1:17">
      <c r="A731" s="247">
        <v>45169</v>
      </c>
      <c r="B731" t="s">
        <v>2454</v>
      </c>
      <c r="C731" t="s">
        <v>2061</v>
      </c>
      <c r="D731" t="s">
        <v>50</v>
      </c>
      <c r="E731">
        <v>186100190.87286401</v>
      </c>
      <c r="F731">
        <v>0</v>
      </c>
      <c r="G731">
        <v>186100190.87286401</v>
      </c>
      <c r="H731">
        <v>0</v>
      </c>
      <c r="I731">
        <v>0</v>
      </c>
      <c r="J731">
        <v>186100190.87286401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</row>
    <row r="732" spans="1:17">
      <c r="A732" s="247">
        <v>45169</v>
      </c>
      <c r="B732" t="s">
        <v>2455</v>
      </c>
      <c r="C732" t="s">
        <v>2110</v>
      </c>
      <c r="D732" t="s">
        <v>50</v>
      </c>
      <c r="E732">
        <v>127894698.953444</v>
      </c>
      <c r="F732">
        <v>0</v>
      </c>
      <c r="G732">
        <v>127894698.953444</v>
      </c>
      <c r="H732">
        <v>0</v>
      </c>
      <c r="I732">
        <v>0</v>
      </c>
      <c r="J732">
        <v>127894698.953444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</row>
    <row r="733" spans="1:17">
      <c r="A733" s="247">
        <v>45169</v>
      </c>
      <c r="B733" t="s">
        <v>2455</v>
      </c>
      <c r="C733" t="s">
        <v>2061</v>
      </c>
      <c r="D733" t="s">
        <v>50</v>
      </c>
      <c r="E733">
        <v>71592024.378920004</v>
      </c>
      <c r="F733">
        <v>0</v>
      </c>
      <c r="G733">
        <v>71592024.378920004</v>
      </c>
      <c r="H733">
        <v>0</v>
      </c>
      <c r="I733">
        <v>0</v>
      </c>
      <c r="J733">
        <v>71592024.378920004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</row>
    <row r="734" spans="1:17">
      <c r="A734" s="247">
        <v>45169</v>
      </c>
      <c r="B734" t="s">
        <v>2456</v>
      </c>
      <c r="C734" t="s">
        <v>2110</v>
      </c>
      <c r="D734" t="s">
        <v>50</v>
      </c>
      <c r="E734">
        <v>234270531.958525</v>
      </c>
      <c r="F734">
        <v>0</v>
      </c>
      <c r="G734">
        <v>234270531.958525</v>
      </c>
      <c r="H734">
        <v>0</v>
      </c>
      <c r="I734">
        <v>0</v>
      </c>
      <c r="J734">
        <v>234270531.958525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s="247">
        <v>45169</v>
      </c>
      <c r="B735" t="s">
        <v>2456</v>
      </c>
      <c r="C735" t="s">
        <v>2061</v>
      </c>
      <c r="D735" t="s">
        <v>50</v>
      </c>
      <c r="E735">
        <v>287165237.83951598</v>
      </c>
      <c r="F735">
        <v>0</v>
      </c>
      <c r="G735">
        <v>287165237.83951598</v>
      </c>
      <c r="H735">
        <v>0</v>
      </c>
      <c r="I735">
        <v>0</v>
      </c>
      <c r="J735">
        <v>287165237.83951598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</row>
    <row r="736" spans="1:17">
      <c r="A736" s="247">
        <v>45169</v>
      </c>
      <c r="B736" t="s">
        <v>2457</v>
      </c>
      <c r="C736" t="s">
        <v>2110</v>
      </c>
      <c r="D736" t="s">
        <v>50</v>
      </c>
      <c r="E736">
        <v>246122801.40509701</v>
      </c>
      <c r="F736">
        <v>0</v>
      </c>
      <c r="G736">
        <v>246122801.40509701</v>
      </c>
      <c r="H736">
        <v>0</v>
      </c>
      <c r="I736">
        <v>0</v>
      </c>
      <c r="J736">
        <v>246122801.40509701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</row>
    <row r="737" spans="1:17">
      <c r="A737" s="247">
        <v>45169</v>
      </c>
      <c r="B737" t="s">
        <v>2457</v>
      </c>
      <c r="C737" t="s">
        <v>2061</v>
      </c>
      <c r="D737" t="s">
        <v>50</v>
      </c>
      <c r="E737">
        <v>299576076.617248</v>
      </c>
      <c r="F737">
        <v>0</v>
      </c>
      <c r="G737">
        <v>299576076.617248</v>
      </c>
      <c r="H737">
        <v>0</v>
      </c>
      <c r="I737">
        <v>0</v>
      </c>
      <c r="J737">
        <v>299576076.617248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s="247">
        <v>45169</v>
      </c>
      <c r="B738" t="s">
        <v>2458</v>
      </c>
      <c r="C738" t="s">
        <v>2110</v>
      </c>
      <c r="D738" t="s">
        <v>50</v>
      </c>
      <c r="E738">
        <v>84800000</v>
      </c>
      <c r="F738">
        <v>0</v>
      </c>
      <c r="G738">
        <v>84800000</v>
      </c>
      <c r="H738">
        <v>0</v>
      </c>
      <c r="I738">
        <v>84800000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</row>
    <row r="739" spans="1:17">
      <c r="A739" s="247">
        <v>45169</v>
      </c>
      <c r="B739" t="s">
        <v>2458</v>
      </c>
      <c r="C739" t="s">
        <v>2061</v>
      </c>
      <c r="D739" t="s">
        <v>50</v>
      </c>
      <c r="E739">
        <v>84800000</v>
      </c>
      <c r="F739">
        <v>0</v>
      </c>
      <c r="G739">
        <v>84800000</v>
      </c>
      <c r="H739">
        <v>0</v>
      </c>
      <c r="I739">
        <v>84800000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</row>
    <row r="740" spans="1:17">
      <c r="A740" s="247">
        <v>45169</v>
      </c>
      <c r="B740" t="s">
        <v>2459</v>
      </c>
      <c r="C740" t="s">
        <v>2110</v>
      </c>
      <c r="D740" t="s">
        <v>50</v>
      </c>
      <c r="E740">
        <v>26527123.732838999</v>
      </c>
      <c r="F740">
        <v>0</v>
      </c>
      <c r="G740">
        <v>26527123.732838999</v>
      </c>
      <c r="H740">
        <v>0</v>
      </c>
      <c r="I740">
        <v>0</v>
      </c>
      <c r="J740">
        <v>26527123.732838999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</row>
    <row r="741" spans="1:17">
      <c r="A741" s="247">
        <v>45169</v>
      </c>
      <c r="B741" t="s">
        <v>2459</v>
      </c>
      <c r="C741" t="s">
        <v>2061</v>
      </c>
      <c r="D741" t="s">
        <v>50</v>
      </c>
      <c r="E741">
        <v>141027469.15000701</v>
      </c>
      <c r="F741">
        <v>0</v>
      </c>
      <c r="G741">
        <v>141027469.15000701</v>
      </c>
      <c r="H741">
        <v>0</v>
      </c>
      <c r="I741">
        <v>0</v>
      </c>
      <c r="J741">
        <v>141027469.15000701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</row>
    <row r="742" spans="1:17">
      <c r="A742" s="247">
        <v>45169</v>
      </c>
      <c r="B742" t="s">
        <v>2460</v>
      </c>
      <c r="C742" t="s">
        <v>2110</v>
      </c>
      <c r="D742" t="s">
        <v>50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</row>
    <row r="743" spans="1:17">
      <c r="A743" s="247">
        <v>45169</v>
      </c>
      <c r="B743" t="s">
        <v>2460</v>
      </c>
      <c r="C743" t="s">
        <v>2061</v>
      </c>
      <c r="D743" t="s">
        <v>50</v>
      </c>
      <c r="E743">
        <v>18432787.928279001</v>
      </c>
      <c r="F743">
        <v>0</v>
      </c>
      <c r="G743">
        <v>18432787.928279001</v>
      </c>
      <c r="H743">
        <v>0</v>
      </c>
      <c r="I743">
        <v>0</v>
      </c>
      <c r="J743">
        <v>18432787.928279001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</row>
    <row r="744" spans="1:17">
      <c r="A744" s="247">
        <v>45169</v>
      </c>
      <c r="B744" t="s">
        <v>2461</v>
      </c>
      <c r="C744" t="s">
        <v>2110</v>
      </c>
      <c r="D744" t="s">
        <v>50</v>
      </c>
      <c r="E744">
        <v>1432274782.2275901</v>
      </c>
      <c r="F744">
        <v>0</v>
      </c>
      <c r="G744">
        <v>1432274782.2275901</v>
      </c>
      <c r="H744">
        <v>0</v>
      </c>
      <c r="I744">
        <v>0</v>
      </c>
      <c r="J744">
        <v>1432274782.2275901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</row>
    <row r="745" spans="1:17">
      <c r="A745" s="247">
        <v>45169</v>
      </c>
      <c r="B745" t="s">
        <v>2461</v>
      </c>
      <c r="C745" t="s">
        <v>2061</v>
      </c>
      <c r="D745" t="s">
        <v>50</v>
      </c>
      <c r="E745">
        <v>1523006476.3237801</v>
      </c>
      <c r="F745">
        <v>0</v>
      </c>
      <c r="G745">
        <v>1523006476.3237801</v>
      </c>
      <c r="H745">
        <v>0</v>
      </c>
      <c r="I745">
        <v>0</v>
      </c>
      <c r="J745">
        <v>1523006476.3237801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</row>
    <row r="746" spans="1:17">
      <c r="A746" s="247">
        <v>45169</v>
      </c>
      <c r="B746" t="s">
        <v>2462</v>
      </c>
      <c r="C746" t="s">
        <v>2110</v>
      </c>
      <c r="D746" t="s">
        <v>50</v>
      </c>
      <c r="E746">
        <v>171515508.08017099</v>
      </c>
      <c r="F746">
        <v>0</v>
      </c>
      <c r="G746">
        <v>171515508.08017099</v>
      </c>
      <c r="H746">
        <v>0</v>
      </c>
      <c r="I746">
        <v>0</v>
      </c>
      <c r="J746">
        <v>0</v>
      </c>
      <c r="K746">
        <v>171515508.08017099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</row>
    <row r="747" spans="1:17">
      <c r="A747" s="247">
        <v>45169</v>
      </c>
      <c r="B747" t="s">
        <v>2462</v>
      </c>
      <c r="C747" t="s">
        <v>2061</v>
      </c>
      <c r="D747" t="s">
        <v>50</v>
      </c>
      <c r="E747">
        <v>1569534748.3548</v>
      </c>
      <c r="F747">
        <v>0</v>
      </c>
      <c r="G747">
        <v>1569534748.3548</v>
      </c>
      <c r="H747">
        <v>0</v>
      </c>
      <c r="I747">
        <v>0</v>
      </c>
      <c r="J747">
        <v>0</v>
      </c>
      <c r="K747">
        <v>1569534748.3548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</row>
    <row r="748" spans="1:17">
      <c r="A748" s="247">
        <v>45169</v>
      </c>
      <c r="B748" t="s">
        <v>2463</v>
      </c>
      <c r="C748" t="s">
        <v>2110</v>
      </c>
      <c r="D748" t="s">
        <v>50</v>
      </c>
      <c r="E748">
        <v>128636631.060128</v>
      </c>
      <c r="F748">
        <v>0</v>
      </c>
      <c r="G748">
        <v>128636631.060128</v>
      </c>
      <c r="H748">
        <v>0</v>
      </c>
      <c r="I748">
        <v>0</v>
      </c>
      <c r="J748">
        <v>0</v>
      </c>
      <c r="K748">
        <v>128636631.060128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</row>
    <row r="749" spans="1:17">
      <c r="A749" s="247">
        <v>45169</v>
      </c>
      <c r="B749" t="s">
        <v>2463</v>
      </c>
      <c r="C749" t="s">
        <v>2061</v>
      </c>
      <c r="D749" t="s">
        <v>50</v>
      </c>
      <c r="E749">
        <v>611240533.18233204</v>
      </c>
      <c r="F749">
        <v>0</v>
      </c>
      <c r="G749">
        <v>611240533.18233204</v>
      </c>
      <c r="H749">
        <v>0</v>
      </c>
      <c r="I749">
        <v>0</v>
      </c>
      <c r="J749">
        <v>0</v>
      </c>
      <c r="K749">
        <v>611240533.18233204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s="247">
        <v>45169</v>
      </c>
      <c r="B750" t="s">
        <v>2464</v>
      </c>
      <c r="C750" t="s">
        <v>2110</v>
      </c>
      <c r="D750" t="s">
        <v>50</v>
      </c>
      <c r="E750">
        <v>289504598.434196</v>
      </c>
      <c r="F750">
        <v>0</v>
      </c>
      <c r="G750">
        <v>289504598.434196</v>
      </c>
      <c r="H750">
        <v>0</v>
      </c>
      <c r="I750">
        <v>0</v>
      </c>
      <c r="J750">
        <v>0</v>
      </c>
      <c r="K750">
        <v>289504598.434196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</row>
    <row r="751" spans="1:17">
      <c r="A751" s="247">
        <v>45169</v>
      </c>
      <c r="B751" t="s">
        <v>2464</v>
      </c>
      <c r="C751" t="s">
        <v>2061</v>
      </c>
      <c r="D751" t="s">
        <v>50</v>
      </c>
      <c r="E751">
        <v>128636631.060128</v>
      </c>
      <c r="F751">
        <v>0</v>
      </c>
      <c r="G751">
        <v>128636631.060128</v>
      </c>
      <c r="H751">
        <v>0</v>
      </c>
      <c r="I751">
        <v>0</v>
      </c>
      <c r="J751">
        <v>0</v>
      </c>
      <c r="K751">
        <v>128636631.060128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</row>
    <row r="752" spans="1:17">
      <c r="A752" s="247">
        <v>45169</v>
      </c>
      <c r="B752" t="s">
        <v>2465</v>
      </c>
      <c r="C752" t="s">
        <v>2110</v>
      </c>
      <c r="D752" t="s">
        <v>50</v>
      </c>
      <c r="E752">
        <v>1347343961.7039299</v>
      </c>
      <c r="F752">
        <v>0</v>
      </c>
      <c r="G752">
        <v>1347343961.7039299</v>
      </c>
      <c r="H752">
        <v>0</v>
      </c>
      <c r="I752">
        <v>0</v>
      </c>
      <c r="J752">
        <v>0</v>
      </c>
      <c r="K752">
        <v>1347343961.7039299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</row>
    <row r="753" spans="1:17">
      <c r="A753" s="247">
        <v>45169</v>
      </c>
      <c r="B753" t="s">
        <v>2465</v>
      </c>
      <c r="C753" t="s">
        <v>2061</v>
      </c>
      <c r="D753" t="s">
        <v>50</v>
      </c>
      <c r="E753">
        <v>828991622.38749504</v>
      </c>
      <c r="F753">
        <v>0</v>
      </c>
      <c r="G753">
        <v>828991622.38749504</v>
      </c>
      <c r="H753">
        <v>0</v>
      </c>
      <c r="I753">
        <v>0</v>
      </c>
      <c r="J753">
        <v>0</v>
      </c>
      <c r="K753">
        <v>828991622.38749504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</row>
    <row r="754" spans="1:17">
      <c r="A754" s="247">
        <v>45169</v>
      </c>
      <c r="B754" t="s">
        <v>2466</v>
      </c>
      <c r="C754" t="s">
        <v>2110</v>
      </c>
      <c r="D754" t="s">
        <v>50</v>
      </c>
      <c r="E754">
        <v>340052435.01428598</v>
      </c>
      <c r="F754">
        <v>0</v>
      </c>
      <c r="G754">
        <v>340052435.01428598</v>
      </c>
      <c r="H754">
        <v>0</v>
      </c>
      <c r="I754">
        <v>0</v>
      </c>
      <c r="J754">
        <v>0</v>
      </c>
      <c r="K754">
        <v>340052435.01428598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s="247">
        <v>45169</v>
      </c>
      <c r="B755" t="s">
        <v>2466</v>
      </c>
      <c r="C755" t="s">
        <v>2061</v>
      </c>
      <c r="D755" t="s">
        <v>50</v>
      </c>
      <c r="E755">
        <v>259059881.99609199</v>
      </c>
      <c r="F755">
        <v>0</v>
      </c>
      <c r="G755">
        <v>259059881.99609199</v>
      </c>
      <c r="H755">
        <v>0</v>
      </c>
      <c r="I755">
        <v>0</v>
      </c>
      <c r="J755">
        <v>0</v>
      </c>
      <c r="K755">
        <v>259059881.99609199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s="247">
        <v>45169</v>
      </c>
      <c r="B756" t="s">
        <v>2467</v>
      </c>
      <c r="C756" t="s">
        <v>2110</v>
      </c>
      <c r="D756" t="s">
        <v>50</v>
      </c>
      <c r="E756">
        <v>162135753.73203701</v>
      </c>
      <c r="F756">
        <v>0</v>
      </c>
      <c r="G756">
        <v>162135753.73203701</v>
      </c>
      <c r="H756">
        <v>0</v>
      </c>
      <c r="I756">
        <v>0</v>
      </c>
      <c r="J756">
        <v>0</v>
      </c>
      <c r="K756">
        <v>162135753.73203701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s="247">
        <v>45169</v>
      </c>
      <c r="B757" t="s">
        <v>2467</v>
      </c>
      <c r="C757" t="s">
        <v>2061</v>
      </c>
      <c r="D757" t="s">
        <v>50</v>
      </c>
      <c r="E757">
        <v>187480837.13341999</v>
      </c>
      <c r="F757">
        <v>0</v>
      </c>
      <c r="G757">
        <v>187480837.13341999</v>
      </c>
      <c r="H757">
        <v>0</v>
      </c>
      <c r="I757">
        <v>0</v>
      </c>
      <c r="J757">
        <v>0</v>
      </c>
      <c r="K757">
        <v>187480837.13341999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</row>
    <row r="758" spans="1:17">
      <c r="A758" s="247">
        <v>45169</v>
      </c>
      <c r="B758" t="s">
        <v>2468</v>
      </c>
      <c r="C758" t="s">
        <v>2110</v>
      </c>
      <c r="D758" t="s">
        <v>50</v>
      </c>
      <c r="E758">
        <v>803978944.12580299</v>
      </c>
      <c r="F758">
        <v>0</v>
      </c>
      <c r="G758">
        <v>803978944.12580299</v>
      </c>
      <c r="H758">
        <v>0</v>
      </c>
      <c r="I758">
        <v>0</v>
      </c>
      <c r="J758">
        <v>0</v>
      </c>
      <c r="K758">
        <v>803978944.12580299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</row>
    <row r="759" spans="1:17">
      <c r="A759" s="247">
        <v>45169</v>
      </c>
      <c r="B759" t="s">
        <v>2468</v>
      </c>
      <c r="C759" t="s">
        <v>2061</v>
      </c>
      <c r="D759" t="s">
        <v>50</v>
      </c>
      <c r="E759">
        <v>887764343.79979706</v>
      </c>
      <c r="F759">
        <v>0</v>
      </c>
      <c r="G759">
        <v>887764343.79979706</v>
      </c>
      <c r="H759">
        <v>0</v>
      </c>
      <c r="I759">
        <v>0</v>
      </c>
      <c r="J759">
        <v>0</v>
      </c>
      <c r="K759">
        <v>887764343.79979706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</row>
    <row r="760" spans="1:17">
      <c r="A760" s="247">
        <v>45169</v>
      </c>
      <c r="B760" t="s">
        <v>2469</v>
      </c>
      <c r="C760" t="s">
        <v>2110</v>
      </c>
      <c r="D760" t="s">
        <v>50</v>
      </c>
      <c r="E760">
        <v>80800000</v>
      </c>
      <c r="F760">
        <v>0</v>
      </c>
      <c r="G760">
        <v>80800000</v>
      </c>
      <c r="H760">
        <v>0</v>
      </c>
      <c r="I760">
        <v>80800000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s="247">
        <v>45169</v>
      </c>
      <c r="B761" t="s">
        <v>2469</v>
      </c>
      <c r="C761" t="s">
        <v>2061</v>
      </c>
      <c r="D761" t="s">
        <v>50</v>
      </c>
      <c r="E761">
        <v>80800000</v>
      </c>
      <c r="F761">
        <v>0</v>
      </c>
      <c r="G761">
        <v>80800000</v>
      </c>
      <c r="H761">
        <v>0</v>
      </c>
      <c r="I761">
        <v>80800000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>
      <c r="A762" s="247">
        <v>45169</v>
      </c>
      <c r="B762" t="s">
        <v>2470</v>
      </c>
      <c r="C762" t="s">
        <v>2110</v>
      </c>
      <c r="D762" t="s">
        <v>50</v>
      </c>
      <c r="E762">
        <v>325164817.40199101</v>
      </c>
      <c r="F762">
        <v>0</v>
      </c>
      <c r="G762">
        <v>325164817.40199101</v>
      </c>
      <c r="H762">
        <v>0</v>
      </c>
      <c r="I762">
        <v>0</v>
      </c>
      <c r="J762">
        <v>0</v>
      </c>
      <c r="K762">
        <v>325164817.40199101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s="247">
        <v>45169</v>
      </c>
      <c r="B763" t="s">
        <v>2470</v>
      </c>
      <c r="C763" t="s">
        <v>2061</v>
      </c>
      <c r="D763" t="s">
        <v>50</v>
      </c>
      <c r="E763">
        <v>345496741.05621397</v>
      </c>
      <c r="F763">
        <v>0</v>
      </c>
      <c r="G763">
        <v>345496741.05621397</v>
      </c>
      <c r="H763">
        <v>0</v>
      </c>
      <c r="I763">
        <v>0</v>
      </c>
      <c r="J763">
        <v>0</v>
      </c>
      <c r="K763">
        <v>345496741.05621397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</row>
    <row r="764" spans="1:17">
      <c r="A764" s="247">
        <v>45169</v>
      </c>
      <c r="B764" t="s">
        <v>2471</v>
      </c>
      <c r="C764" t="s">
        <v>2110</v>
      </c>
      <c r="D764" t="s">
        <v>50</v>
      </c>
      <c r="E764">
        <v>56278526.088806003</v>
      </c>
      <c r="F764">
        <v>0</v>
      </c>
      <c r="G764">
        <v>56278526.088806003</v>
      </c>
      <c r="H764">
        <v>0</v>
      </c>
      <c r="I764">
        <v>0</v>
      </c>
      <c r="J764">
        <v>0</v>
      </c>
      <c r="K764">
        <v>56278526.088806003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</row>
    <row r="765" spans="1:17">
      <c r="A765" s="247">
        <v>45169</v>
      </c>
      <c r="B765" t="s">
        <v>2471</v>
      </c>
      <c r="C765" t="s">
        <v>2061</v>
      </c>
      <c r="D765" t="s">
        <v>50</v>
      </c>
      <c r="E765">
        <v>58038019.481959999</v>
      </c>
      <c r="F765">
        <v>0</v>
      </c>
      <c r="G765">
        <v>58038019.481959999</v>
      </c>
      <c r="H765">
        <v>0</v>
      </c>
      <c r="I765">
        <v>0</v>
      </c>
      <c r="J765">
        <v>0</v>
      </c>
      <c r="K765">
        <v>58038019.481959999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</row>
    <row r="766" spans="1:17">
      <c r="A766" s="247">
        <v>45169</v>
      </c>
      <c r="B766" t="s">
        <v>2472</v>
      </c>
      <c r="C766" t="s">
        <v>2110</v>
      </c>
      <c r="D766" t="s">
        <v>50</v>
      </c>
      <c r="E766">
        <v>213426252.55439499</v>
      </c>
      <c r="F766">
        <v>0</v>
      </c>
      <c r="G766">
        <v>213426252.55439499</v>
      </c>
      <c r="H766">
        <v>0</v>
      </c>
      <c r="I766">
        <v>0</v>
      </c>
      <c r="J766">
        <v>0</v>
      </c>
      <c r="K766">
        <v>213426252.55439499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</row>
    <row r="767" spans="1:17">
      <c r="A767" s="247">
        <v>45169</v>
      </c>
      <c r="B767" t="s">
        <v>2472</v>
      </c>
      <c r="C767" t="s">
        <v>2061</v>
      </c>
      <c r="D767" t="s">
        <v>50</v>
      </c>
      <c r="E767">
        <v>131316560.873881</v>
      </c>
      <c r="F767">
        <v>0</v>
      </c>
      <c r="G767">
        <v>131316560.873881</v>
      </c>
      <c r="H767">
        <v>0</v>
      </c>
      <c r="I767">
        <v>0</v>
      </c>
      <c r="J767">
        <v>0</v>
      </c>
      <c r="K767">
        <v>131316560.873881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</row>
    <row r="768" spans="1:17">
      <c r="A768" s="247">
        <v>45169</v>
      </c>
      <c r="B768" t="s">
        <v>2473</v>
      </c>
      <c r="C768" t="s">
        <v>2110</v>
      </c>
      <c r="D768" t="s">
        <v>50</v>
      </c>
      <c r="E768">
        <v>225114104.355225</v>
      </c>
      <c r="F768">
        <v>0</v>
      </c>
      <c r="G768">
        <v>225114104.355225</v>
      </c>
      <c r="H768">
        <v>0</v>
      </c>
      <c r="I768">
        <v>0</v>
      </c>
      <c r="J768">
        <v>0</v>
      </c>
      <c r="K768">
        <v>225114104.355225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</row>
    <row r="769" spans="1:17">
      <c r="A769" s="247">
        <v>45169</v>
      </c>
      <c r="B769" t="s">
        <v>2473</v>
      </c>
      <c r="C769" t="s">
        <v>2061</v>
      </c>
      <c r="D769" t="s">
        <v>50</v>
      </c>
      <c r="E769">
        <v>295493840.081379</v>
      </c>
      <c r="F769">
        <v>0</v>
      </c>
      <c r="G769">
        <v>295493840.081379</v>
      </c>
      <c r="H769">
        <v>0</v>
      </c>
      <c r="I769">
        <v>0</v>
      </c>
      <c r="J769">
        <v>0</v>
      </c>
      <c r="K769">
        <v>295493840.081379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 s="247">
        <v>45169</v>
      </c>
      <c r="B770" t="s">
        <v>2474</v>
      </c>
      <c r="C770" t="s">
        <v>2110</v>
      </c>
      <c r="D770" t="s">
        <v>50</v>
      </c>
      <c r="E770">
        <v>107197192.550107</v>
      </c>
      <c r="F770">
        <v>0</v>
      </c>
      <c r="G770">
        <v>107197192.550107</v>
      </c>
      <c r="H770">
        <v>0</v>
      </c>
      <c r="I770">
        <v>0</v>
      </c>
      <c r="J770">
        <v>0</v>
      </c>
      <c r="K770">
        <v>107197192.550107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 s="247">
        <v>45169</v>
      </c>
      <c r="B771" t="s">
        <v>2474</v>
      </c>
      <c r="C771" t="s">
        <v>2061</v>
      </c>
      <c r="D771" t="s">
        <v>50</v>
      </c>
      <c r="E771">
        <v>123954272.484906</v>
      </c>
      <c r="F771">
        <v>0</v>
      </c>
      <c r="G771">
        <v>123954272.484906</v>
      </c>
      <c r="H771">
        <v>0</v>
      </c>
      <c r="I771">
        <v>0</v>
      </c>
      <c r="J771">
        <v>0</v>
      </c>
      <c r="K771">
        <v>123954272.484906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>
      <c r="A772" s="247">
        <v>45169</v>
      </c>
      <c r="B772" t="s">
        <v>2475</v>
      </c>
      <c r="C772" t="s">
        <v>2110</v>
      </c>
      <c r="D772" t="s">
        <v>50</v>
      </c>
      <c r="E772">
        <v>13667642.050139001</v>
      </c>
      <c r="F772">
        <v>0</v>
      </c>
      <c r="G772">
        <v>13667642.050139001</v>
      </c>
      <c r="H772">
        <v>0</v>
      </c>
      <c r="I772">
        <v>0</v>
      </c>
      <c r="J772">
        <v>0</v>
      </c>
      <c r="K772">
        <v>13667642.050139001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</row>
    <row r="773" spans="1:17">
      <c r="A773" s="247">
        <v>45169</v>
      </c>
      <c r="B773" t="s">
        <v>2475</v>
      </c>
      <c r="C773" t="s">
        <v>2061</v>
      </c>
      <c r="D773" t="s">
        <v>50</v>
      </c>
      <c r="E773">
        <v>13952512.40903</v>
      </c>
      <c r="F773">
        <v>0</v>
      </c>
      <c r="G773">
        <v>13952512.40903</v>
      </c>
      <c r="H773">
        <v>0</v>
      </c>
      <c r="I773">
        <v>0</v>
      </c>
      <c r="J773">
        <v>0</v>
      </c>
      <c r="K773">
        <v>13952512.40903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</row>
    <row r="774" spans="1:17">
      <c r="A774" s="247">
        <v>45169</v>
      </c>
      <c r="B774" t="s">
        <v>2476</v>
      </c>
      <c r="C774" t="s">
        <v>2110</v>
      </c>
      <c r="D774" t="s">
        <v>50</v>
      </c>
      <c r="E774">
        <v>30847321.820682999</v>
      </c>
      <c r="F774">
        <v>0</v>
      </c>
      <c r="G774">
        <v>30847321.820682999</v>
      </c>
      <c r="H774">
        <v>0</v>
      </c>
      <c r="I774">
        <v>0</v>
      </c>
      <c r="J774">
        <v>0</v>
      </c>
      <c r="K774">
        <v>30847321.820682999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</row>
    <row r="775" spans="1:17">
      <c r="A775" s="247">
        <v>45169</v>
      </c>
      <c r="B775" t="s">
        <v>2476</v>
      </c>
      <c r="C775" t="s">
        <v>2061</v>
      </c>
      <c r="D775" t="s">
        <v>50</v>
      </c>
      <c r="E775">
        <v>30372537.889196999</v>
      </c>
      <c r="F775">
        <v>0</v>
      </c>
      <c r="G775">
        <v>30372537.889196999</v>
      </c>
      <c r="H775">
        <v>0</v>
      </c>
      <c r="I775">
        <v>0</v>
      </c>
      <c r="J775">
        <v>0</v>
      </c>
      <c r="K775">
        <v>30372537.889196999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</row>
    <row r="776" spans="1:17">
      <c r="A776" s="247">
        <v>45169</v>
      </c>
      <c r="B776" t="s">
        <v>2477</v>
      </c>
      <c r="C776" t="s">
        <v>2110</v>
      </c>
      <c r="D776" t="s">
        <v>50</v>
      </c>
      <c r="E776">
        <v>36447045.467036001</v>
      </c>
      <c r="F776">
        <v>0</v>
      </c>
      <c r="G776">
        <v>36447045.467036001</v>
      </c>
      <c r="H776">
        <v>0</v>
      </c>
      <c r="I776">
        <v>0</v>
      </c>
      <c r="J776">
        <v>0</v>
      </c>
      <c r="K776">
        <v>36447045.467036001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</row>
    <row r="777" spans="1:17">
      <c r="A777" s="247">
        <v>45169</v>
      </c>
      <c r="B777" t="s">
        <v>2477</v>
      </c>
      <c r="C777" t="s">
        <v>2061</v>
      </c>
      <c r="D777" t="s">
        <v>50</v>
      </c>
      <c r="E777">
        <v>38726008.338169001</v>
      </c>
      <c r="F777">
        <v>0</v>
      </c>
      <c r="G777">
        <v>38726008.338169001</v>
      </c>
      <c r="H777">
        <v>0</v>
      </c>
      <c r="I777">
        <v>0</v>
      </c>
      <c r="J777">
        <v>0</v>
      </c>
      <c r="K777">
        <v>38726008.338169001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</row>
    <row r="778" spans="1:17">
      <c r="A778" s="247">
        <v>45169</v>
      </c>
      <c r="B778" t="s">
        <v>2478</v>
      </c>
      <c r="C778" t="s">
        <v>2110</v>
      </c>
      <c r="D778" t="s">
        <v>50</v>
      </c>
      <c r="E778">
        <v>45453004.631118998</v>
      </c>
      <c r="F778">
        <v>0</v>
      </c>
      <c r="G778">
        <v>45453004.631118998</v>
      </c>
      <c r="H778">
        <v>0</v>
      </c>
      <c r="I778">
        <v>0</v>
      </c>
      <c r="J778">
        <v>0</v>
      </c>
      <c r="K778">
        <v>45453004.631118998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>
      <c r="A779" s="247">
        <v>45169</v>
      </c>
      <c r="B779" t="s">
        <v>2478</v>
      </c>
      <c r="C779" t="s">
        <v>2061</v>
      </c>
      <c r="D779" t="s">
        <v>50</v>
      </c>
      <c r="E779">
        <v>45009872.961732</v>
      </c>
      <c r="F779">
        <v>0</v>
      </c>
      <c r="G779">
        <v>45009872.961732</v>
      </c>
      <c r="H779">
        <v>0</v>
      </c>
      <c r="I779">
        <v>0</v>
      </c>
      <c r="J779">
        <v>0</v>
      </c>
      <c r="K779">
        <v>45009872.961732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>
      <c r="A780" s="247">
        <v>45169</v>
      </c>
      <c r="B780" t="s">
        <v>2479</v>
      </c>
      <c r="C780" t="s">
        <v>2110</v>
      </c>
      <c r="D780" t="s">
        <v>50</v>
      </c>
      <c r="E780">
        <v>4849996698.7873898</v>
      </c>
      <c r="F780">
        <v>0</v>
      </c>
      <c r="G780">
        <v>4849996698.7873898</v>
      </c>
      <c r="H780">
        <v>0</v>
      </c>
      <c r="I780">
        <v>0</v>
      </c>
      <c r="J780">
        <v>0</v>
      </c>
      <c r="K780">
        <v>4849996698.7873898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>
      <c r="A781" s="247">
        <v>45169</v>
      </c>
      <c r="B781" t="s">
        <v>2479</v>
      </c>
      <c r="C781" t="s">
        <v>2061</v>
      </c>
      <c r="D781" t="s">
        <v>50</v>
      </c>
      <c r="E781">
        <v>18830189101.533699</v>
      </c>
      <c r="F781">
        <v>0</v>
      </c>
      <c r="G781">
        <v>18830189101.533699</v>
      </c>
      <c r="H781">
        <v>0</v>
      </c>
      <c r="I781">
        <v>0</v>
      </c>
      <c r="J781">
        <v>0</v>
      </c>
      <c r="K781">
        <v>18830189101.533699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>
      <c r="A782" s="247">
        <v>45169</v>
      </c>
      <c r="B782" t="s">
        <v>2480</v>
      </c>
      <c r="C782" t="s">
        <v>2110</v>
      </c>
      <c r="D782" t="s">
        <v>50</v>
      </c>
      <c r="E782">
        <v>122000000</v>
      </c>
      <c r="F782">
        <v>0</v>
      </c>
      <c r="G782">
        <v>122000000</v>
      </c>
      <c r="H782">
        <v>0</v>
      </c>
      <c r="I782">
        <v>122000000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>
      <c r="A783" s="247">
        <v>45169</v>
      </c>
      <c r="B783" t="s">
        <v>2480</v>
      </c>
      <c r="C783" t="s">
        <v>2061</v>
      </c>
      <c r="D783" t="s">
        <v>50</v>
      </c>
      <c r="E783">
        <v>122000000</v>
      </c>
      <c r="F783">
        <v>0</v>
      </c>
      <c r="G783">
        <v>122000000</v>
      </c>
      <c r="H783">
        <v>0</v>
      </c>
      <c r="I783">
        <v>122000000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>
      <c r="A784" s="247">
        <v>45169</v>
      </c>
      <c r="B784" t="s">
        <v>2481</v>
      </c>
      <c r="C784" t="s">
        <v>2110</v>
      </c>
      <c r="D784" t="s">
        <v>50</v>
      </c>
      <c r="E784">
        <v>63822234914.765602</v>
      </c>
      <c r="F784">
        <v>0</v>
      </c>
      <c r="G784">
        <v>63822234914.765602</v>
      </c>
      <c r="H784">
        <v>0</v>
      </c>
      <c r="I784">
        <v>0</v>
      </c>
      <c r="J784">
        <v>0</v>
      </c>
      <c r="K784">
        <v>63822234914.765602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>
      <c r="A785" s="247">
        <v>45169</v>
      </c>
      <c r="B785" t="s">
        <v>2481</v>
      </c>
      <c r="C785" t="s">
        <v>2061</v>
      </c>
      <c r="D785" t="s">
        <v>50</v>
      </c>
      <c r="E785">
        <v>53455188128.436798</v>
      </c>
      <c r="F785">
        <v>0</v>
      </c>
      <c r="G785">
        <v>53455188128.436798</v>
      </c>
      <c r="H785">
        <v>0</v>
      </c>
      <c r="I785">
        <v>0</v>
      </c>
      <c r="J785">
        <v>0</v>
      </c>
      <c r="K785">
        <v>53455188128.436798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>
      <c r="A786" s="247">
        <v>45169</v>
      </c>
      <c r="B786" t="s">
        <v>2482</v>
      </c>
      <c r="C786" t="s">
        <v>2110</v>
      </c>
      <c r="D786" t="s">
        <v>50</v>
      </c>
      <c r="E786">
        <v>14141679620.615101</v>
      </c>
      <c r="F786">
        <v>0</v>
      </c>
      <c r="G786">
        <v>14141679620.615101</v>
      </c>
      <c r="H786">
        <v>0</v>
      </c>
      <c r="I786">
        <v>0</v>
      </c>
      <c r="J786">
        <v>0</v>
      </c>
      <c r="K786">
        <v>14141679620.615101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s="247">
        <v>45169</v>
      </c>
      <c r="B787" t="s">
        <v>2482</v>
      </c>
      <c r="C787" t="s">
        <v>2061</v>
      </c>
      <c r="D787" t="s">
        <v>50</v>
      </c>
      <c r="E787">
        <v>14648581288.642799</v>
      </c>
      <c r="F787">
        <v>0</v>
      </c>
      <c r="G787">
        <v>14648581288.642799</v>
      </c>
      <c r="H787">
        <v>0</v>
      </c>
      <c r="I787">
        <v>0</v>
      </c>
      <c r="J787">
        <v>0</v>
      </c>
      <c r="K787">
        <v>14648581288.642799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>
      <c r="A788" s="247">
        <v>45169</v>
      </c>
      <c r="B788" t="s">
        <v>2483</v>
      </c>
      <c r="C788" t="s">
        <v>2110</v>
      </c>
      <c r="D788" t="s">
        <v>50</v>
      </c>
      <c r="E788">
        <v>34638604443.107399</v>
      </c>
      <c r="F788">
        <v>0</v>
      </c>
      <c r="G788">
        <v>34638604443.107399</v>
      </c>
      <c r="H788">
        <v>0</v>
      </c>
      <c r="I788">
        <v>0</v>
      </c>
      <c r="J788">
        <v>0</v>
      </c>
      <c r="K788">
        <v>34638604443.107399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>
      <c r="A789" s="247">
        <v>45169</v>
      </c>
      <c r="B789" t="s">
        <v>2483</v>
      </c>
      <c r="C789" t="s">
        <v>2061</v>
      </c>
      <c r="D789" t="s">
        <v>50</v>
      </c>
      <c r="E789">
        <v>36314312436.587303</v>
      </c>
      <c r="F789">
        <v>0</v>
      </c>
      <c r="G789">
        <v>36314312436.587303</v>
      </c>
      <c r="H789">
        <v>0</v>
      </c>
      <c r="I789">
        <v>0</v>
      </c>
      <c r="J789">
        <v>0</v>
      </c>
      <c r="K789">
        <v>36314312436.587303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>
      <c r="A790" s="247">
        <v>45169</v>
      </c>
      <c r="B790" t="s">
        <v>2484</v>
      </c>
      <c r="C790" t="s">
        <v>2110</v>
      </c>
      <c r="D790" t="s">
        <v>50</v>
      </c>
      <c r="E790">
        <v>20414011232.451698</v>
      </c>
      <c r="F790">
        <v>0</v>
      </c>
      <c r="G790">
        <v>20414011232.451698</v>
      </c>
      <c r="H790">
        <v>0</v>
      </c>
      <c r="I790">
        <v>0</v>
      </c>
      <c r="J790">
        <v>0</v>
      </c>
      <c r="K790">
        <v>20414011232.451698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>
      <c r="A791" s="247">
        <v>45169</v>
      </c>
      <c r="B791" t="s">
        <v>2484</v>
      </c>
      <c r="C791" t="s">
        <v>2061</v>
      </c>
      <c r="D791" t="s">
        <v>50</v>
      </c>
      <c r="E791">
        <v>20820649705.536098</v>
      </c>
      <c r="F791">
        <v>0</v>
      </c>
      <c r="G791">
        <v>20820649705.536098</v>
      </c>
      <c r="H791">
        <v>0</v>
      </c>
      <c r="I791">
        <v>0</v>
      </c>
      <c r="J791">
        <v>0</v>
      </c>
      <c r="K791">
        <v>20820649705.536098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>
      <c r="A792" s="247">
        <v>45169</v>
      </c>
      <c r="B792" t="s">
        <v>2485</v>
      </c>
      <c r="C792" t="s">
        <v>2110</v>
      </c>
      <c r="D792" t="s">
        <v>50</v>
      </c>
      <c r="E792">
        <v>581028066.05340099</v>
      </c>
      <c r="F792">
        <v>0</v>
      </c>
      <c r="G792">
        <v>581028066.05340099</v>
      </c>
      <c r="H792">
        <v>0</v>
      </c>
      <c r="I792">
        <v>0</v>
      </c>
      <c r="J792">
        <v>0</v>
      </c>
      <c r="K792">
        <v>581028066.05340099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>
      <c r="A793" s="247">
        <v>45169</v>
      </c>
      <c r="B793" t="s">
        <v>2485</v>
      </c>
      <c r="C793" t="s">
        <v>2061</v>
      </c>
      <c r="D793" t="s">
        <v>50</v>
      </c>
      <c r="E793">
        <v>589825533.019171</v>
      </c>
      <c r="F793">
        <v>0</v>
      </c>
      <c r="G793">
        <v>589825533.019171</v>
      </c>
      <c r="H793">
        <v>0</v>
      </c>
      <c r="I793">
        <v>0</v>
      </c>
      <c r="J793">
        <v>0</v>
      </c>
      <c r="K793">
        <v>589825533.019171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</row>
    <row r="794" spans="1:17">
      <c r="A794" s="247">
        <v>45169</v>
      </c>
      <c r="B794" t="s">
        <v>2486</v>
      </c>
      <c r="C794" t="s">
        <v>2110</v>
      </c>
      <c r="D794" t="s">
        <v>50</v>
      </c>
      <c r="E794">
        <v>10832089811.5369</v>
      </c>
      <c r="F794">
        <v>0</v>
      </c>
      <c r="G794">
        <v>10832089811.5369</v>
      </c>
      <c r="H794">
        <v>0</v>
      </c>
      <c r="I794">
        <v>0</v>
      </c>
      <c r="J794">
        <v>0</v>
      </c>
      <c r="K794">
        <v>10832089811.5369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</row>
    <row r="795" spans="1:17">
      <c r="A795" s="247">
        <v>45169</v>
      </c>
      <c r="B795" t="s">
        <v>2486</v>
      </c>
      <c r="C795" t="s">
        <v>2061</v>
      </c>
      <c r="D795" t="s">
        <v>50</v>
      </c>
      <c r="E795">
        <v>9189895977.9266491</v>
      </c>
      <c r="F795">
        <v>0</v>
      </c>
      <c r="G795">
        <v>9189895977.9266491</v>
      </c>
      <c r="H795">
        <v>0</v>
      </c>
      <c r="I795">
        <v>0</v>
      </c>
      <c r="J795">
        <v>0</v>
      </c>
      <c r="K795">
        <v>9189895977.9266491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</row>
    <row r="796" spans="1:17">
      <c r="A796" s="247">
        <v>45169</v>
      </c>
      <c r="B796" t="s">
        <v>2487</v>
      </c>
      <c r="C796" t="s">
        <v>2110</v>
      </c>
      <c r="D796" t="s">
        <v>50</v>
      </c>
      <c r="E796">
        <v>11297855920.757099</v>
      </c>
      <c r="F796">
        <v>0</v>
      </c>
      <c r="G796">
        <v>11297855920.757099</v>
      </c>
      <c r="H796">
        <v>0</v>
      </c>
      <c r="I796">
        <v>0</v>
      </c>
      <c r="J796">
        <v>0</v>
      </c>
      <c r="K796">
        <v>11297855920.757099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s="247">
        <v>45169</v>
      </c>
      <c r="B797" t="s">
        <v>2487</v>
      </c>
      <c r="C797" t="s">
        <v>2061</v>
      </c>
      <c r="D797" t="s">
        <v>50</v>
      </c>
      <c r="E797">
        <v>12705450635.280199</v>
      </c>
      <c r="F797">
        <v>0</v>
      </c>
      <c r="G797">
        <v>12705450635.280199</v>
      </c>
      <c r="H797">
        <v>0</v>
      </c>
      <c r="I797">
        <v>0</v>
      </c>
      <c r="J797">
        <v>0</v>
      </c>
      <c r="K797">
        <v>12705450635.280199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s="247">
        <v>45169</v>
      </c>
      <c r="B798" t="s">
        <v>2488</v>
      </c>
      <c r="C798" t="s">
        <v>2110</v>
      </c>
      <c r="D798" t="s">
        <v>50</v>
      </c>
      <c r="E798">
        <v>5510776023.56287</v>
      </c>
      <c r="F798">
        <v>0</v>
      </c>
      <c r="G798">
        <v>5510776023.56287</v>
      </c>
      <c r="H798">
        <v>0</v>
      </c>
      <c r="I798">
        <v>0</v>
      </c>
      <c r="J798">
        <v>0</v>
      </c>
      <c r="K798">
        <v>5510776023.56287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</row>
    <row r="799" spans="1:17">
      <c r="A799" s="247">
        <v>45169</v>
      </c>
      <c r="B799" t="s">
        <v>2488</v>
      </c>
      <c r="C799" t="s">
        <v>2061</v>
      </c>
      <c r="D799" t="s">
        <v>50</v>
      </c>
      <c r="E799">
        <v>5845917622.2588501</v>
      </c>
      <c r="F799">
        <v>0</v>
      </c>
      <c r="G799">
        <v>5845917622.2588501</v>
      </c>
      <c r="H799">
        <v>0</v>
      </c>
      <c r="I799">
        <v>0</v>
      </c>
      <c r="J799">
        <v>0</v>
      </c>
      <c r="K799">
        <v>5845917622.2588501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s="247">
        <v>45169</v>
      </c>
      <c r="B800" t="s">
        <v>2489</v>
      </c>
      <c r="C800" t="s">
        <v>2110</v>
      </c>
      <c r="D800" t="s">
        <v>50</v>
      </c>
      <c r="E800">
        <v>1129503556.4594901</v>
      </c>
      <c r="F800">
        <v>0</v>
      </c>
      <c r="G800">
        <v>1129503556.4594901</v>
      </c>
      <c r="H800">
        <v>0</v>
      </c>
      <c r="I800">
        <v>0</v>
      </c>
      <c r="J800">
        <v>0</v>
      </c>
      <c r="K800">
        <v>1129503556.4594901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</row>
    <row r="801" spans="1:17">
      <c r="A801" s="247">
        <v>45169</v>
      </c>
      <c r="B801" t="s">
        <v>2489</v>
      </c>
      <c r="C801" t="s">
        <v>2061</v>
      </c>
      <c r="D801" t="s">
        <v>50</v>
      </c>
      <c r="E801">
        <v>1152293185.17082</v>
      </c>
      <c r="F801">
        <v>0</v>
      </c>
      <c r="G801">
        <v>1152293185.17082</v>
      </c>
      <c r="H801">
        <v>0</v>
      </c>
      <c r="I801">
        <v>0</v>
      </c>
      <c r="J801">
        <v>0</v>
      </c>
      <c r="K801">
        <v>1152293185.17082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</row>
    <row r="802" spans="1:17">
      <c r="A802" s="247">
        <v>45169</v>
      </c>
      <c r="B802" t="s">
        <v>2490</v>
      </c>
      <c r="C802" t="s">
        <v>2110</v>
      </c>
      <c r="D802" t="s">
        <v>50</v>
      </c>
      <c r="E802">
        <v>733634080.16909695</v>
      </c>
      <c r="F802">
        <v>0</v>
      </c>
      <c r="G802">
        <v>733634080.16909695</v>
      </c>
      <c r="H802">
        <v>0</v>
      </c>
      <c r="I802">
        <v>0</v>
      </c>
      <c r="J802">
        <v>0</v>
      </c>
      <c r="K802">
        <v>733634080.16909695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</row>
    <row r="803" spans="1:17">
      <c r="A803" s="247">
        <v>45169</v>
      </c>
      <c r="B803" t="s">
        <v>2490</v>
      </c>
      <c r="C803" t="s">
        <v>2061</v>
      </c>
      <c r="D803" t="s">
        <v>50</v>
      </c>
      <c r="E803">
        <v>739331487.346928</v>
      </c>
      <c r="F803">
        <v>0</v>
      </c>
      <c r="G803">
        <v>739331487.346928</v>
      </c>
      <c r="H803">
        <v>0</v>
      </c>
      <c r="I803">
        <v>0</v>
      </c>
      <c r="J803">
        <v>0</v>
      </c>
      <c r="K803">
        <v>739331487.346928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</row>
    <row r="804" spans="1:17">
      <c r="A804" s="247">
        <v>45169</v>
      </c>
      <c r="B804" t="s">
        <v>2063</v>
      </c>
      <c r="C804" t="s">
        <v>2110</v>
      </c>
      <c r="D804" t="s">
        <v>50</v>
      </c>
      <c r="E804">
        <v>21000000</v>
      </c>
      <c r="F804">
        <v>0</v>
      </c>
      <c r="G804">
        <v>21000000</v>
      </c>
      <c r="H804">
        <v>0</v>
      </c>
      <c r="I804">
        <v>21000000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</row>
    <row r="805" spans="1:17">
      <c r="A805" s="247">
        <v>45169</v>
      </c>
      <c r="B805" t="s">
        <v>2063</v>
      </c>
      <c r="C805" t="s">
        <v>2061</v>
      </c>
      <c r="D805" t="s">
        <v>50</v>
      </c>
      <c r="E805">
        <v>21000000</v>
      </c>
      <c r="F805">
        <v>0</v>
      </c>
      <c r="G805">
        <v>21000000</v>
      </c>
      <c r="H805">
        <v>0</v>
      </c>
      <c r="I805">
        <v>21000000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</row>
    <row r="806" spans="1:17">
      <c r="A806" s="247">
        <v>45169</v>
      </c>
      <c r="B806" t="s">
        <v>2491</v>
      </c>
      <c r="C806" t="s">
        <v>2110</v>
      </c>
      <c r="D806" t="s">
        <v>50</v>
      </c>
      <c r="E806">
        <v>1345982621.3601501</v>
      </c>
      <c r="F806">
        <v>0</v>
      </c>
      <c r="G806">
        <v>1345982621.3601501</v>
      </c>
      <c r="H806">
        <v>0</v>
      </c>
      <c r="I806">
        <v>0</v>
      </c>
      <c r="J806">
        <v>0</v>
      </c>
      <c r="K806">
        <v>1345982621.3601501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</row>
    <row r="807" spans="1:17">
      <c r="A807" s="247">
        <v>45169</v>
      </c>
      <c r="B807" t="s">
        <v>2491</v>
      </c>
      <c r="C807" t="s">
        <v>2061</v>
      </c>
      <c r="D807" t="s">
        <v>50</v>
      </c>
      <c r="E807">
        <v>861309760.88384604</v>
      </c>
      <c r="F807">
        <v>0</v>
      </c>
      <c r="G807">
        <v>861309760.88384604</v>
      </c>
      <c r="H807">
        <v>0</v>
      </c>
      <c r="I807">
        <v>0</v>
      </c>
      <c r="J807">
        <v>0</v>
      </c>
      <c r="K807">
        <v>861309760.88384604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s="247">
        <v>45169</v>
      </c>
      <c r="B808" t="s">
        <v>2492</v>
      </c>
      <c r="C808" t="s">
        <v>2110</v>
      </c>
      <c r="D808" t="s">
        <v>50</v>
      </c>
      <c r="E808">
        <v>310871858.395311</v>
      </c>
      <c r="F808">
        <v>0</v>
      </c>
      <c r="G808">
        <v>310871858.395311</v>
      </c>
      <c r="H808">
        <v>0</v>
      </c>
      <c r="I808">
        <v>0</v>
      </c>
      <c r="J808">
        <v>0</v>
      </c>
      <c r="K808">
        <v>310871858.395311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</row>
    <row r="809" spans="1:17">
      <c r="A809" s="247">
        <v>45169</v>
      </c>
      <c r="B809" t="s">
        <v>2492</v>
      </c>
      <c r="C809" t="s">
        <v>2061</v>
      </c>
      <c r="D809" t="s">
        <v>50</v>
      </c>
      <c r="E809">
        <v>4015702640.7418299</v>
      </c>
      <c r="F809">
        <v>0</v>
      </c>
      <c r="G809">
        <v>4015702640.7418299</v>
      </c>
      <c r="H809">
        <v>0</v>
      </c>
      <c r="I809">
        <v>0</v>
      </c>
      <c r="J809">
        <v>0</v>
      </c>
      <c r="K809">
        <v>4015702640.7418299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s="247">
        <v>45169</v>
      </c>
      <c r="B810" t="s">
        <v>2493</v>
      </c>
      <c r="C810" t="s">
        <v>2110</v>
      </c>
      <c r="D810" t="s">
        <v>50</v>
      </c>
      <c r="E810">
        <v>80433983.687033996</v>
      </c>
      <c r="F810">
        <v>0</v>
      </c>
      <c r="G810">
        <v>80433983.687033996</v>
      </c>
      <c r="H810">
        <v>0</v>
      </c>
      <c r="I810">
        <v>0</v>
      </c>
      <c r="J810">
        <v>0</v>
      </c>
      <c r="K810">
        <v>80433983.687033996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</row>
    <row r="811" spans="1:17">
      <c r="A811" s="247">
        <v>45169</v>
      </c>
      <c r="B811" t="s">
        <v>2493</v>
      </c>
      <c r="C811" t="s">
        <v>2061</v>
      </c>
      <c r="D811" t="s">
        <v>50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</row>
    <row r="812" spans="1:17">
      <c r="A812" s="247">
        <v>45169</v>
      </c>
      <c r="B812" t="s">
        <v>2494</v>
      </c>
      <c r="C812" t="s">
        <v>2110</v>
      </c>
      <c r="D812" t="s">
        <v>50</v>
      </c>
      <c r="E812">
        <v>287384457.48672301</v>
      </c>
      <c r="F812">
        <v>0</v>
      </c>
      <c r="G812">
        <v>287384457.48672301</v>
      </c>
      <c r="H812">
        <v>0</v>
      </c>
      <c r="I812">
        <v>0</v>
      </c>
      <c r="J812">
        <v>0</v>
      </c>
      <c r="K812">
        <v>287384457.48672301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s="247">
        <v>45169</v>
      </c>
      <c r="B813" t="s">
        <v>2494</v>
      </c>
      <c r="C813" t="s">
        <v>2061</v>
      </c>
      <c r="D813" t="s">
        <v>50</v>
      </c>
      <c r="E813">
        <v>2070226312.93346</v>
      </c>
      <c r="F813">
        <v>0</v>
      </c>
      <c r="G813">
        <v>2070226312.93346</v>
      </c>
      <c r="H813">
        <v>0</v>
      </c>
      <c r="I813">
        <v>0</v>
      </c>
      <c r="J813">
        <v>0</v>
      </c>
      <c r="K813">
        <v>2070226312.93346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</row>
    <row r="814" spans="1:17">
      <c r="A814" s="247">
        <v>45169</v>
      </c>
      <c r="B814" t="s">
        <v>2495</v>
      </c>
      <c r="C814" t="s">
        <v>2110</v>
      </c>
      <c r="D814" t="s">
        <v>50</v>
      </c>
      <c r="E814">
        <v>1677930731.6279099</v>
      </c>
      <c r="F814">
        <v>0</v>
      </c>
      <c r="G814">
        <v>1677930731.6279099</v>
      </c>
      <c r="H814">
        <v>0</v>
      </c>
      <c r="I814">
        <v>0</v>
      </c>
      <c r="J814">
        <v>0</v>
      </c>
      <c r="K814">
        <v>1677930731.6279099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s="247">
        <v>45169</v>
      </c>
      <c r="B815" t="s">
        <v>2495</v>
      </c>
      <c r="C815" t="s">
        <v>2061</v>
      </c>
      <c r="D815" t="s">
        <v>50</v>
      </c>
      <c r="E815">
        <v>1082113934.7957301</v>
      </c>
      <c r="F815">
        <v>0</v>
      </c>
      <c r="G815">
        <v>1082113934.7957301</v>
      </c>
      <c r="H815">
        <v>0</v>
      </c>
      <c r="I815">
        <v>0</v>
      </c>
      <c r="J815">
        <v>0</v>
      </c>
      <c r="K815">
        <v>1082113934.7957301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</row>
    <row r="816" spans="1:17">
      <c r="A816" s="247">
        <v>45169</v>
      </c>
      <c r="B816" t="s">
        <v>2496</v>
      </c>
      <c r="C816" t="s">
        <v>2110</v>
      </c>
      <c r="D816" t="s">
        <v>50</v>
      </c>
      <c r="E816">
        <v>28642403.332550999</v>
      </c>
      <c r="F816">
        <v>0</v>
      </c>
      <c r="G816">
        <v>28642403.332550999</v>
      </c>
      <c r="H816">
        <v>0</v>
      </c>
      <c r="I816">
        <v>0</v>
      </c>
      <c r="J816">
        <v>0</v>
      </c>
      <c r="K816">
        <v>28642403.332550999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</row>
    <row r="817" spans="1:17">
      <c r="A817" s="247">
        <v>45169</v>
      </c>
      <c r="B817" t="s">
        <v>2496</v>
      </c>
      <c r="C817" t="s">
        <v>2061</v>
      </c>
      <c r="D817" t="s">
        <v>50</v>
      </c>
      <c r="E817">
        <v>28494829.771260001</v>
      </c>
      <c r="F817">
        <v>0</v>
      </c>
      <c r="G817">
        <v>28494829.771260001</v>
      </c>
      <c r="H817">
        <v>0</v>
      </c>
      <c r="I817">
        <v>0</v>
      </c>
      <c r="J817">
        <v>0</v>
      </c>
      <c r="K817">
        <v>28494829.771260001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</row>
    <row r="818" spans="1:17">
      <c r="A818" s="247">
        <v>45169</v>
      </c>
      <c r="B818" t="s">
        <v>2497</v>
      </c>
      <c r="C818" t="s">
        <v>2110</v>
      </c>
      <c r="D818" t="s">
        <v>50</v>
      </c>
      <c r="E818">
        <v>5041869346.1856003</v>
      </c>
      <c r="F818">
        <v>0</v>
      </c>
      <c r="G818">
        <v>5041869346.1856003</v>
      </c>
      <c r="H818">
        <v>0</v>
      </c>
      <c r="I818">
        <v>0</v>
      </c>
      <c r="J818">
        <v>0</v>
      </c>
      <c r="K818">
        <v>5041869346.1856003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</row>
    <row r="819" spans="1:17">
      <c r="A819" s="247">
        <v>45169</v>
      </c>
      <c r="B819" t="s">
        <v>2497</v>
      </c>
      <c r="C819" t="s">
        <v>2061</v>
      </c>
      <c r="D819" t="s">
        <v>50</v>
      </c>
      <c r="E819">
        <v>18676053895.1954</v>
      </c>
      <c r="F819">
        <v>0</v>
      </c>
      <c r="G819">
        <v>18676053895.1954</v>
      </c>
      <c r="H819">
        <v>0</v>
      </c>
      <c r="I819">
        <v>0</v>
      </c>
      <c r="J819">
        <v>0</v>
      </c>
      <c r="K819">
        <v>18676053895.1954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s="247">
        <v>45169</v>
      </c>
      <c r="B820" t="s">
        <v>2498</v>
      </c>
      <c r="C820" t="s">
        <v>2110</v>
      </c>
      <c r="D820" t="s">
        <v>50</v>
      </c>
      <c r="E820">
        <v>256352762.37015101</v>
      </c>
      <c r="F820">
        <v>0</v>
      </c>
      <c r="G820">
        <v>256352762.37015101</v>
      </c>
      <c r="H820">
        <v>0</v>
      </c>
      <c r="I820">
        <v>0</v>
      </c>
      <c r="J820">
        <v>0</v>
      </c>
      <c r="K820">
        <v>256352762.37015101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</row>
    <row r="821" spans="1:17">
      <c r="A821" s="247">
        <v>45169</v>
      </c>
      <c r="B821" t="s">
        <v>2498</v>
      </c>
      <c r="C821" t="s">
        <v>2061</v>
      </c>
      <c r="D821" t="s">
        <v>50</v>
      </c>
      <c r="E821">
        <v>1659084165.2547801</v>
      </c>
      <c r="F821">
        <v>0</v>
      </c>
      <c r="G821">
        <v>1659084165.2547801</v>
      </c>
      <c r="H821">
        <v>0</v>
      </c>
      <c r="I821">
        <v>0</v>
      </c>
      <c r="J821">
        <v>0</v>
      </c>
      <c r="K821">
        <v>1659084165.2547801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</row>
    <row r="822" spans="1:17">
      <c r="A822" s="247">
        <v>45169</v>
      </c>
      <c r="B822" t="s">
        <v>2499</v>
      </c>
      <c r="C822" t="s">
        <v>2110</v>
      </c>
      <c r="D822" t="s">
        <v>50</v>
      </c>
      <c r="E822">
        <v>147450702.773552</v>
      </c>
      <c r="F822">
        <v>0</v>
      </c>
      <c r="G822">
        <v>147450702.773552</v>
      </c>
      <c r="H822">
        <v>0</v>
      </c>
      <c r="I822">
        <v>0</v>
      </c>
      <c r="J822">
        <v>0</v>
      </c>
      <c r="K822">
        <v>147450702.773552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</row>
    <row r="823" spans="1:17">
      <c r="A823" s="247">
        <v>45169</v>
      </c>
      <c r="B823" t="s">
        <v>2499</v>
      </c>
      <c r="C823" t="s">
        <v>2061</v>
      </c>
      <c r="D823" t="s">
        <v>50</v>
      </c>
      <c r="E823">
        <v>630351803.79454303</v>
      </c>
      <c r="F823">
        <v>0</v>
      </c>
      <c r="G823">
        <v>630351803.79454303</v>
      </c>
      <c r="H823">
        <v>0</v>
      </c>
      <c r="I823">
        <v>0</v>
      </c>
      <c r="J823">
        <v>0</v>
      </c>
      <c r="K823">
        <v>630351803.79454303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</row>
    <row r="824" spans="1:17">
      <c r="A824" s="247">
        <v>45169</v>
      </c>
      <c r="B824" t="s">
        <v>2500</v>
      </c>
      <c r="C824" t="s">
        <v>2110</v>
      </c>
      <c r="D824" t="s">
        <v>50</v>
      </c>
      <c r="E824">
        <v>151888435.60880601</v>
      </c>
      <c r="F824">
        <v>0</v>
      </c>
      <c r="G824">
        <v>151888435.60880601</v>
      </c>
      <c r="H824">
        <v>0</v>
      </c>
      <c r="I824">
        <v>0</v>
      </c>
      <c r="J824">
        <v>0</v>
      </c>
      <c r="K824">
        <v>151888435.60880601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</row>
    <row r="825" spans="1:17">
      <c r="A825" s="247">
        <v>45169</v>
      </c>
      <c r="B825" t="s">
        <v>2500</v>
      </c>
      <c r="C825" t="s">
        <v>2061</v>
      </c>
      <c r="D825" t="s">
        <v>50</v>
      </c>
      <c r="E825">
        <v>635137587.42865705</v>
      </c>
      <c r="F825">
        <v>0</v>
      </c>
      <c r="G825">
        <v>635137587.42865705</v>
      </c>
      <c r="H825">
        <v>0</v>
      </c>
      <c r="I825">
        <v>0</v>
      </c>
      <c r="J825">
        <v>0</v>
      </c>
      <c r="K825">
        <v>635137587.42865705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</row>
    <row r="826" spans="1:17">
      <c r="A826" s="247">
        <v>45169</v>
      </c>
      <c r="B826" t="s">
        <v>2064</v>
      </c>
      <c r="C826" t="s">
        <v>2110</v>
      </c>
      <c r="D826" t="s">
        <v>50</v>
      </c>
      <c r="E826">
        <v>2100000000</v>
      </c>
      <c r="F826">
        <v>0</v>
      </c>
      <c r="G826">
        <v>2100000000</v>
      </c>
      <c r="H826">
        <v>2100000000</v>
      </c>
      <c r="I826">
        <v>0</v>
      </c>
      <c r="J826">
        <v>0</v>
      </c>
      <c r="K826">
        <v>0</v>
      </c>
      <c r="L826">
        <v>0</v>
      </c>
      <c r="M826">
        <v>2100000000</v>
      </c>
      <c r="N826">
        <v>0</v>
      </c>
      <c r="O826">
        <v>0</v>
      </c>
      <c r="P826">
        <v>0</v>
      </c>
      <c r="Q826">
        <v>0</v>
      </c>
    </row>
    <row r="827" spans="1:17">
      <c r="A827" s="247">
        <v>45169</v>
      </c>
      <c r="B827" t="s">
        <v>2064</v>
      </c>
      <c r="C827" t="s">
        <v>2061</v>
      </c>
      <c r="D827" t="s">
        <v>50</v>
      </c>
      <c r="E827">
        <v>2100000000</v>
      </c>
      <c r="F827">
        <v>0</v>
      </c>
      <c r="G827">
        <v>2100000000</v>
      </c>
      <c r="H827">
        <v>2100000000</v>
      </c>
      <c r="I827">
        <v>0</v>
      </c>
      <c r="J827">
        <v>0</v>
      </c>
      <c r="K827">
        <v>0</v>
      </c>
      <c r="L827">
        <v>0</v>
      </c>
      <c r="M827">
        <v>2100000000</v>
      </c>
      <c r="N827">
        <v>0</v>
      </c>
      <c r="O827">
        <v>0</v>
      </c>
      <c r="P827">
        <v>0</v>
      </c>
      <c r="Q827">
        <v>0</v>
      </c>
    </row>
    <row r="828" spans="1:17">
      <c r="A828" s="247">
        <v>45169</v>
      </c>
      <c r="B828" t="s">
        <v>2501</v>
      </c>
      <c r="C828" t="s">
        <v>2110</v>
      </c>
      <c r="D828" t="s">
        <v>50</v>
      </c>
      <c r="E828">
        <v>1110524769.2356901</v>
      </c>
      <c r="F828">
        <v>0</v>
      </c>
      <c r="G828">
        <v>1110524769.2356901</v>
      </c>
      <c r="H828">
        <v>0</v>
      </c>
      <c r="I828">
        <v>0</v>
      </c>
      <c r="J828">
        <v>0</v>
      </c>
      <c r="K828">
        <v>1110524769.2356901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</row>
    <row r="829" spans="1:17">
      <c r="A829" s="247">
        <v>45169</v>
      </c>
      <c r="B829" t="s">
        <v>2501</v>
      </c>
      <c r="C829" t="s">
        <v>2061</v>
      </c>
      <c r="D829" t="s">
        <v>50</v>
      </c>
      <c r="E829">
        <v>5424418967.8347902</v>
      </c>
      <c r="F829">
        <v>0</v>
      </c>
      <c r="G829">
        <v>5424418967.8347902</v>
      </c>
      <c r="H829">
        <v>0</v>
      </c>
      <c r="I829">
        <v>0</v>
      </c>
      <c r="J829">
        <v>0</v>
      </c>
      <c r="K829">
        <v>5424418967.8347902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</row>
    <row r="830" spans="1:17">
      <c r="A830" s="247">
        <v>45169</v>
      </c>
      <c r="B830" t="s">
        <v>2502</v>
      </c>
      <c r="C830" t="s">
        <v>2110</v>
      </c>
      <c r="D830" t="s">
        <v>50</v>
      </c>
      <c r="E830">
        <v>5025206702.0865498</v>
      </c>
      <c r="F830">
        <v>0</v>
      </c>
      <c r="G830">
        <v>5025206702.0865498</v>
      </c>
      <c r="H830">
        <v>2114348046.64011</v>
      </c>
      <c r="I830">
        <v>368059103.98314399</v>
      </c>
      <c r="J830">
        <v>1432274782.2275901</v>
      </c>
      <c r="K830">
        <v>1110524769.2356901</v>
      </c>
      <c r="L830">
        <v>1512896978.3499899</v>
      </c>
      <c r="M830">
        <v>1280331145.2067699</v>
      </c>
      <c r="N830">
        <v>180642298.952333</v>
      </c>
      <c r="O830">
        <v>237641538.62670201</v>
      </c>
      <c r="P830">
        <v>0</v>
      </c>
      <c r="Q830">
        <v>0</v>
      </c>
    </row>
    <row r="831" spans="1:17">
      <c r="A831" s="247">
        <v>45169</v>
      </c>
      <c r="B831" t="s">
        <v>2502</v>
      </c>
      <c r="C831" t="s">
        <v>2061</v>
      </c>
      <c r="D831" t="s">
        <v>50</v>
      </c>
      <c r="E831">
        <v>10151393193.5485</v>
      </c>
      <c r="F831">
        <v>0</v>
      </c>
      <c r="G831">
        <v>10151393193.5485</v>
      </c>
      <c r="H831">
        <v>2808762828.5152998</v>
      </c>
      <c r="I831">
        <v>395204920.87462097</v>
      </c>
      <c r="J831">
        <v>1523006476.3237801</v>
      </c>
      <c r="K831">
        <v>5424418967.8347902</v>
      </c>
      <c r="L831">
        <v>1437371053.74999</v>
      </c>
      <c r="M831">
        <v>2220256722.1564498</v>
      </c>
      <c r="N831">
        <v>192144044.01638201</v>
      </c>
      <c r="O831">
        <v>256843482.90276301</v>
      </c>
      <c r="P831">
        <v>0</v>
      </c>
      <c r="Q831">
        <v>0</v>
      </c>
    </row>
    <row r="832" spans="1:17">
      <c r="A832" s="247">
        <v>45169</v>
      </c>
      <c r="B832" t="s">
        <v>2503</v>
      </c>
      <c r="C832" t="s">
        <v>2110</v>
      </c>
      <c r="D832" t="s">
        <v>50</v>
      </c>
      <c r="E832">
        <v>5025206702.0865498</v>
      </c>
      <c r="F832">
        <v>0</v>
      </c>
      <c r="G832">
        <v>5500773789.4384403</v>
      </c>
      <c r="H832">
        <v>2114348046.64011</v>
      </c>
      <c r="I832">
        <v>368059103.98314399</v>
      </c>
      <c r="J832">
        <v>1432274782.2275901</v>
      </c>
      <c r="K832">
        <v>1110524769.2356999</v>
      </c>
      <c r="L832">
        <v>1512896978.3499899</v>
      </c>
      <c r="M832">
        <v>1280331145.2067699</v>
      </c>
      <c r="N832">
        <v>180642298.952333</v>
      </c>
      <c r="O832">
        <v>237641538.62670201</v>
      </c>
      <c r="P832">
        <v>0</v>
      </c>
      <c r="Q832">
        <v>0</v>
      </c>
    </row>
    <row r="833" spans="1:17">
      <c r="A833" s="247">
        <v>45169</v>
      </c>
      <c r="B833" t="s">
        <v>2503</v>
      </c>
      <c r="C833" t="s">
        <v>2061</v>
      </c>
      <c r="D833" t="s">
        <v>50</v>
      </c>
      <c r="E833">
        <v>10151393193.5485</v>
      </c>
      <c r="F833">
        <v>0</v>
      </c>
      <c r="G833">
        <v>10911589504.8141</v>
      </c>
      <c r="H833">
        <v>2808762828.5152998</v>
      </c>
      <c r="I833">
        <v>395204920.87462097</v>
      </c>
      <c r="J833">
        <v>1523006476.3237801</v>
      </c>
      <c r="K833">
        <v>5424418967.8347902</v>
      </c>
      <c r="L833">
        <v>1437371053.74999</v>
      </c>
      <c r="M833">
        <v>2220256722.1564498</v>
      </c>
      <c r="N833">
        <v>192144044.01638201</v>
      </c>
      <c r="O833">
        <v>256843482.90276301</v>
      </c>
      <c r="P833">
        <v>0</v>
      </c>
      <c r="Q833">
        <v>0</v>
      </c>
    </row>
    <row r="834" spans="1:17">
      <c r="A834" s="247">
        <v>45169</v>
      </c>
      <c r="B834" t="s">
        <v>2504</v>
      </c>
      <c r="C834" t="s">
        <v>2110</v>
      </c>
      <c r="D834" t="s">
        <v>50</v>
      </c>
      <c r="E834">
        <v>0</v>
      </c>
      <c r="F834">
        <v>0</v>
      </c>
      <c r="G834">
        <v>10000000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</row>
    <row r="835" spans="1:17">
      <c r="A835" s="247">
        <v>45169</v>
      </c>
      <c r="B835" t="s">
        <v>2504</v>
      </c>
      <c r="C835" t="s">
        <v>2061</v>
      </c>
      <c r="D835" t="s">
        <v>50</v>
      </c>
      <c r="E835">
        <v>0</v>
      </c>
      <c r="F835">
        <v>0</v>
      </c>
      <c r="G835">
        <v>10000000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</row>
    <row r="836" spans="1:17">
      <c r="A836" s="247">
        <v>45169</v>
      </c>
      <c r="B836" t="s">
        <v>2505</v>
      </c>
      <c r="C836" t="s">
        <v>2110</v>
      </c>
      <c r="D836" t="s">
        <v>50</v>
      </c>
      <c r="E836">
        <v>0</v>
      </c>
      <c r="F836">
        <v>0</v>
      </c>
      <c r="G836">
        <v>40000000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</row>
    <row r="837" spans="1:17">
      <c r="A837" s="247">
        <v>45169</v>
      </c>
      <c r="B837" t="s">
        <v>2505</v>
      </c>
      <c r="C837" t="s">
        <v>2061</v>
      </c>
      <c r="D837" t="s">
        <v>50</v>
      </c>
      <c r="E837">
        <v>0</v>
      </c>
      <c r="F837">
        <v>0</v>
      </c>
      <c r="G837">
        <v>40000000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</row>
    <row r="838" spans="1:17">
      <c r="A838" s="247">
        <v>45169</v>
      </c>
      <c r="B838" t="s">
        <v>2506</v>
      </c>
      <c r="C838" t="s">
        <v>2110</v>
      </c>
      <c r="D838" t="s">
        <v>50</v>
      </c>
      <c r="E838">
        <v>0</v>
      </c>
      <c r="F838">
        <v>0</v>
      </c>
      <c r="G838">
        <v>30000000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</row>
    <row r="839" spans="1:17">
      <c r="A839" s="247">
        <v>45169</v>
      </c>
      <c r="B839" t="s">
        <v>2506</v>
      </c>
      <c r="C839" t="s">
        <v>2061</v>
      </c>
      <c r="D839" t="s">
        <v>50</v>
      </c>
      <c r="E839">
        <v>0</v>
      </c>
      <c r="F839">
        <v>0</v>
      </c>
      <c r="G839">
        <v>30000000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</row>
    <row r="840" spans="1:17">
      <c r="A840" s="247">
        <v>45169</v>
      </c>
      <c r="B840" t="s">
        <v>2507</v>
      </c>
      <c r="C840" t="s">
        <v>2110</v>
      </c>
      <c r="D840" t="s">
        <v>50</v>
      </c>
      <c r="E840">
        <v>0</v>
      </c>
      <c r="F840">
        <v>0</v>
      </c>
      <c r="G840">
        <v>80000000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</row>
    <row r="841" spans="1:17">
      <c r="A841" s="247">
        <v>45169</v>
      </c>
      <c r="B841" t="s">
        <v>2507</v>
      </c>
      <c r="C841" t="s">
        <v>2061</v>
      </c>
      <c r="D841" t="s">
        <v>50</v>
      </c>
      <c r="E841">
        <v>0</v>
      </c>
      <c r="F841">
        <v>0</v>
      </c>
      <c r="G841">
        <v>80000000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</row>
    <row r="842" spans="1:17">
      <c r="A842" s="247">
        <v>45169</v>
      </c>
      <c r="B842" t="s">
        <v>2508</v>
      </c>
      <c r="C842" t="s">
        <v>2110</v>
      </c>
      <c r="D842" t="s">
        <v>50</v>
      </c>
      <c r="E842">
        <v>2481191960.93962</v>
      </c>
      <c r="F842">
        <v>0</v>
      </c>
      <c r="G842">
        <v>2481191960.93962</v>
      </c>
      <c r="H842">
        <v>0</v>
      </c>
      <c r="I842">
        <v>2443191960.93962</v>
      </c>
      <c r="J842">
        <v>38000000</v>
      </c>
      <c r="K842">
        <v>0</v>
      </c>
      <c r="L842">
        <v>0</v>
      </c>
      <c r="M842">
        <v>0</v>
      </c>
      <c r="N842">
        <v>60000000</v>
      </c>
      <c r="O842">
        <v>1680000000</v>
      </c>
      <c r="P842">
        <v>0</v>
      </c>
      <c r="Q842">
        <v>0</v>
      </c>
    </row>
    <row r="843" spans="1:17">
      <c r="A843" s="247">
        <v>45169</v>
      </c>
      <c r="B843" t="s">
        <v>2508</v>
      </c>
      <c r="C843" t="s">
        <v>2061</v>
      </c>
      <c r="D843" t="s">
        <v>50</v>
      </c>
      <c r="E843">
        <v>2481191960.93962</v>
      </c>
      <c r="F843">
        <v>0</v>
      </c>
      <c r="G843">
        <v>2481191960.93962</v>
      </c>
      <c r="H843">
        <v>0</v>
      </c>
      <c r="I843">
        <v>2443191960.93962</v>
      </c>
      <c r="J843">
        <v>38000000</v>
      </c>
      <c r="K843">
        <v>0</v>
      </c>
      <c r="L843">
        <v>0</v>
      </c>
      <c r="M843">
        <v>0</v>
      </c>
      <c r="N843">
        <v>60000000</v>
      </c>
      <c r="O843">
        <v>1680000000</v>
      </c>
      <c r="P843">
        <v>0</v>
      </c>
      <c r="Q843">
        <v>0</v>
      </c>
    </row>
    <row r="844" spans="1:17">
      <c r="A844" s="247">
        <v>45169</v>
      </c>
      <c r="B844" t="s">
        <v>2509</v>
      </c>
      <c r="C844" t="s">
        <v>2110</v>
      </c>
      <c r="D844" t="s">
        <v>50</v>
      </c>
      <c r="E844">
        <v>143573914967.789</v>
      </c>
      <c r="F844">
        <v>0</v>
      </c>
      <c r="G844">
        <v>143573914967.789</v>
      </c>
      <c r="H844">
        <v>60181265401.001297</v>
      </c>
      <c r="I844">
        <v>6291456475.4062204</v>
      </c>
      <c r="J844">
        <v>22681966503.259899</v>
      </c>
      <c r="K844">
        <v>54419226588.1222</v>
      </c>
      <c r="L844">
        <v>58433009792.608101</v>
      </c>
      <c r="M844">
        <v>8381100697.0388002</v>
      </c>
      <c r="N844">
        <v>405182866.542032</v>
      </c>
      <c r="O844">
        <v>2795765830.5467801</v>
      </c>
      <c r="P844">
        <v>0</v>
      </c>
      <c r="Q844">
        <v>0</v>
      </c>
    </row>
    <row r="845" spans="1:17">
      <c r="A845" s="247">
        <v>45169</v>
      </c>
      <c r="B845" t="s">
        <v>2509</v>
      </c>
      <c r="C845" t="s">
        <v>2061</v>
      </c>
      <c r="D845" t="s">
        <v>50</v>
      </c>
      <c r="E845">
        <v>148183840539.74701</v>
      </c>
      <c r="F845">
        <v>0</v>
      </c>
      <c r="G845">
        <v>148183840539.74701</v>
      </c>
      <c r="H845">
        <v>60372045795.4021</v>
      </c>
      <c r="I845">
        <v>6305975760.2674398</v>
      </c>
      <c r="J845">
        <v>22772698197.356098</v>
      </c>
      <c r="K845">
        <v>58733120786.721298</v>
      </c>
      <c r="L845">
        <v>58357483868.008102</v>
      </c>
      <c r="M845">
        <v>9321026273.9884701</v>
      </c>
      <c r="N845">
        <v>416684611.60608101</v>
      </c>
      <c r="O845">
        <v>2814967774.8228402</v>
      </c>
      <c r="P845">
        <v>0</v>
      </c>
      <c r="Q845">
        <v>0</v>
      </c>
    </row>
    <row r="846" spans="1:17">
      <c r="A846" s="247">
        <v>45169</v>
      </c>
      <c r="B846" t="s">
        <v>2510</v>
      </c>
      <c r="C846" t="s">
        <v>2110</v>
      </c>
      <c r="D846" t="s">
        <v>50</v>
      </c>
      <c r="E846">
        <v>143573914967.789</v>
      </c>
      <c r="F846">
        <v>0</v>
      </c>
      <c r="G846">
        <v>154311242464.95801</v>
      </c>
      <c r="H846">
        <v>60181265401.001297</v>
      </c>
      <c r="I846">
        <v>6291456475.4062204</v>
      </c>
      <c r="J846">
        <v>22681966503.259899</v>
      </c>
      <c r="K846">
        <v>54419226588.1222</v>
      </c>
      <c r="L846">
        <v>58433009792.608101</v>
      </c>
      <c r="M846">
        <v>8381100697.0388002</v>
      </c>
      <c r="N846">
        <v>405182866.542032</v>
      </c>
      <c r="O846">
        <v>2795765830.5467801</v>
      </c>
      <c r="P846">
        <v>0</v>
      </c>
      <c r="Q846">
        <v>0</v>
      </c>
    </row>
    <row r="847" spans="1:17">
      <c r="A847" s="247">
        <v>45169</v>
      </c>
      <c r="B847" t="s">
        <v>2510</v>
      </c>
      <c r="C847" t="s">
        <v>2061</v>
      </c>
      <c r="D847" t="s">
        <v>50</v>
      </c>
      <c r="E847">
        <v>148183840539.74701</v>
      </c>
      <c r="F847">
        <v>0</v>
      </c>
      <c r="G847">
        <v>159182704411.30301</v>
      </c>
      <c r="H847">
        <v>60372045795.4021</v>
      </c>
      <c r="I847">
        <v>6305975760.2674398</v>
      </c>
      <c r="J847">
        <v>22772698197.356098</v>
      </c>
      <c r="K847">
        <v>58733120786.721298</v>
      </c>
      <c r="L847">
        <v>58357483868.008102</v>
      </c>
      <c r="M847">
        <v>9321026273.9884701</v>
      </c>
      <c r="N847">
        <v>416684611.60608101</v>
      </c>
      <c r="O847">
        <v>2814967774.8228402</v>
      </c>
      <c r="P847">
        <v>0</v>
      </c>
      <c r="Q847">
        <v>0</v>
      </c>
    </row>
    <row r="848" spans="1:17">
      <c r="A848" s="247">
        <v>45169</v>
      </c>
      <c r="B848" t="s">
        <v>2511</v>
      </c>
      <c r="C848" t="s">
        <v>2110</v>
      </c>
      <c r="D848" t="s">
        <v>50</v>
      </c>
      <c r="E848">
        <v>132000000</v>
      </c>
      <c r="F848">
        <v>0</v>
      </c>
      <c r="G848">
        <v>132000000</v>
      </c>
      <c r="H848">
        <v>132000000</v>
      </c>
      <c r="I848">
        <v>0</v>
      </c>
      <c r="J848">
        <v>0</v>
      </c>
      <c r="K848">
        <v>0</v>
      </c>
      <c r="L848">
        <v>0</v>
      </c>
      <c r="M848">
        <v>132000000</v>
      </c>
      <c r="N848">
        <v>0</v>
      </c>
      <c r="O848">
        <v>0</v>
      </c>
      <c r="P848">
        <v>0</v>
      </c>
      <c r="Q848">
        <v>0</v>
      </c>
    </row>
    <row r="849" spans="1:17">
      <c r="A849" s="247">
        <v>45169</v>
      </c>
      <c r="B849" t="s">
        <v>2511</v>
      </c>
      <c r="C849" t="s">
        <v>2061</v>
      </c>
      <c r="D849" t="s">
        <v>50</v>
      </c>
      <c r="E849">
        <v>132000000</v>
      </c>
      <c r="F849">
        <v>0</v>
      </c>
      <c r="G849">
        <v>132000000</v>
      </c>
      <c r="H849">
        <v>132000000</v>
      </c>
      <c r="I849">
        <v>0</v>
      </c>
      <c r="J849">
        <v>0</v>
      </c>
      <c r="K849">
        <v>0</v>
      </c>
      <c r="L849">
        <v>0</v>
      </c>
      <c r="M849">
        <v>132000000</v>
      </c>
      <c r="N849">
        <v>0</v>
      </c>
      <c r="O849">
        <v>0</v>
      </c>
      <c r="P849">
        <v>0</v>
      </c>
      <c r="Q849">
        <v>0</v>
      </c>
    </row>
    <row r="850" spans="1:17">
      <c r="A850" s="247">
        <v>45169</v>
      </c>
      <c r="B850" t="s">
        <v>2512</v>
      </c>
      <c r="C850" t="s">
        <v>2110</v>
      </c>
      <c r="D850" t="s">
        <v>50</v>
      </c>
      <c r="E850">
        <v>143573914967.789</v>
      </c>
      <c r="F850">
        <v>0</v>
      </c>
      <c r="G850">
        <v>143653914967.789</v>
      </c>
      <c r="H850">
        <v>60181265401.001297</v>
      </c>
      <c r="I850">
        <v>6291456475.4062204</v>
      </c>
      <c r="J850">
        <v>22681966503.259899</v>
      </c>
      <c r="K850">
        <v>54419226588.1222</v>
      </c>
      <c r="L850">
        <v>58433009792.608101</v>
      </c>
      <c r="M850">
        <v>8381100697.0388002</v>
      </c>
      <c r="N850">
        <v>405182866.542032</v>
      </c>
      <c r="O850">
        <v>2795765830.5467801</v>
      </c>
      <c r="P850">
        <v>0</v>
      </c>
      <c r="Q850">
        <v>0</v>
      </c>
    </row>
    <row r="851" spans="1:17">
      <c r="A851" s="247">
        <v>45169</v>
      </c>
      <c r="B851" t="s">
        <v>2512</v>
      </c>
      <c r="C851" t="s">
        <v>2061</v>
      </c>
      <c r="D851" t="s">
        <v>50</v>
      </c>
      <c r="E851">
        <v>148183840539.74701</v>
      </c>
      <c r="F851">
        <v>0</v>
      </c>
      <c r="G851">
        <v>148263840539.74701</v>
      </c>
      <c r="H851">
        <v>60372045795.4021</v>
      </c>
      <c r="I851">
        <v>6305975760.2674398</v>
      </c>
      <c r="J851">
        <v>22772698197.356098</v>
      </c>
      <c r="K851">
        <v>58733120786.721298</v>
      </c>
      <c r="L851">
        <v>58357483868.008102</v>
      </c>
      <c r="M851">
        <v>9321026273.9884701</v>
      </c>
      <c r="N851">
        <v>416684611.60608101</v>
      </c>
      <c r="O851">
        <v>2814967774.8228402</v>
      </c>
      <c r="P851">
        <v>0</v>
      </c>
      <c r="Q851">
        <v>0</v>
      </c>
    </row>
    <row r="852" spans="1:17">
      <c r="A852" s="247">
        <v>45169</v>
      </c>
      <c r="B852" t="s">
        <v>2513</v>
      </c>
      <c r="C852" t="s">
        <v>2110</v>
      </c>
      <c r="D852" t="s">
        <v>50</v>
      </c>
      <c r="E852">
        <v>143573914967.789</v>
      </c>
      <c r="F852">
        <v>0</v>
      </c>
      <c r="G852">
        <v>154391242464.95801</v>
      </c>
      <c r="H852">
        <v>60181265401.001297</v>
      </c>
      <c r="I852">
        <v>6291456475.4062204</v>
      </c>
      <c r="J852">
        <v>22681966503.259899</v>
      </c>
      <c r="K852">
        <v>54419226588.1222</v>
      </c>
      <c r="L852">
        <v>58433009792.608101</v>
      </c>
      <c r="M852">
        <v>8381100697.0388002</v>
      </c>
      <c r="N852">
        <v>405182866.542032</v>
      </c>
      <c r="O852">
        <v>2795765830.5467801</v>
      </c>
      <c r="P852">
        <v>0</v>
      </c>
      <c r="Q852">
        <v>0</v>
      </c>
    </row>
    <row r="853" spans="1:17">
      <c r="A853" s="247">
        <v>45169</v>
      </c>
      <c r="B853" t="s">
        <v>2513</v>
      </c>
      <c r="C853" t="s">
        <v>2061</v>
      </c>
      <c r="D853" t="s">
        <v>50</v>
      </c>
      <c r="E853">
        <v>148183840539.74701</v>
      </c>
      <c r="F853">
        <v>0</v>
      </c>
      <c r="G853">
        <v>159262704411.30301</v>
      </c>
      <c r="H853">
        <v>60372045795.4021</v>
      </c>
      <c r="I853">
        <v>6305975760.2674398</v>
      </c>
      <c r="J853">
        <v>22772698197.356098</v>
      </c>
      <c r="K853">
        <v>58733120786.721298</v>
      </c>
      <c r="L853">
        <v>58357483868.008102</v>
      </c>
      <c r="M853">
        <v>9321026273.9884701</v>
      </c>
      <c r="N853">
        <v>416684611.60608101</v>
      </c>
      <c r="O853">
        <v>2814967774.8228402</v>
      </c>
      <c r="P853">
        <v>0</v>
      </c>
      <c r="Q853">
        <v>0</v>
      </c>
    </row>
    <row r="854" spans="1:17">
      <c r="A854" s="247">
        <v>45169</v>
      </c>
      <c r="B854" t="s">
        <v>2514</v>
      </c>
      <c r="C854" t="s">
        <v>2110</v>
      </c>
      <c r="D854" t="s">
        <v>50</v>
      </c>
      <c r="E854">
        <v>21354954715.688099</v>
      </c>
      <c r="F854">
        <v>0</v>
      </c>
      <c r="G854">
        <v>21354954715.688099</v>
      </c>
      <c r="H854">
        <v>21354954715.688099</v>
      </c>
      <c r="I854">
        <v>0</v>
      </c>
      <c r="J854">
        <v>0</v>
      </c>
      <c r="K854">
        <v>0</v>
      </c>
      <c r="L854">
        <v>0</v>
      </c>
      <c r="M854">
        <v>21354954715.688099</v>
      </c>
      <c r="N854">
        <v>0</v>
      </c>
      <c r="O854">
        <v>0</v>
      </c>
      <c r="P854">
        <v>0</v>
      </c>
      <c r="Q854">
        <v>0</v>
      </c>
    </row>
    <row r="855" spans="1:17">
      <c r="A855" s="247">
        <v>45169</v>
      </c>
      <c r="B855" t="s">
        <v>2514</v>
      </c>
      <c r="C855" t="s">
        <v>2061</v>
      </c>
      <c r="D855" t="s">
        <v>50</v>
      </c>
      <c r="E855">
        <v>21354954715.688099</v>
      </c>
      <c r="F855">
        <v>0</v>
      </c>
      <c r="G855">
        <v>21354954715.688099</v>
      </c>
      <c r="H855">
        <v>21354954715.688099</v>
      </c>
      <c r="I855">
        <v>0</v>
      </c>
      <c r="J855">
        <v>0</v>
      </c>
      <c r="K855">
        <v>0</v>
      </c>
      <c r="L855">
        <v>0</v>
      </c>
      <c r="M855">
        <v>21354954715.688099</v>
      </c>
      <c r="N855">
        <v>0</v>
      </c>
      <c r="O855">
        <v>0</v>
      </c>
      <c r="P855">
        <v>0</v>
      </c>
      <c r="Q855">
        <v>0</v>
      </c>
    </row>
    <row r="856" spans="1:17">
      <c r="A856" s="247">
        <v>45169</v>
      </c>
      <c r="B856" t="s">
        <v>2515</v>
      </c>
      <c r="C856" t="s">
        <v>2110</v>
      </c>
      <c r="D856" t="s">
        <v>50</v>
      </c>
      <c r="E856">
        <v>66000000</v>
      </c>
      <c r="F856">
        <v>0</v>
      </c>
      <c r="G856">
        <v>66000000</v>
      </c>
      <c r="H856">
        <v>66000000</v>
      </c>
      <c r="I856">
        <v>0</v>
      </c>
      <c r="J856">
        <v>0</v>
      </c>
      <c r="K856">
        <v>0</v>
      </c>
      <c r="L856">
        <v>0</v>
      </c>
      <c r="M856">
        <v>66000000</v>
      </c>
      <c r="N856">
        <v>0</v>
      </c>
      <c r="O856">
        <v>0</v>
      </c>
      <c r="P856">
        <v>0</v>
      </c>
      <c r="Q856">
        <v>0</v>
      </c>
    </row>
    <row r="857" spans="1:17">
      <c r="A857" s="247">
        <v>45169</v>
      </c>
      <c r="B857" t="s">
        <v>2515</v>
      </c>
      <c r="C857" t="s">
        <v>2061</v>
      </c>
      <c r="D857" t="s">
        <v>50</v>
      </c>
      <c r="E857">
        <v>66000000</v>
      </c>
      <c r="F857">
        <v>0</v>
      </c>
      <c r="G857">
        <v>66000000</v>
      </c>
      <c r="H857">
        <v>66000000</v>
      </c>
      <c r="I857">
        <v>0</v>
      </c>
      <c r="J857">
        <v>0</v>
      </c>
      <c r="K857">
        <v>0</v>
      </c>
      <c r="L857">
        <v>0</v>
      </c>
      <c r="M857">
        <v>66000000</v>
      </c>
      <c r="N857">
        <v>0</v>
      </c>
      <c r="O857">
        <v>0</v>
      </c>
      <c r="P857">
        <v>0</v>
      </c>
      <c r="Q857">
        <v>0</v>
      </c>
    </row>
    <row r="858" spans="1:17">
      <c r="A858" s="247">
        <v>45169</v>
      </c>
      <c r="B858" t="s">
        <v>2516</v>
      </c>
      <c r="C858" t="s">
        <v>2110</v>
      </c>
      <c r="D858" t="s">
        <v>50</v>
      </c>
      <c r="E858">
        <v>9944745796.4030895</v>
      </c>
      <c r="F858">
        <v>0</v>
      </c>
      <c r="G858">
        <v>9944745796.4030895</v>
      </c>
      <c r="H858">
        <v>9944745796.4030895</v>
      </c>
      <c r="I858">
        <v>0</v>
      </c>
      <c r="J858">
        <v>0</v>
      </c>
      <c r="K858">
        <v>0</v>
      </c>
      <c r="L858">
        <v>0</v>
      </c>
      <c r="M858">
        <v>9944745796.4030895</v>
      </c>
      <c r="N858">
        <v>0</v>
      </c>
      <c r="O858">
        <v>0</v>
      </c>
      <c r="P858">
        <v>0</v>
      </c>
      <c r="Q858">
        <v>0</v>
      </c>
    </row>
    <row r="859" spans="1:17">
      <c r="A859" s="247">
        <v>45169</v>
      </c>
      <c r="B859" t="s">
        <v>2516</v>
      </c>
      <c r="C859" t="s">
        <v>2061</v>
      </c>
      <c r="D859" t="s">
        <v>50</v>
      </c>
      <c r="E859">
        <v>9944745796.4030895</v>
      </c>
      <c r="F859">
        <v>0</v>
      </c>
      <c r="G859">
        <v>9944745796.4030895</v>
      </c>
      <c r="H859">
        <v>9944745796.4030895</v>
      </c>
      <c r="I859">
        <v>0</v>
      </c>
      <c r="J859">
        <v>0</v>
      </c>
      <c r="K859">
        <v>0</v>
      </c>
      <c r="L859">
        <v>0</v>
      </c>
      <c r="M859">
        <v>9944745796.4030895</v>
      </c>
      <c r="N859">
        <v>0</v>
      </c>
      <c r="O859">
        <v>0</v>
      </c>
      <c r="P859">
        <v>0</v>
      </c>
      <c r="Q859">
        <v>0</v>
      </c>
    </row>
    <row r="860" spans="1:17">
      <c r="A860" s="247">
        <v>45169</v>
      </c>
      <c r="B860" t="s">
        <v>2065</v>
      </c>
      <c r="C860" t="s">
        <v>2110</v>
      </c>
      <c r="D860" t="s">
        <v>50</v>
      </c>
      <c r="E860">
        <v>16740149225.5697</v>
      </c>
      <c r="F860">
        <v>0</v>
      </c>
      <c r="G860">
        <v>16740149225.5697</v>
      </c>
      <c r="H860">
        <v>16740149225.5697</v>
      </c>
      <c r="I860">
        <v>0</v>
      </c>
      <c r="J860">
        <v>0</v>
      </c>
      <c r="K860">
        <v>0</v>
      </c>
      <c r="L860">
        <v>0</v>
      </c>
      <c r="M860">
        <v>16740149225.5697</v>
      </c>
      <c r="N860">
        <v>0</v>
      </c>
      <c r="O860">
        <v>0</v>
      </c>
      <c r="P860">
        <v>0</v>
      </c>
      <c r="Q860">
        <v>0</v>
      </c>
    </row>
    <row r="861" spans="1:17">
      <c r="A861" s="247">
        <v>45169</v>
      </c>
      <c r="B861" t="s">
        <v>2065</v>
      </c>
      <c r="C861" t="s">
        <v>2061</v>
      </c>
      <c r="D861" t="s">
        <v>50</v>
      </c>
      <c r="E861">
        <v>16740149225.5697</v>
      </c>
      <c r="F861">
        <v>0</v>
      </c>
      <c r="G861">
        <v>16740149225.5697</v>
      </c>
      <c r="H861">
        <v>16740149225.5697</v>
      </c>
      <c r="I861">
        <v>0</v>
      </c>
      <c r="J861">
        <v>0</v>
      </c>
      <c r="K861">
        <v>0</v>
      </c>
      <c r="L861">
        <v>0</v>
      </c>
      <c r="M861">
        <v>16740149225.5697</v>
      </c>
      <c r="N861">
        <v>0</v>
      </c>
      <c r="O861">
        <v>0</v>
      </c>
      <c r="P861">
        <v>0</v>
      </c>
      <c r="Q861">
        <v>0</v>
      </c>
    </row>
    <row r="862" spans="1:17">
      <c r="A862" s="247">
        <v>45169</v>
      </c>
      <c r="B862" t="s">
        <v>2517</v>
      </c>
      <c r="C862" t="s">
        <v>2110</v>
      </c>
      <c r="D862" t="s">
        <v>50</v>
      </c>
      <c r="E862">
        <v>5193398635.1527596</v>
      </c>
      <c r="F862">
        <v>0</v>
      </c>
      <c r="G862">
        <v>5193398635.1527596</v>
      </c>
      <c r="H862">
        <v>5193398635.1527596</v>
      </c>
      <c r="I862">
        <v>0</v>
      </c>
      <c r="J862">
        <v>0</v>
      </c>
      <c r="K862">
        <v>0</v>
      </c>
      <c r="L862">
        <v>0</v>
      </c>
      <c r="M862">
        <v>5193398635.1527596</v>
      </c>
      <c r="N862">
        <v>0</v>
      </c>
      <c r="O862">
        <v>0</v>
      </c>
      <c r="P862">
        <v>0</v>
      </c>
      <c r="Q862">
        <v>0</v>
      </c>
    </row>
    <row r="863" spans="1:17">
      <c r="A863" s="247">
        <v>45169</v>
      </c>
      <c r="B863" t="s">
        <v>2517</v>
      </c>
      <c r="C863" t="s">
        <v>2061</v>
      </c>
      <c r="D863" t="s">
        <v>50</v>
      </c>
      <c r="E863">
        <v>5193398635.1527596</v>
      </c>
      <c r="F863">
        <v>0</v>
      </c>
      <c r="G863">
        <v>5193398635.1527596</v>
      </c>
      <c r="H863">
        <v>5193398635.1527596</v>
      </c>
      <c r="I863">
        <v>0</v>
      </c>
      <c r="J863">
        <v>0</v>
      </c>
      <c r="K863">
        <v>0</v>
      </c>
      <c r="L863">
        <v>0</v>
      </c>
      <c r="M863">
        <v>5193398635.1527596</v>
      </c>
      <c r="N863">
        <v>0</v>
      </c>
      <c r="O863">
        <v>0</v>
      </c>
      <c r="P863">
        <v>0</v>
      </c>
      <c r="Q863">
        <v>0</v>
      </c>
    </row>
    <row r="864" spans="1:17">
      <c r="A864" s="247">
        <v>45169</v>
      </c>
      <c r="B864" t="s">
        <v>2518</v>
      </c>
      <c r="C864" t="s">
        <v>2110</v>
      </c>
      <c r="D864" t="s">
        <v>50</v>
      </c>
      <c r="E864">
        <v>5418493200.2737503</v>
      </c>
      <c r="F864">
        <v>0</v>
      </c>
      <c r="G864">
        <v>5418493200.2737503</v>
      </c>
      <c r="H864">
        <v>5418493200.2737503</v>
      </c>
      <c r="I864">
        <v>0</v>
      </c>
      <c r="J864">
        <v>0</v>
      </c>
      <c r="K864">
        <v>0</v>
      </c>
      <c r="L864">
        <v>0</v>
      </c>
      <c r="M864">
        <v>5418493200.2737503</v>
      </c>
      <c r="N864">
        <v>0</v>
      </c>
      <c r="O864">
        <v>0</v>
      </c>
      <c r="P864">
        <v>0</v>
      </c>
      <c r="Q864">
        <v>0</v>
      </c>
    </row>
    <row r="865" spans="1:17">
      <c r="A865" s="247">
        <v>45169</v>
      </c>
      <c r="B865" t="s">
        <v>2518</v>
      </c>
      <c r="C865" t="s">
        <v>2061</v>
      </c>
      <c r="D865" t="s">
        <v>50</v>
      </c>
      <c r="E865">
        <v>5418493200.2737503</v>
      </c>
      <c r="F865">
        <v>0</v>
      </c>
      <c r="G865">
        <v>5418493200.2737503</v>
      </c>
      <c r="H865">
        <v>5418493200.2737503</v>
      </c>
      <c r="I865">
        <v>0</v>
      </c>
      <c r="J865">
        <v>0</v>
      </c>
      <c r="K865">
        <v>0</v>
      </c>
      <c r="L865">
        <v>0</v>
      </c>
      <c r="M865">
        <v>5418493200.2737503</v>
      </c>
      <c r="N865">
        <v>0</v>
      </c>
      <c r="O865">
        <v>0</v>
      </c>
      <c r="P865">
        <v>0</v>
      </c>
      <c r="Q865">
        <v>0</v>
      </c>
    </row>
    <row r="866" spans="1:17">
      <c r="A866" s="247">
        <v>45169</v>
      </c>
      <c r="B866" t="s">
        <v>2519</v>
      </c>
      <c r="C866" t="s">
        <v>2110</v>
      </c>
      <c r="D866" t="s">
        <v>50</v>
      </c>
      <c r="E866">
        <v>5029148218.60853</v>
      </c>
      <c r="F866">
        <v>0</v>
      </c>
      <c r="G866">
        <v>5029148218.60853</v>
      </c>
      <c r="H866">
        <v>0</v>
      </c>
      <c r="I866">
        <v>5029148218.60853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</row>
    <row r="867" spans="1:17">
      <c r="A867" s="247">
        <v>45169</v>
      </c>
      <c r="B867" t="s">
        <v>2519</v>
      </c>
      <c r="C867" t="s">
        <v>2061</v>
      </c>
      <c r="D867" t="s">
        <v>50</v>
      </c>
      <c r="E867">
        <v>5029148218.60853</v>
      </c>
      <c r="F867">
        <v>0</v>
      </c>
      <c r="G867">
        <v>5029148218.60853</v>
      </c>
      <c r="H867">
        <v>0</v>
      </c>
      <c r="I867">
        <v>5029148218.60853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</row>
    <row r="868" spans="1:17">
      <c r="A868" s="247">
        <v>45169</v>
      </c>
      <c r="B868" t="s">
        <v>2520</v>
      </c>
      <c r="C868" t="s">
        <v>2110</v>
      </c>
      <c r="D868" t="s">
        <v>50</v>
      </c>
      <c r="E868">
        <v>5183381677.4679003</v>
      </c>
      <c r="F868">
        <v>0</v>
      </c>
      <c r="G868">
        <v>5183381677.4679003</v>
      </c>
      <c r="H868">
        <v>0</v>
      </c>
      <c r="I868">
        <v>5183381677.4679003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</row>
    <row r="869" spans="1:17">
      <c r="A869" s="247">
        <v>45169</v>
      </c>
      <c r="B869" t="s">
        <v>2520</v>
      </c>
      <c r="C869" t="s">
        <v>2061</v>
      </c>
      <c r="D869" t="s">
        <v>50</v>
      </c>
      <c r="E869">
        <v>5183381677.4679003</v>
      </c>
      <c r="F869">
        <v>0</v>
      </c>
      <c r="G869">
        <v>5183381677.4679003</v>
      </c>
      <c r="H869">
        <v>0</v>
      </c>
      <c r="I869">
        <v>5183381677.4679003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s="247">
        <v>45169</v>
      </c>
      <c r="B870" t="s">
        <v>2521</v>
      </c>
      <c r="C870" t="s">
        <v>2110</v>
      </c>
      <c r="D870" t="s">
        <v>50</v>
      </c>
      <c r="E870">
        <v>329445133.51998401</v>
      </c>
      <c r="F870">
        <v>0</v>
      </c>
      <c r="G870">
        <v>329445133.51998401</v>
      </c>
      <c r="H870">
        <v>329445133.51998401</v>
      </c>
      <c r="I870">
        <v>0</v>
      </c>
      <c r="J870">
        <v>0</v>
      </c>
      <c r="K870">
        <v>0</v>
      </c>
      <c r="L870">
        <v>0</v>
      </c>
      <c r="M870">
        <v>329445133.51998401</v>
      </c>
      <c r="N870">
        <v>0</v>
      </c>
      <c r="O870">
        <v>0</v>
      </c>
      <c r="P870">
        <v>0</v>
      </c>
      <c r="Q870">
        <v>0</v>
      </c>
    </row>
    <row r="871" spans="1:17">
      <c r="A871" s="247">
        <v>45169</v>
      </c>
      <c r="B871" t="s">
        <v>2521</v>
      </c>
      <c r="C871" t="s">
        <v>2061</v>
      </c>
      <c r="D871" t="s">
        <v>50</v>
      </c>
      <c r="E871">
        <v>329445133.51998401</v>
      </c>
      <c r="F871">
        <v>0</v>
      </c>
      <c r="G871">
        <v>329445133.51998401</v>
      </c>
      <c r="H871">
        <v>329445133.51998401</v>
      </c>
      <c r="I871">
        <v>0</v>
      </c>
      <c r="J871">
        <v>0</v>
      </c>
      <c r="K871">
        <v>0</v>
      </c>
      <c r="L871">
        <v>0</v>
      </c>
      <c r="M871">
        <v>329445133.51998401</v>
      </c>
      <c r="N871">
        <v>0</v>
      </c>
      <c r="O871">
        <v>0</v>
      </c>
      <c r="P871">
        <v>0</v>
      </c>
      <c r="Q871">
        <v>0</v>
      </c>
    </row>
    <row r="872" spans="1:17">
      <c r="A872" s="247">
        <v>45169</v>
      </c>
      <c r="B872" t="s">
        <v>2070</v>
      </c>
      <c r="C872" t="s">
        <v>2110</v>
      </c>
      <c r="D872" t="s">
        <v>50</v>
      </c>
      <c r="E872">
        <v>193487570.66023701</v>
      </c>
      <c r="F872">
        <v>0</v>
      </c>
      <c r="G872">
        <v>193487570.66023701</v>
      </c>
      <c r="H872">
        <v>193487570.66023701</v>
      </c>
      <c r="I872">
        <v>0</v>
      </c>
      <c r="J872">
        <v>0</v>
      </c>
      <c r="K872">
        <v>0</v>
      </c>
      <c r="L872">
        <v>0</v>
      </c>
      <c r="M872">
        <v>193487570.66023701</v>
      </c>
      <c r="N872">
        <v>0</v>
      </c>
      <c r="O872">
        <v>0</v>
      </c>
      <c r="P872">
        <v>0</v>
      </c>
      <c r="Q872">
        <v>0</v>
      </c>
    </row>
    <row r="873" spans="1:17">
      <c r="A873" s="247">
        <v>45169</v>
      </c>
      <c r="B873" t="s">
        <v>2070</v>
      </c>
      <c r="C873" t="s">
        <v>2061</v>
      </c>
      <c r="D873" t="s">
        <v>50</v>
      </c>
      <c r="E873">
        <v>193487570.66023701</v>
      </c>
      <c r="F873">
        <v>0</v>
      </c>
      <c r="G873">
        <v>193487570.66023701</v>
      </c>
      <c r="H873">
        <v>193487570.66023701</v>
      </c>
      <c r="I873">
        <v>0</v>
      </c>
      <c r="J873">
        <v>0</v>
      </c>
      <c r="K873">
        <v>0</v>
      </c>
      <c r="L873">
        <v>0</v>
      </c>
      <c r="M873">
        <v>193487570.66023701</v>
      </c>
      <c r="N873">
        <v>0</v>
      </c>
      <c r="O873">
        <v>0</v>
      </c>
      <c r="P873">
        <v>0</v>
      </c>
      <c r="Q873">
        <v>0</v>
      </c>
    </row>
    <row r="874" spans="1:17">
      <c r="A874" s="247">
        <v>45169</v>
      </c>
      <c r="B874" t="s">
        <v>2071</v>
      </c>
      <c r="C874" t="s">
        <v>2110</v>
      </c>
      <c r="D874" t="s">
        <v>50</v>
      </c>
      <c r="E874">
        <v>318865894.69555998</v>
      </c>
      <c r="F874">
        <v>0</v>
      </c>
      <c r="G874">
        <v>318865894.69555998</v>
      </c>
      <c r="H874">
        <v>318865894.69555998</v>
      </c>
      <c r="I874">
        <v>0</v>
      </c>
      <c r="J874">
        <v>0</v>
      </c>
      <c r="K874">
        <v>0</v>
      </c>
      <c r="L874">
        <v>0</v>
      </c>
      <c r="M874">
        <v>318865894.69555998</v>
      </c>
      <c r="N874">
        <v>0</v>
      </c>
      <c r="O874">
        <v>0</v>
      </c>
      <c r="P874">
        <v>0</v>
      </c>
      <c r="Q874">
        <v>0</v>
      </c>
    </row>
    <row r="875" spans="1:17">
      <c r="A875" s="247">
        <v>45169</v>
      </c>
      <c r="B875" t="s">
        <v>2071</v>
      </c>
      <c r="C875" t="s">
        <v>2061</v>
      </c>
      <c r="D875" t="s">
        <v>50</v>
      </c>
      <c r="E875">
        <v>318865894.69555998</v>
      </c>
      <c r="F875">
        <v>0</v>
      </c>
      <c r="G875">
        <v>318865894.69555998</v>
      </c>
      <c r="H875">
        <v>318865894.69555998</v>
      </c>
      <c r="I875">
        <v>0</v>
      </c>
      <c r="J875">
        <v>0</v>
      </c>
      <c r="K875">
        <v>0</v>
      </c>
      <c r="L875">
        <v>0</v>
      </c>
      <c r="M875">
        <v>318865894.69555998</v>
      </c>
      <c r="N875">
        <v>0</v>
      </c>
      <c r="O875">
        <v>0</v>
      </c>
      <c r="P875">
        <v>0</v>
      </c>
      <c r="Q875">
        <v>0</v>
      </c>
    </row>
    <row r="876" spans="1:17">
      <c r="A876" s="247">
        <v>45169</v>
      </c>
      <c r="B876" t="s">
        <v>2522</v>
      </c>
      <c r="C876" t="s">
        <v>2110</v>
      </c>
      <c r="D876" t="s">
        <v>50</v>
      </c>
      <c r="E876">
        <v>394549616.65169603</v>
      </c>
      <c r="F876">
        <v>0</v>
      </c>
      <c r="G876">
        <v>394549616.65169603</v>
      </c>
      <c r="H876">
        <v>394549616.65169603</v>
      </c>
      <c r="I876">
        <v>0</v>
      </c>
      <c r="J876">
        <v>0</v>
      </c>
      <c r="K876">
        <v>0</v>
      </c>
      <c r="L876">
        <v>0</v>
      </c>
      <c r="M876">
        <v>394549616.65169603</v>
      </c>
      <c r="N876">
        <v>0</v>
      </c>
      <c r="O876">
        <v>0</v>
      </c>
      <c r="P876">
        <v>0</v>
      </c>
      <c r="Q876">
        <v>0</v>
      </c>
    </row>
    <row r="877" spans="1:17">
      <c r="A877" s="247">
        <v>45169</v>
      </c>
      <c r="B877" t="s">
        <v>2522</v>
      </c>
      <c r="C877" t="s">
        <v>2061</v>
      </c>
      <c r="D877" t="s">
        <v>50</v>
      </c>
      <c r="E877">
        <v>394549616.65169603</v>
      </c>
      <c r="F877">
        <v>0</v>
      </c>
      <c r="G877">
        <v>394549616.65169603</v>
      </c>
      <c r="H877">
        <v>394549616.65169603</v>
      </c>
      <c r="I877">
        <v>0</v>
      </c>
      <c r="J877">
        <v>0</v>
      </c>
      <c r="K877">
        <v>0</v>
      </c>
      <c r="L877">
        <v>0</v>
      </c>
      <c r="M877">
        <v>394549616.65169603</v>
      </c>
      <c r="N877">
        <v>0</v>
      </c>
      <c r="O877">
        <v>0</v>
      </c>
      <c r="P877">
        <v>0</v>
      </c>
      <c r="Q877">
        <v>0</v>
      </c>
    </row>
    <row r="878" spans="1:17">
      <c r="A878" s="247">
        <v>45169</v>
      </c>
      <c r="B878" t="s">
        <v>2523</v>
      </c>
      <c r="C878" t="s">
        <v>2110</v>
      </c>
      <c r="D878" t="s">
        <v>50</v>
      </c>
      <c r="E878">
        <v>128000000</v>
      </c>
      <c r="F878">
        <v>0</v>
      </c>
      <c r="G878">
        <v>128000000</v>
      </c>
      <c r="H878">
        <v>128000000</v>
      </c>
      <c r="I878">
        <v>0</v>
      </c>
      <c r="J878">
        <v>0</v>
      </c>
      <c r="K878">
        <v>0</v>
      </c>
      <c r="L878">
        <v>0</v>
      </c>
      <c r="M878">
        <v>128000000</v>
      </c>
      <c r="N878">
        <v>0</v>
      </c>
      <c r="O878">
        <v>0</v>
      </c>
      <c r="P878">
        <v>0</v>
      </c>
      <c r="Q878">
        <v>0</v>
      </c>
    </row>
    <row r="879" spans="1:17">
      <c r="A879" s="247">
        <v>45169</v>
      </c>
      <c r="B879" t="s">
        <v>2523</v>
      </c>
      <c r="C879" t="s">
        <v>2061</v>
      </c>
      <c r="D879" t="s">
        <v>50</v>
      </c>
      <c r="E879">
        <v>128000000</v>
      </c>
      <c r="F879">
        <v>0</v>
      </c>
      <c r="G879">
        <v>128000000</v>
      </c>
      <c r="H879">
        <v>128000000</v>
      </c>
      <c r="I879">
        <v>0</v>
      </c>
      <c r="J879">
        <v>0</v>
      </c>
      <c r="K879">
        <v>0</v>
      </c>
      <c r="L879">
        <v>0</v>
      </c>
      <c r="M879">
        <v>128000000</v>
      </c>
      <c r="N879">
        <v>0</v>
      </c>
      <c r="O879">
        <v>0</v>
      </c>
      <c r="P879">
        <v>0</v>
      </c>
      <c r="Q879">
        <v>0</v>
      </c>
    </row>
    <row r="880" spans="1:17">
      <c r="A880" s="247">
        <v>45169</v>
      </c>
      <c r="B880" t="s">
        <v>2524</v>
      </c>
      <c r="C880" t="s">
        <v>2110</v>
      </c>
      <c r="D880" t="s">
        <v>50</v>
      </c>
      <c r="E880">
        <v>147457248.04159299</v>
      </c>
      <c r="F880">
        <v>0</v>
      </c>
      <c r="G880">
        <v>147457248.04159299</v>
      </c>
      <c r="H880">
        <v>147457248.04159299</v>
      </c>
      <c r="I880">
        <v>0</v>
      </c>
      <c r="J880">
        <v>0</v>
      </c>
      <c r="K880">
        <v>0</v>
      </c>
      <c r="L880">
        <v>0</v>
      </c>
      <c r="M880">
        <v>147457248.04159299</v>
      </c>
      <c r="N880">
        <v>0</v>
      </c>
      <c r="O880">
        <v>0</v>
      </c>
      <c r="P880">
        <v>0</v>
      </c>
      <c r="Q880">
        <v>0</v>
      </c>
    </row>
    <row r="881" spans="1:17">
      <c r="A881" s="247">
        <v>45169</v>
      </c>
      <c r="B881" t="s">
        <v>2524</v>
      </c>
      <c r="C881" t="s">
        <v>2061</v>
      </c>
      <c r="D881" t="s">
        <v>50</v>
      </c>
      <c r="E881">
        <v>147457248.04159299</v>
      </c>
      <c r="F881">
        <v>0</v>
      </c>
      <c r="G881">
        <v>147457248.04159299</v>
      </c>
      <c r="H881">
        <v>147457248.04159299</v>
      </c>
      <c r="I881">
        <v>0</v>
      </c>
      <c r="J881">
        <v>0</v>
      </c>
      <c r="K881">
        <v>0</v>
      </c>
      <c r="L881">
        <v>0</v>
      </c>
      <c r="M881">
        <v>147457248.04159299</v>
      </c>
      <c r="N881">
        <v>0</v>
      </c>
      <c r="O881">
        <v>0</v>
      </c>
      <c r="P881">
        <v>0</v>
      </c>
      <c r="Q881">
        <v>0</v>
      </c>
    </row>
    <row r="882" spans="1:17">
      <c r="A882" s="247">
        <v>45169</v>
      </c>
      <c r="B882" t="s">
        <v>2525</v>
      </c>
      <c r="C882" t="s">
        <v>2110</v>
      </c>
      <c r="D882" t="s">
        <v>50</v>
      </c>
      <c r="E882">
        <v>1334228169.0548</v>
      </c>
      <c r="F882">
        <v>0</v>
      </c>
      <c r="G882">
        <v>1334228169.0548</v>
      </c>
      <c r="H882">
        <v>1334228169.0548</v>
      </c>
      <c r="I882">
        <v>0</v>
      </c>
      <c r="J882">
        <v>0</v>
      </c>
      <c r="K882">
        <v>0</v>
      </c>
      <c r="L882">
        <v>0</v>
      </c>
      <c r="M882">
        <v>1334228169.0548</v>
      </c>
      <c r="N882">
        <v>0</v>
      </c>
      <c r="O882">
        <v>0</v>
      </c>
      <c r="P882">
        <v>0</v>
      </c>
      <c r="Q882">
        <v>0</v>
      </c>
    </row>
    <row r="883" spans="1:17">
      <c r="A883" s="247">
        <v>45169</v>
      </c>
      <c r="B883" t="s">
        <v>2525</v>
      </c>
      <c r="C883" t="s">
        <v>2061</v>
      </c>
      <c r="D883" t="s">
        <v>50</v>
      </c>
      <c r="E883">
        <v>1334228169.0548</v>
      </c>
      <c r="F883">
        <v>0</v>
      </c>
      <c r="G883">
        <v>1334228169.0548</v>
      </c>
      <c r="H883">
        <v>1334228169.0548</v>
      </c>
      <c r="I883">
        <v>0</v>
      </c>
      <c r="J883">
        <v>0</v>
      </c>
      <c r="K883">
        <v>0</v>
      </c>
      <c r="L883">
        <v>0</v>
      </c>
      <c r="M883">
        <v>1334228169.0548</v>
      </c>
      <c r="N883">
        <v>0</v>
      </c>
      <c r="O883">
        <v>0</v>
      </c>
      <c r="P883">
        <v>0</v>
      </c>
      <c r="Q883">
        <v>0</v>
      </c>
    </row>
    <row r="884" spans="1:17">
      <c r="A884" s="247">
        <v>45169</v>
      </c>
      <c r="B884" t="s">
        <v>2526</v>
      </c>
      <c r="C884" t="s">
        <v>2110</v>
      </c>
      <c r="D884" t="s">
        <v>50</v>
      </c>
      <c r="E884">
        <v>1498494895.7727101</v>
      </c>
      <c r="F884">
        <v>0</v>
      </c>
      <c r="G884">
        <v>1498494895.7727101</v>
      </c>
      <c r="H884">
        <v>1498494895.7727101</v>
      </c>
      <c r="I884">
        <v>0</v>
      </c>
      <c r="J884">
        <v>0</v>
      </c>
      <c r="K884">
        <v>0</v>
      </c>
      <c r="L884">
        <v>0</v>
      </c>
      <c r="M884">
        <v>1498494895.7727101</v>
      </c>
      <c r="N884">
        <v>0</v>
      </c>
      <c r="O884">
        <v>0</v>
      </c>
      <c r="P884">
        <v>0</v>
      </c>
      <c r="Q884">
        <v>0</v>
      </c>
    </row>
    <row r="885" spans="1:17">
      <c r="A885" s="247">
        <v>45169</v>
      </c>
      <c r="B885" t="s">
        <v>2526</v>
      </c>
      <c r="C885" t="s">
        <v>2061</v>
      </c>
      <c r="D885" t="s">
        <v>50</v>
      </c>
      <c r="E885">
        <v>1498494895.7727101</v>
      </c>
      <c r="F885">
        <v>0</v>
      </c>
      <c r="G885">
        <v>1498494895.7727101</v>
      </c>
      <c r="H885">
        <v>1498494895.7727101</v>
      </c>
      <c r="I885">
        <v>0</v>
      </c>
      <c r="J885">
        <v>0</v>
      </c>
      <c r="K885">
        <v>0</v>
      </c>
      <c r="L885">
        <v>0</v>
      </c>
      <c r="M885">
        <v>1498494895.7727101</v>
      </c>
      <c r="N885">
        <v>0</v>
      </c>
      <c r="O885">
        <v>0</v>
      </c>
      <c r="P885">
        <v>0</v>
      </c>
      <c r="Q885">
        <v>0</v>
      </c>
    </row>
    <row r="886" spans="1:17">
      <c r="A886" s="247">
        <v>45169</v>
      </c>
      <c r="B886" t="s">
        <v>2527</v>
      </c>
      <c r="C886" t="s">
        <v>2110</v>
      </c>
      <c r="D886" t="s">
        <v>50</v>
      </c>
      <c r="E886">
        <v>520640413.33726698</v>
      </c>
      <c r="F886">
        <v>0</v>
      </c>
      <c r="G886">
        <v>520640413.33726698</v>
      </c>
      <c r="H886">
        <v>520640413.33726698</v>
      </c>
      <c r="I886">
        <v>0</v>
      </c>
      <c r="J886">
        <v>0</v>
      </c>
      <c r="K886">
        <v>0</v>
      </c>
      <c r="L886">
        <v>0</v>
      </c>
      <c r="M886">
        <v>520640413.33726698</v>
      </c>
      <c r="N886">
        <v>0</v>
      </c>
      <c r="O886">
        <v>0</v>
      </c>
      <c r="P886">
        <v>0</v>
      </c>
      <c r="Q886">
        <v>0</v>
      </c>
    </row>
    <row r="887" spans="1:17">
      <c r="A887" s="247">
        <v>45169</v>
      </c>
      <c r="B887" t="s">
        <v>2527</v>
      </c>
      <c r="C887" t="s">
        <v>2061</v>
      </c>
      <c r="D887" t="s">
        <v>50</v>
      </c>
      <c r="E887">
        <v>520640413.33726698</v>
      </c>
      <c r="F887">
        <v>0</v>
      </c>
      <c r="G887">
        <v>520640413.33726698</v>
      </c>
      <c r="H887">
        <v>520640413.33726698</v>
      </c>
      <c r="I887">
        <v>0</v>
      </c>
      <c r="J887">
        <v>0</v>
      </c>
      <c r="K887">
        <v>0</v>
      </c>
      <c r="L887">
        <v>0</v>
      </c>
      <c r="M887">
        <v>520640413.33726698</v>
      </c>
      <c r="N887">
        <v>0</v>
      </c>
      <c r="O887">
        <v>0</v>
      </c>
      <c r="P887">
        <v>0</v>
      </c>
      <c r="Q887">
        <v>0</v>
      </c>
    </row>
    <row r="888" spans="1:17">
      <c r="A888" s="247">
        <v>45169</v>
      </c>
      <c r="B888" t="s">
        <v>2528</v>
      </c>
      <c r="C888" t="s">
        <v>2110</v>
      </c>
      <c r="D888" t="s">
        <v>50</v>
      </c>
      <c r="E888">
        <v>506579825.89124101</v>
      </c>
      <c r="F888">
        <v>0</v>
      </c>
      <c r="G888">
        <v>506579825.89124101</v>
      </c>
      <c r="H888">
        <v>506579825.89124101</v>
      </c>
      <c r="I888">
        <v>0</v>
      </c>
      <c r="J888">
        <v>0</v>
      </c>
      <c r="K888">
        <v>0</v>
      </c>
      <c r="L888">
        <v>0</v>
      </c>
      <c r="M888">
        <v>506579825.89124101</v>
      </c>
      <c r="N888">
        <v>0</v>
      </c>
      <c r="O888">
        <v>0</v>
      </c>
      <c r="P888">
        <v>0</v>
      </c>
      <c r="Q888">
        <v>0</v>
      </c>
    </row>
    <row r="889" spans="1:17">
      <c r="A889" s="247">
        <v>45169</v>
      </c>
      <c r="B889" t="s">
        <v>2528</v>
      </c>
      <c r="C889" t="s">
        <v>2061</v>
      </c>
      <c r="D889" t="s">
        <v>50</v>
      </c>
      <c r="E889">
        <v>506579825.89124101</v>
      </c>
      <c r="F889">
        <v>0</v>
      </c>
      <c r="G889">
        <v>506579825.89124101</v>
      </c>
      <c r="H889">
        <v>506579825.89124101</v>
      </c>
      <c r="I889">
        <v>0</v>
      </c>
      <c r="J889">
        <v>0</v>
      </c>
      <c r="K889">
        <v>0</v>
      </c>
      <c r="L889">
        <v>0</v>
      </c>
      <c r="M889">
        <v>506579825.89124101</v>
      </c>
      <c r="N889">
        <v>0</v>
      </c>
      <c r="O889">
        <v>0</v>
      </c>
      <c r="P889">
        <v>0</v>
      </c>
      <c r="Q889">
        <v>0</v>
      </c>
    </row>
    <row r="890" spans="1:17">
      <c r="A890" s="247">
        <v>45169</v>
      </c>
      <c r="B890" t="s">
        <v>2529</v>
      </c>
      <c r="C890" t="s">
        <v>2110</v>
      </c>
      <c r="D890" t="s">
        <v>50</v>
      </c>
      <c r="E890">
        <v>292478460.74540299</v>
      </c>
      <c r="F890">
        <v>0</v>
      </c>
      <c r="G890">
        <v>292478460.74540299</v>
      </c>
      <c r="H890">
        <v>292478460.74540299</v>
      </c>
      <c r="I890">
        <v>0</v>
      </c>
      <c r="J890">
        <v>0</v>
      </c>
      <c r="K890">
        <v>0</v>
      </c>
      <c r="L890">
        <v>0</v>
      </c>
      <c r="M890">
        <v>292478460.74540299</v>
      </c>
      <c r="N890">
        <v>0</v>
      </c>
      <c r="O890">
        <v>0</v>
      </c>
      <c r="P890">
        <v>0</v>
      </c>
      <c r="Q890">
        <v>0</v>
      </c>
    </row>
    <row r="891" spans="1:17">
      <c r="A891" s="247">
        <v>45169</v>
      </c>
      <c r="B891" t="s">
        <v>2529</v>
      </c>
      <c r="C891" t="s">
        <v>2061</v>
      </c>
      <c r="D891" t="s">
        <v>50</v>
      </c>
      <c r="E891">
        <v>292478460.74540299</v>
      </c>
      <c r="F891">
        <v>0</v>
      </c>
      <c r="G891">
        <v>292478460.74540299</v>
      </c>
      <c r="H891">
        <v>292478460.74540299</v>
      </c>
      <c r="I891">
        <v>0</v>
      </c>
      <c r="J891">
        <v>0</v>
      </c>
      <c r="K891">
        <v>0</v>
      </c>
      <c r="L891">
        <v>0</v>
      </c>
      <c r="M891">
        <v>292478460.74540299</v>
      </c>
      <c r="N891">
        <v>0</v>
      </c>
      <c r="O891">
        <v>0</v>
      </c>
      <c r="P891">
        <v>0</v>
      </c>
      <c r="Q891">
        <v>0</v>
      </c>
    </row>
    <row r="892" spans="1:17">
      <c r="A892" s="247">
        <v>45169</v>
      </c>
      <c r="B892" t="s">
        <v>2072</v>
      </c>
      <c r="C892" t="s">
        <v>2110</v>
      </c>
      <c r="D892" t="s">
        <v>50</v>
      </c>
      <c r="E892">
        <v>4199714676.2890801</v>
      </c>
      <c r="F892">
        <v>0</v>
      </c>
      <c r="G892">
        <v>4199714676.2890801</v>
      </c>
      <c r="H892">
        <v>4199714676.2890801</v>
      </c>
      <c r="I892">
        <v>0</v>
      </c>
      <c r="J892">
        <v>0</v>
      </c>
      <c r="K892">
        <v>0</v>
      </c>
      <c r="L892">
        <v>0</v>
      </c>
      <c r="M892">
        <v>4199714676.2890801</v>
      </c>
      <c r="N892">
        <v>0</v>
      </c>
      <c r="O892">
        <v>0</v>
      </c>
      <c r="P892">
        <v>0</v>
      </c>
      <c r="Q892">
        <v>0</v>
      </c>
    </row>
    <row r="893" spans="1:17">
      <c r="A893" s="247">
        <v>45169</v>
      </c>
      <c r="B893" t="s">
        <v>2072</v>
      </c>
      <c r="C893" t="s">
        <v>2061</v>
      </c>
      <c r="D893" t="s">
        <v>50</v>
      </c>
      <c r="E893">
        <v>4199714676.2890801</v>
      </c>
      <c r="F893">
        <v>0</v>
      </c>
      <c r="G893">
        <v>4199714676.2890801</v>
      </c>
      <c r="H893">
        <v>4199714676.2890801</v>
      </c>
      <c r="I893">
        <v>0</v>
      </c>
      <c r="J893">
        <v>0</v>
      </c>
      <c r="K893">
        <v>0</v>
      </c>
      <c r="L893">
        <v>0</v>
      </c>
      <c r="M893">
        <v>4199714676.2890801</v>
      </c>
      <c r="N893">
        <v>0</v>
      </c>
      <c r="O893">
        <v>0</v>
      </c>
      <c r="P893">
        <v>0</v>
      </c>
      <c r="Q893">
        <v>0</v>
      </c>
    </row>
    <row r="894" spans="1:17">
      <c r="A894" s="247">
        <v>45169</v>
      </c>
      <c r="B894" t="s">
        <v>2530</v>
      </c>
      <c r="C894" t="s">
        <v>2110</v>
      </c>
      <c r="D894" t="s">
        <v>50</v>
      </c>
      <c r="E894">
        <v>12284151229.2999</v>
      </c>
      <c r="F894">
        <v>0</v>
      </c>
      <c r="G894">
        <v>12284151229.2999</v>
      </c>
      <c r="H894">
        <v>7100769551.8320198</v>
      </c>
      <c r="I894">
        <v>5183381677.4679003</v>
      </c>
      <c r="J894">
        <v>0</v>
      </c>
      <c r="K894">
        <v>0</v>
      </c>
      <c r="L894">
        <v>0</v>
      </c>
      <c r="M894">
        <v>7100769551.8320198</v>
      </c>
      <c r="N894">
        <v>0</v>
      </c>
      <c r="O894">
        <v>0</v>
      </c>
      <c r="P894">
        <v>0</v>
      </c>
      <c r="Q894">
        <v>0</v>
      </c>
    </row>
    <row r="895" spans="1:17">
      <c r="A895" s="247">
        <v>45169</v>
      </c>
      <c r="B895" t="s">
        <v>2530</v>
      </c>
      <c r="C895" t="s">
        <v>2061</v>
      </c>
      <c r="D895" t="s">
        <v>50</v>
      </c>
      <c r="E895">
        <v>12284151229.2999</v>
      </c>
      <c r="F895">
        <v>0</v>
      </c>
      <c r="G895">
        <v>12284151229.2999</v>
      </c>
      <c r="H895">
        <v>7100769551.8320198</v>
      </c>
      <c r="I895">
        <v>5183381677.4679003</v>
      </c>
      <c r="J895">
        <v>0</v>
      </c>
      <c r="K895">
        <v>0</v>
      </c>
      <c r="L895">
        <v>0</v>
      </c>
      <c r="M895">
        <v>7100769551.8320198</v>
      </c>
      <c r="N895">
        <v>0</v>
      </c>
      <c r="O895">
        <v>0</v>
      </c>
      <c r="P895">
        <v>0</v>
      </c>
      <c r="Q895">
        <v>0</v>
      </c>
    </row>
    <row r="896" spans="1:17">
      <c r="A896" s="247">
        <v>45169</v>
      </c>
      <c r="B896" t="s">
        <v>2531</v>
      </c>
      <c r="C896" t="s">
        <v>2110</v>
      </c>
      <c r="D896" t="s">
        <v>50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 s="247">
        <v>45169</v>
      </c>
      <c r="B897" t="s">
        <v>2531</v>
      </c>
      <c r="C897" t="s">
        <v>2061</v>
      </c>
      <c r="D897" t="s">
        <v>50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 s="247">
        <v>45169</v>
      </c>
      <c r="B898" t="s">
        <v>2073</v>
      </c>
      <c r="C898" t="s">
        <v>2110</v>
      </c>
      <c r="D898" t="s">
        <v>50</v>
      </c>
      <c r="E898">
        <v>45543851662.353104</v>
      </c>
      <c r="F898">
        <v>0</v>
      </c>
      <c r="G898">
        <v>45543851662.353104</v>
      </c>
      <c r="H898">
        <v>45543851662.353104</v>
      </c>
      <c r="I898">
        <v>0</v>
      </c>
      <c r="J898">
        <v>0</v>
      </c>
      <c r="K898">
        <v>0</v>
      </c>
      <c r="L898">
        <v>45543851662.353104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>
      <c r="A899" s="247">
        <v>45169</v>
      </c>
      <c r="B899" t="s">
        <v>2073</v>
      </c>
      <c r="C899" t="s">
        <v>2061</v>
      </c>
      <c r="D899" t="s">
        <v>50</v>
      </c>
      <c r="E899">
        <v>45543851662.353104</v>
      </c>
      <c r="F899">
        <v>0</v>
      </c>
      <c r="G899">
        <v>45543851662.353104</v>
      </c>
      <c r="H899">
        <v>45543851662.353104</v>
      </c>
      <c r="I899">
        <v>0</v>
      </c>
      <c r="J899">
        <v>0</v>
      </c>
      <c r="K899">
        <v>0</v>
      </c>
      <c r="L899">
        <v>45543851662.353104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>
      <c r="A900" s="247">
        <v>45169</v>
      </c>
      <c r="B900" t="s">
        <v>2532</v>
      </c>
      <c r="C900" t="s">
        <v>2110</v>
      </c>
      <c r="D900" t="s">
        <v>50</v>
      </c>
      <c r="E900">
        <v>320000000</v>
      </c>
      <c r="F900">
        <v>0</v>
      </c>
      <c r="G900">
        <v>320000000</v>
      </c>
      <c r="H900">
        <v>320000000</v>
      </c>
      <c r="I900">
        <v>0</v>
      </c>
      <c r="J900">
        <v>0</v>
      </c>
      <c r="K900">
        <v>0</v>
      </c>
      <c r="L900">
        <v>0</v>
      </c>
      <c r="M900">
        <v>320000000</v>
      </c>
      <c r="N900">
        <v>0</v>
      </c>
      <c r="O900">
        <v>0</v>
      </c>
      <c r="P900">
        <v>0</v>
      </c>
      <c r="Q900">
        <v>0</v>
      </c>
    </row>
    <row r="901" spans="1:17">
      <c r="A901" s="247">
        <v>45169</v>
      </c>
      <c r="B901" t="s">
        <v>2532</v>
      </c>
      <c r="C901" t="s">
        <v>2061</v>
      </c>
      <c r="D901" t="s">
        <v>50</v>
      </c>
      <c r="E901">
        <v>320000000</v>
      </c>
      <c r="F901">
        <v>0</v>
      </c>
      <c r="G901">
        <v>320000000</v>
      </c>
      <c r="H901">
        <v>320000000</v>
      </c>
      <c r="I901">
        <v>0</v>
      </c>
      <c r="J901">
        <v>0</v>
      </c>
      <c r="K901">
        <v>0</v>
      </c>
      <c r="L901">
        <v>0</v>
      </c>
      <c r="M901">
        <v>320000000</v>
      </c>
      <c r="N901">
        <v>0</v>
      </c>
      <c r="O901">
        <v>0</v>
      </c>
      <c r="P901">
        <v>0</v>
      </c>
      <c r="Q901">
        <v>0</v>
      </c>
    </row>
    <row r="902" spans="1:17">
      <c r="A902" s="247">
        <v>45169</v>
      </c>
      <c r="B902" t="s">
        <v>2533</v>
      </c>
      <c r="C902" t="s">
        <v>2110</v>
      </c>
      <c r="D902" t="s">
        <v>50</v>
      </c>
      <c r="E902">
        <v>6697306622.8148699</v>
      </c>
      <c r="F902">
        <v>0</v>
      </c>
      <c r="G902">
        <v>6697306622.8148699</v>
      </c>
      <c r="H902">
        <v>6697306622.8148699</v>
      </c>
      <c r="I902">
        <v>0</v>
      </c>
      <c r="J902">
        <v>0</v>
      </c>
      <c r="K902">
        <v>0</v>
      </c>
      <c r="L902">
        <v>6697306622.8148699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 s="247">
        <v>45169</v>
      </c>
      <c r="B903" t="s">
        <v>2533</v>
      </c>
      <c r="C903" t="s">
        <v>2061</v>
      </c>
      <c r="D903" t="s">
        <v>50</v>
      </c>
      <c r="E903">
        <v>6697306622.8148699</v>
      </c>
      <c r="F903">
        <v>0</v>
      </c>
      <c r="G903">
        <v>6697306622.8148699</v>
      </c>
      <c r="H903">
        <v>6697306622.8148699</v>
      </c>
      <c r="I903">
        <v>0</v>
      </c>
      <c r="J903">
        <v>0</v>
      </c>
      <c r="K903">
        <v>0</v>
      </c>
      <c r="L903">
        <v>6697306622.8148699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 s="247">
        <v>45169</v>
      </c>
      <c r="B904" t="s">
        <v>2534</v>
      </c>
      <c r="C904" t="s">
        <v>2110</v>
      </c>
      <c r="D904" t="s">
        <v>50</v>
      </c>
      <c r="E904">
        <v>1518353055.12255</v>
      </c>
      <c r="F904">
        <v>0</v>
      </c>
      <c r="G904">
        <v>1518353055.12255</v>
      </c>
      <c r="H904">
        <v>1518353055.12255</v>
      </c>
      <c r="I904">
        <v>0</v>
      </c>
      <c r="J904">
        <v>0</v>
      </c>
      <c r="K904">
        <v>0</v>
      </c>
      <c r="L904">
        <v>1518353055.12255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s="247">
        <v>45169</v>
      </c>
      <c r="B905" t="s">
        <v>2534</v>
      </c>
      <c r="C905" t="s">
        <v>2061</v>
      </c>
      <c r="D905" t="s">
        <v>50</v>
      </c>
      <c r="E905">
        <v>1518353055.12255</v>
      </c>
      <c r="F905">
        <v>0</v>
      </c>
      <c r="G905">
        <v>1518353055.12255</v>
      </c>
      <c r="H905">
        <v>1518353055.12255</v>
      </c>
      <c r="I905">
        <v>0</v>
      </c>
      <c r="J905">
        <v>0</v>
      </c>
      <c r="K905">
        <v>0</v>
      </c>
      <c r="L905">
        <v>1518353055.12255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s="247">
        <v>45169</v>
      </c>
      <c r="B906" t="s">
        <v>2074</v>
      </c>
      <c r="C906" t="s">
        <v>2110</v>
      </c>
      <c r="D906" t="s">
        <v>50</v>
      </c>
      <c r="E906">
        <v>4620572691.7775002</v>
      </c>
      <c r="F906">
        <v>0</v>
      </c>
      <c r="G906">
        <v>4620572691.7775002</v>
      </c>
      <c r="H906">
        <v>4620572691.7775002</v>
      </c>
      <c r="I906">
        <v>0</v>
      </c>
      <c r="J906">
        <v>0</v>
      </c>
      <c r="K906">
        <v>0</v>
      </c>
      <c r="L906">
        <v>4620572691.7775002</v>
      </c>
      <c r="M906">
        <v>0</v>
      </c>
      <c r="N906">
        <v>0</v>
      </c>
      <c r="O906">
        <v>0</v>
      </c>
      <c r="P906">
        <v>0</v>
      </c>
      <c r="Q906">
        <v>0</v>
      </c>
    </row>
    <row r="907" spans="1:17">
      <c r="A907" s="247">
        <v>45169</v>
      </c>
      <c r="B907" t="s">
        <v>2074</v>
      </c>
      <c r="C907" t="s">
        <v>2061</v>
      </c>
      <c r="D907" t="s">
        <v>50</v>
      </c>
      <c r="E907">
        <v>4620572691.7775002</v>
      </c>
      <c r="F907">
        <v>0</v>
      </c>
      <c r="G907">
        <v>4620572691.7775002</v>
      </c>
      <c r="H907">
        <v>4620572691.7775002</v>
      </c>
      <c r="I907">
        <v>0</v>
      </c>
      <c r="J907">
        <v>0</v>
      </c>
      <c r="K907">
        <v>0</v>
      </c>
      <c r="L907">
        <v>4620572691.7775002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 s="247">
        <v>45169</v>
      </c>
      <c r="B908" t="s">
        <v>2535</v>
      </c>
      <c r="C908" t="s">
        <v>2110</v>
      </c>
      <c r="D908" t="s">
        <v>50</v>
      </c>
      <c r="E908">
        <v>601384810.25047505</v>
      </c>
      <c r="F908">
        <v>0</v>
      </c>
      <c r="G908">
        <v>601384810.25047505</v>
      </c>
      <c r="H908">
        <v>0</v>
      </c>
      <c r="I908">
        <v>601384810.25047505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</row>
    <row r="909" spans="1:17">
      <c r="A909" s="247">
        <v>45169</v>
      </c>
      <c r="B909" t="s">
        <v>2535</v>
      </c>
      <c r="C909" t="s">
        <v>2061</v>
      </c>
      <c r="D909" t="s">
        <v>50</v>
      </c>
      <c r="E909">
        <v>601384810.25047505</v>
      </c>
      <c r="F909">
        <v>0</v>
      </c>
      <c r="G909">
        <v>601384810.25047505</v>
      </c>
      <c r="H909">
        <v>0</v>
      </c>
      <c r="I909">
        <v>601384810.25047505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</row>
    <row r="910" spans="1:17">
      <c r="A910" s="247">
        <v>45169</v>
      </c>
      <c r="B910" t="s">
        <v>2075</v>
      </c>
      <c r="C910" t="s">
        <v>2110</v>
      </c>
      <c r="D910" t="s">
        <v>50</v>
      </c>
      <c r="E910">
        <v>857984896497.70703</v>
      </c>
      <c r="F910">
        <v>0</v>
      </c>
      <c r="G910">
        <v>857984896497.70703</v>
      </c>
      <c r="H910">
        <v>857984896497.70703</v>
      </c>
      <c r="I910">
        <v>0</v>
      </c>
      <c r="J910">
        <v>0</v>
      </c>
      <c r="K910">
        <v>0</v>
      </c>
      <c r="L910">
        <v>857984896497.70703</v>
      </c>
      <c r="M910">
        <v>0</v>
      </c>
      <c r="N910">
        <v>0</v>
      </c>
      <c r="O910">
        <v>0</v>
      </c>
      <c r="P910">
        <v>0</v>
      </c>
      <c r="Q910">
        <v>0</v>
      </c>
    </row>
    <row r="911" spans="1:17">
      <c r="A911" s="247">
        <v>45169</v>
      </c>
      <c r="B911" t="s">
        <v>2075</v>
      </c>
      <c r="C911" t="s">
        <v>2061</v>
      </c>
      <c r="D911" t="s">
        <v>50</v>
      </c>
      <c r="E911">
        <v>857984896497.70703</v>
      </c>
      <c r="F911">
        <v>0</v>
      </c>
      <c r="G911">
        <v>857984896497.70703</v>
      </c>
      <c r="H911">
        <v>857984896497.70703</v>
      </c>
      <c r="I911">
        <v>0</v>
      </c>
      <c r="J911">
        <v>0</v>
      </c>
      <c r="K911">
        <v>0</v>
      </c>
      <c r="L911">
        <v>857984896497.70703</v>
      </c>
      <c r="M911">
        <v>0</v>
      </c>
      <c r="N911">
        <v>0</v>
      </c>
      <c r="O911">
        <v>0</v>
      </c>
      <c r="P911">
        <v>0</v>
      </c>
      <c r="Q911">
        <v>0</v>
      </c>
    </row>
    <row r="912" spans="1:17">
      <c r="A912" s="247">
        <v>45169</v>
      </c>
      <c r="B912" t="s">
        <v>2536</v>
      </c>
      <c r="C912" t="s">
        <v>2110</v>
      </c>
      <c r="D912" t="s">
        <v>50</v>
      </c>
      <c r="E912">
        <v>24005973688.381599</v>
      </c>
      <c r="F912">
        <v>0</v>
      </c>
      <c r="G912">
        <v>24005973688.381599</v>
      </c>
      <c r="H912">
        <v>24005973688.381599</v>
      </c>
      <c r="I912">
        <v>0</v>
      </c>
      <c r="J912">
        <v>0</v>
      </c>
      <c r="K912">
        <v>0</v>
      </c>
      <c r="L912">
        <v>24005973688.381599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s="247">
        <v>45169</v>
      </c>
      <c r="B913" t="s">
        <v>2536</v>
      </c>
      <c r="C913" t="s">
        <v>2061</v>
      </c>
      <c r="D913" t="s">
        <v>50</v>
      </c>
      <c r="E913">
        <v>24005973688.381599</v>
      </c>
      <c r="F913">
        <v>0</v>
      </c>
      <c r="G913">
        <v>24005973688.381599</v>
      </c>
      <c r="H913">
        <v>24005973688.381599</v>
      </c>
      <c r="I913">
        <v>0</v>
      </c>
      <c r="J913">
        <v>0</v>
      </c>
      <c r="K913">
        <v>0</v>
      </c>
      <c r="L913">
        <v>24005973688.381599</v>
      </c>
      <c r="M913">
        <v>0</v>
      </c>
      <c r="N913">
        <v>0</v>
      </c>
      <c r="O913">
        <v>0</v>
      </c>
      <c r="P913">
        <v>0</v>
      </c>
      <c r="Q913">
        <v>0</v>
      </c>
    </row>
    <row r="914" spans="1:17">
      <c r="A914" s="247">
        <v>45169</v>
      </c>
      <c r="B914" t="s">
        <v>2537</v>
      </c>
      <c r="C914" t="s">
        <v>2110</v>
      </c>
      <c r="D914" t="s">
        <v>50</v>
      </c>
      <c r="E914">
        <v>58263002450.487</v>
      </c>
      <c r="F914">
        <v>0</v>
      </c>
      <c r="G914">
        <v>58263002450.487</v>
      </c>
      <c r="H914">
        <v>58263002450.487</v>
      </c>
      <c r="I914">
        <v>0</v>
      </c>
      <c r="J914">
        <v>0</v>
      </c>
      <c r="K914">
        <v>0</v>
      </c>
      <c r="L914">
        <v>58263002450.487</v>
      </c>
      <c r="M914">
        <v>0</v>
      </c>
      <c r="N914">
        <v>0</v>
      </c>
      <c r="O914">
        <v>0</v>
      </c>
      <c r="P914">
        <v>0</v>
      </c>
      <c r="Q914">
        <v>0</v>
      </c>
    </row>
    <row r="915" spans="1:17">
      <c r="A915" s="247">
        <v>45169</v>
      </c>
      <c r="B915" t="s">
        <v>2537</v>
      </c>
      <c r="C915" t="s">
        <v>2061</v>
      </c>
      <c r="D915" t="s">
        <v>50</v>
      </c>
      <c r="E915">
        <v>58263002450.487</v>
      </c>
      <c r="F915">
        <v>0</v>
      </c>
      <c r="G915">
        <v>58263002450.487</v>
      </c>
      <c r="H915">
        <v>58263002450.487</v>
      </c>
      <c r="I915">
        <v>0</v>
      </c>
      <c r="J915">
        <v>0</v>
      </c>
      <c r="K915">
        <v>0</v>
      </c>
      <c r="L915">
        <v>58263002450.487</v>
      </c>
      <c r="M915">
        <v>0</v>
      </c>
      <c r="N915">
        <v>0</v>
      </c>
      <c r="O915">
        <v>0</v>
      </c>
      <c r="P915">
        <v>0</v>
      </c>
      <c r="Q915">
        <v>0</v>
      </c>
    </row>
    <row r="916" spans="1:17">
      <c r="A916" s="247">
        <v>45169</v>
      </c>
      <c r="B916" t="s">
        <v>2538</v>
      </c>
      <c r="C916" t="s">
        <v>2110</v>
      </c>
      <c r="D916" t="s">
        <v>50</v>
      </c>
      <c r="E916">
        <v>56208424589.094101</v>
      </c>
      <c r="F916">
        <v>0</v>
      </c>
      <c r="G916">
        <v>56208424589.094101</v>
      </c>
      <c r="H916">
        <v>56208424589.094101</v>
      </c>
      <c r="I916">
        <v>0</v>
      </c>
      <c r="J916">
        <v>0</v>
      </c>
      <c r="K916">
        <v>0</v>
      </c>
      <c r="L916">
        <v>56208424589.094101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s="247">
        <v>45169</v>
      </c>
      <c r="B917" t="s">
        <v>2538</v>
      </c>
      <c r="C917" t="s">
        <v>2061</v>
      </c>
      <c r="D917" t="s">
        <v>50</v>
      </c>
      <c r="E917">
        <v>56208424589.094101</v>
      </c>
      <c r="F917">
        <v>0</v>
      </c>
      <c r="G917">
        <v>56208424589.094101</v>
      </c>
      <c r="H917">
        <v>56208424589.094101</v>
      </c>
      <c r="I917">
        <v>0</v>
      </c>
      <c r="J917">
        <v>0</v>
      </c>
      <c r="K917">
        <v>0</v>
      </c>
      <c r="L917">
        <v>56208424589.094101</v>
      </c>
      <c r="M917">
        <v>0</v>
      </c>
      <c r="N917">
        <v>0</v>
      </c>
      <c r="O917">
        <v>0</v>
      </c>
      <c r="P917">
        <v>0</v>
      </c>
      <c r="Q917">
        <v>0</v>
      </c>
    </row>
    <row r="918" spans="1:17">
      <c r="A918" s="247">
        <v>45169</v>
      </c>
      <c r="B918" t="s">
        <v>2076</v>
      </c>
      <c r="C918" t="s">
        <v>2110</v>
      </c>
      <c r="D918" t="s">
        <v>50</v>
      </c>
      <c r="E918">
        <v>6867662484.4265604</v>
      </c>
      <c r="F918">
        <v>0</v>
      </c>
      <c r="G918">
        <v>6867662484.4265604</v>
      </c>
      <c r="H918">
        <v>6867662484.4265604</v>
      </c>
      <c r="I918">
        <v>0</v>
      </c>
      <c r="J918">
        <v>0</v>
      </c>
      <c r="K918">
        <v>0</v>
      </c>
      <c r="L918">
        <v>6867662484.4265604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s="247">
        <v>45169</v>
      </c>
      <c r="B919" t="s">
        <v>2076</v>
      </c>
      <c r="C919" t="s">
        <v>2061</v>
      </c>
      <c r="D919" t="s">
        <v>50</v>
      </c>
      <c r="E919">
        <v>6867662484.4265604</v>
      </c>
      <c r="F919">
        <v>0</v>
      </c>
      <c r="G919">
        <v>6867662484.4265604</v>
      </c>
      <c r="H919">
        <v>6867662484.4265604</v>
      </c>
      <c r="I919">
        <v>0</v>
      </c>
      <c r="J919">
        <v>0</v>
      </c>
      <c r="K919">
        <v>0</v>
      </c>
      <c r="L919">
        <v>6867662484.4265604</v>
      </c>
      <c r="M919">
        <v>0</v>
      </c>
      <c r="N919">
        <v>0</v>
      </c>
      <c r="O919">
        <v>0</v>
      </c>
      <c r="P919">
        <v>0</v>
      </c>
      <c r="Q919">
        <v>0</v>
      </c>
    </row>
    <row r="920" spans="1:17">
      <c r="A920" s="247">
        <v>45169</v>
      </c>
      <c r="B920" t="s">
        <v>2539</v>
      </c>
      <c r="C920" t="s">
        <v>2110</v>
      </c>
      <c r="D920" t="s">
        <v>50</v>
      </c>
      <c r="E920">
        <v>59667210380.119598</v>
      </c>
      <c r="F920">
        <v>0</v>
      </c>
      <c r="G920">
        <v>59667210380.119598</v>
      </c>
      <c r="H920">
        <v>59667210380.119598</v>
      </c>
      <c r="I920">
        <v>0</v>
      </c>
      <c r="J920">
        <v>0</v>
      </c>
      <c r="K920">
        <v>0</v>
      </c>
      <c r="L920">
        <v>59667210380.119598</v>
      </c>
      <c r="M920">
        <v>0</v>
      </c>
      <c r="N920">
        <v>0</v>
      </c>
      <c r="O920">
        <v>0</v>
      </c>
      <c r="P920">
        <v>0</v>
      </c>
      <c r="Q920">
        <v>0</v>
      </c>
    </row>
    <row r="921" spans="1:17">
      <c r="A921" s="247">
        <v>45169</v>
      </c>
      <c r="B921" t="s">
        <v>2539</v>
      </c>
      <c r="C921" t="s">
        <v>2061</v>
      </c>
      <c r="D921" t="s">
        <v>50</v>
      </c>
      <c r="E921">
        <v>59667210380.119598</v>
      </c>
      <c r="F921">
        <v>0</v>
      </c>
      <c r="G921">
        <v>59667210380.119598</v>
      </c>
      <c r="H921">
        <v>59667210380.119598</v>
      </c>
      <c r="I921">
        <v>0</v>
      </c>
      <c r="J921">
        <v>0</v>
      </c>
      <c r="K921">
        <v>0</v>
      </c>
      <c r="L921">
        <v>59667210380.119598</v>
      </c>
      <c r="M921">
        <v>0</v>
      </c>
      <c r="N921">
        <v>0</v>
      </c>
      <c r="O921">
        <v>0</v>
      </c>
      <c r="P921">
        <v>0</v>
      </c>
      <c r="Q921">
        <v>0</v>
      </c>
    </row>
    <row r="922" spans="1:17">
      <c r="A922" s="247">
        <v>45169</v>
      </c>
      <c r="B922" t="s">
        <v>2540</v>
      </c>
      <c r="C922" t="s">
        <v>2110</v>
      </c>
      <c r="D922" t="s">
        <v>50</v>
      </c>
      <c r="E922">
        <v>600000000</v>
      </c>
      <c r="F922">
        <v>0</v>
      </c>
      <c r="G922">
        <v>600000000</v>
      </c>
      <c r="H922">
        <v>600000000</v>
      </c>
      <c r="I922">
        <v>0</v>
      </c>
      <c r="J922">
        <v>0</v>
      </c>
      <c r="K922">
        <v>0</v>
      </c>
      <c r="L922">
        <v>0</v>
      </c>
      <c r="M922">
        <v>600000000</v>
      </c>
      <c r="N922">
        <v>0</v>
      </c>
      <c r="O922">
        <v>0</v>
      </c>
      <c r="P922">
        <v>0</v>
      </c>
      <c r="Q922">
        <v>0</v>
      </c>
    </row>
    <row r="923" spans="1:17">
      <c r="A923" s="247">
        <v>45169</v>
      </c>
      <c r="B923" t="s">
        <v>2540</v>
      </c>
      <c r="C923" t="s">
        <v>2061</v>
      </c>
      <c r="D923" t="s">
        <v>50</v>
      </c>
      <c r="E923">
        <v>600000000</v>
      </c>
      <c r="F923">
        <v>0</v>
      </c>
      <c r="G923">
        <v>600000000</v>
      </c>
      <c r="H923">
        <v>600000000</v>
      </c>
      <c r="I923">
        <v>0</v>
      </c>
      <c r="J923">
        <v>0</v>
      </c>
      <c r="K923">
        <v>0</v>
      </c>
      <c r="L923">
        <v>0</v>
      </c>
      <c r="M923">
        <v>600000000</v>
      </c>
      <c r="N923">
        <v>0</v>
      </c>
      <c r="O923">
        <v>0</v>
      </c>
      <c r="P923">
        <v>0</v>
      </c>
      <c r="Q923">
        <v>0</v>
      </c>
    </row>
    <row r="924" spans="1:17">
      <c r="A924" s="247">
        <v>45169</v>
      </c>
      <c r="B924" t="s">
        <v>2541</v>
      </c>
      <c r="C924" t="s">
        <v>2110</v>
      </c>
      <c r="D924" t="s">
        <v>50</v>
      </c>
      <c r="E924">
        <v>57521497624.508598</v>
      </c>
      <c r="F924">
        <v>0</v>
      </c>
      <c r="G924">
        <v>57521497624.508598</v>
      </c>
      <c r="H924">
        <v>56920112814.258102</v>
      </c>
      <c r="I924">
        <v>601384810.25047505</v>
      </c>
      <c r="J924">
        <v>0</v>
      </c>
      <c r="K924">
        <v>0</v>
      </c>
      <c r="L924">
        <v>56920112814.258102</v>
      </c>
      <c r="M924">
        <v>0</v>
      </c>
      <c r="N924">
        <v>0</v>
      </c>
      <c r="O924">
        <v>0</v>
      </c>
      <c r="P924">
        <v>0</v>
      </c>
      <c r="Q924">
        <v>0</v>
      </c>
    </row>
    <row r="925" spans="1:17">
      <c r="A925" s="247">
        <v>45169</v>
      </c>
      <c r="B925" t="s">
        <v>2541</v>
      </c>
      <c r="C925" t="s">
        <v>2061</v>
      </c>
      <c r="D925" t="s">
        <v>50</v>
      </c>
      <c r="E925">
        <v>57521497624.508598</v>
      </c>
      <c r="F925">
        <v>0</v>
      </c>
      <c r="G925">
        <v>57521497624.508598</v>
      </c>
      <c r="H925">
        <v>56920112814.258102</v>
      </c>
      <c r="I925">
        <v>601384810.25047505</v>
      </c>
      <c r="J925">
        <v>0</v>
      </c>
      <c r="K925">
        <v>0</v>
      </c>
      <c r="L925">
        <v>56920112814.258102</v>
      </c>
      <c r="M925">
        <v>0</v>
      </c>
      <c r="N925">
        <v>0</v>
      </c>
      <c r="O925">
        <v>0</v>
      </c>
      <c r="P925">
        <v>0</v>
      </c>
      <c r="Q925">
        <v>0</v>
      </c>
    </row>
    <row r="926" spans="1:17">
      <c r="A926" s="247">
        <v>45169</v>
      </c>
      <c r="B926" t="s">
        <v>2542</v>
      </c>
      <c r="C926" t="s">
        <v>2110</v>
      </c>
      <c r="D926" t="s">
        <v>50</v>
      </c>
      <c r="E926">
        <v>63640559614.4636</v>
      </c>
      <c r="F926">
        <v>0</v>
      </c>
      <c r="G926">
        <v>63640559614.4636</v>
      </c>
      <c r="H926">
        <v>58339434520.094803</v>
      </c>
      <c r="I926">
        <v>5301125094.3688097</v>
      </c>
      <c r="J926">
        <v>0</v>
      </c>
      <c r="K926">
        <v>0</v>
      </c>
      <c r="L926">
        <v>56920112814.258102</v>
      </c>
      <c r="M926">
        <v>7100769551.8320198</v>
      </c>
      <c r="N926">
        <v>0</v>
      </c>
      <c r="O926">
        <v>0</v>
      </c>
      <c r="P926">
        <v>0</v>
      </c>
      <c r="Q926">
        <v>0</v>
      </c>
    </row>
    <row r="927" spans="1:17">
      <c r="A927" s="247">
        <v>45169</v>
      </c>
      <c r="B927" t="s">
        <v>2542</v>
      </c>
      <c r="C927" t="s">
        <v>2061</v>
      </c>
      <c r="D927" t="s">
        <v>50</v>
      </c>
      <c r="E927">
        <v>63640559614.4636</v>
      </c>
      <c r="F927">
        <v>0</v>
      </c>
      <c r="G927">
        <v>63640559614.4636</v>
      </c>
      <c r="H927">
        <v>58339434520.094803</v>
      </c>
      <c r="I927">
        <v>5301125094.3688097</v>
      </c>
      <c r="J927">
        <v>0</v>
      </c>
      <c r="K927">
        <v>0</v>
      </c>
      <c r="L927">
        <v>56920112814.258102</v>
      </c>
      <c r="M927">
        <v>7100769551.8320198</v>
      </c>
      <c r="N927">
        <v>0</v>
      </c>
      <c r="O927">
        <v>0</v>
      </c>
      <c r="P927">
        <v>0</v>
      </c>
      <c r="Q927">
        <v>0</v>
      </c>
    </row>
    <row r="928" spans="1:17">
      <c r="A928" s="247">
        <v>45169</v>
      </c>
      <c r="B928" t="s">
        <v>2543</v>
      </c>
      <c r="C928" t="s">
        <v>2110</v>
      </c>
      <c r="D928" t="s">
        <v>50</v>
      </c>
      <c r="E928">
        <v>60000000</v>
      </c>
      <c r="F928">
        <v>0</v>
      </c>
      <c r="G928">
        <v>60000000</v>
      </c>
      <c r="H928">
        <v>0</v>
      </c>
      <c r="I928">
        <v>60000000</v>
      </c>
      <c r="J928">
        <v>0</v>
      </c>
      <c r="K928">
        <v>0</v>
      </c>
      <c r="L928">
        <v>0</v>
      </c>
      <c r="M928">
        <v>0</v>
      </c>
      <c r="N928">
        <v>60000000</v>
      </c>
      <c r="O928">
        <v>0</v>
      </c>
      <c r="P928">
        <v>0</v>
      </c>
      <c r="Q928">
        <v>0</v>
      </c>
    </row>
    <row r="929" spans="1:17">
      <c r="A929" s="247">
        <v>45169</v>
      </c>
      <c r="B929" t="s">
        <v>2543</v>
      </c>
      <c r="C929" t="s">
        <v>2061</v>
      </c>
      <c r="D929" t="s">
        <v>50</v>
      </c>
      <c r="E929">
        <v>60000000</v>
      </c>
      <c r="F929">
        <v>0</v>
      </c>
      <c r="G929">
        <v>60000000</v>
      </c>
      <c r="H929">
        <v>0</v>
      </c>
      <c r="I929">
        <v>60000000</v>
      </c>
      <c r="J929">
        <v>0</v>
      </c>
      <c r="K929">
        <v>0</v>
      </c>
      <c r="L929">
        <v>0</v>
      </c>
      <c r="M929">
        <v>0</v>
      </c>
      <c r="N929">
        <v>60000000</v>
      </c>
      <c r="O929">
        <v>0</v>
      </c>
      <c r="P929">
        <v>0</v>
      </c>
      <c r="Q929">
        <v>0</v>
      </c>
    </row>
    <row r="930" spans="1:17">
      <c r="A930" s="247">
        <v>45169</v>
      </c>
      <c r="B930" t="s">
        <v>2544</v>
      </c>
      <c r="C930" t="s">
        <v>2110</v>
      </c>
      <c r="D930" t="s">
        <v>50</v>
      </c>
      <c r="E930">
        <v>22500000</v>
      </c>
      <c r="F930">
        <v>0</v>
      </c>
      <c r="G930">
        <v>22500000</v>
      </c>
      <c r="H930">
        <v>0</v>
      </c>
      <c r="I930">
        <v>22500000</v>
      </c>
      <c r="J930">
        <v>0</v>
      </c>
      <c r="K930">
        <v>0</v>
      </c>
      <c r="L930">
        <v>0</v>
      </c>
      <c r="M930">
        <v>0</v>
      </c>
      <c r="N930">
        <v>22500000</v>
      </c>
      <c r="O930">
        <v>0</v>
      </c>
      <c r="P930">
        <v>0</v>
      </c>
      <c r="Q930">
        <v>0</v>
      </c>
    </row>
    <row r="931" spans="1:17">
      <c r="A931" s="247">
        <v>45169</v>
      </c>
      <c r="B931" t="s">
        <v>2544</v>
      </c>
      <c r="C931" t="s">
        <v>2061</v>
      </c>
      <c r="D931" t="s">
        <v>50</v>
      </c>
      <c r="E931">
        <v>22500000</v>
      </c>
      <c r="F931">
        <v>0</v>
      </c>
      <c r="G931">
        <v>22500000</v>
      </c>
      <c r="H931">
        <v>0</v>
      </c>
      <c r="I931">
        <v>22500000</v>
      </c>
      <c r="J931">
        <v>0</v>
      </c>
      <c r="K931">
        <v>0</v>
      </c>
      <c r="L931">
        <v>0</v>
      </c>
      <c r="M931">
        <v>0</v>
      </c>
      <c r="N931">
        <v>22500000</v>
      </c>
      <c r="O931">
        <v>0</v>
      </c>
      <c r="P931">
        <v>0</v>
      </c>
      <c r="Q931">
        <v>0</v>
      </c>
    </row>
    <row r="932" spans="1:17">
      <c r="A932" s="247">
        <v>45169</v>
      </c>
      <c r="B932" t="s">
        <v>2545</v>
      </c>
      <c r="C932" t="s">
        <v>2110</v>
      </c>
      <c r="D932" t="s">
        <v>50</v>
      </c>
      <c r="E932">
        <v>16669662.475852</v>
      </c>
      <c r="F932">
        <v>0</v>
      </c>
      <c r="G932">
        <v>16669662.475852</v>
      </c>
      <c r="H932">
        <v>0</v>
      </c>
      <c r="I932">
        <v>16669662.475852</v>
      </c>
      <c r="J932">
        <v>0</v>
      </c>
      <c r="K932">
        <v>0</v>
      </c>
      <c r="L932">
        <v>0</v>
      </c>
      <c r="M932">
        <v>0</v>
      </c>
      <c r="N932">
        <v>16669662.475852</v>
      </c>
      <c r="O932">
        <v>0</v>
      </c>
      <c r="P932">
        <v>0</v>
      </c>
      <c r="Q932">
        <v>0</v>
      </c>
    </row>
    <row r="933" spans="1:17">
      <c r="A933" s="247">
        <v>45169</v>
      </c>
      <c r="B933" t="s">
        <v>2545</v>
      </c>
      <c r="C933" t="s">
        <v>2061</v>
      </c>
      <c r="D933" t="s">
        <v>50</v>
      </c>
      <c r="E933">
        <v>16669662.475852</v>
      </c>
      <c r="F933">
        <v>0</v>
      </c>
      <c r="G933">
        <v>16669662.475852</v>
      </c>
      <c r="H933">
        <v>0</v>
      </c>
      <c r="I933">
        <v>16669662.475852</v>
      </c>
      <c r="J933">
        <v>0</v>
      </c>
      <c r="K933">
        <v>0</v>
      </c>
      <c r="L933">
        <v>0</v>
      </c>
      <c r="M933">
        <v>0</v>
      </c>
      <c r="N933">
        <v>16669662.475852</v>
      </c>
      <c r="O933">
        <v>0</v>
      </c>
      <c r="P933">
        <v>0</v>
      </c>
      <c r="Q933">
        <v>0</v>
      </c>
    </row>
    <row r="934" spans="1:17">
      <c r="A934" s="247">
        <v>45169</v>
      </c>
      <c r="B934" t="s">
        <v>2546</v>
      </c>
      <c r="C934" t="s">
        <v>2110</v>
      </c>
      <c r="D934" t="s">
        <v>50</v>
      </c>
      <c r="E934">
        <v>16669662.475852</v>
      </c>
      <c r="F934">
        <v>0</v>
      </c>
      <c r="G934">
        <v>16669662.475852</v>
      </c>
      <c r="H934">
        <v>0</v>
      </c>
      <c r="I934">
        <v>16669662.475852</v>
      </c>
      <c r="J934">
        <v>0</v>
      </c>
      <c r="K934">
        <v>0</v>
      </c>
      <c r="L934">
        <v>0</v>
      </c>
      <c r="M934">
        <v>0</v>
      </c>
      <c r="N934">
        <v>16669662.475852</v>
      </c>
      <c r="O934">
        <v>0</v>
      </c>
      <c r="P934">
        <v>0</v>
      </c>
      <c r="Q934">
        <v>0</v>
      </c>
    </row>
    <row r="935" spans="1:17">
      <c r="A935" s="247">
        <v>45169</v>
      </c>
      <c r="B935" t="s">
        <v>2546</v>
      </c>
      <c r="C935" t="s">
        <v>2061</v>
      </c>
      <c r="D935" t="s">
        <v>50</v>
      </c>
      <c r="E935">
        <v>16669662.475852</v>
      </c>
      <c r="F935">
        <v>0</v>
      </c>
      <c r="G935">
        <v>16669662.475852</v>
      </c>
      <c r="H935">
        <v>0</v>
      </c>
      <c r="I935">
        <v>16669662.475852</v>
      </c>
      <c r="J935">
        <v>0</v>
      </c>
      <c r="K935">
        <v>0</v>
      </c>
      <c r="L935">
        <v>0</v>
      </c>
      <c r="M935">
        <v>0</v>
      </c>
      <c r="N935">
        <v>16669662.475852</v>
      </c>
      <c r="O935">
        <v>0</v>
      </c>
      <c r="P935">
        <v>0</v>
      </c>
      <c r="Q935">
        <v>0</v>
      </c>
    </row>
    <row r="936" spans="1:17">
      <c r="A936" s="247">
        <v>45169</v>
      </c>
      <c r="B936" t="s">
        <v>2547</v>
      </c>
      <c r="C936" t="s">
        <v>2110</v>
      </c>
      <c r="D936" t="s">
        <v>50</v>
      </c>
      <c r="E936">
        <v>15558351.644128</v>
      </c>
      <c r="F936">
        <v>0</v>
      </c>
      <c r="G936">
        <v>15558351.644128</v>
      </c>
      <c r="H936">
        <v>0</v>
      </c>
      <c r="I936">
        <v>15558351.644128</v>
      </c>
      <c r="J936">
        <v>0</v>
      </c>
      <c r="K936">
        <v>0</v>
      </c>
      <c r="L936">
        <v>0</v>
      </c>
      <c r="M936">
        <v>0</v>
      </c>
      <c r="N936">
        <v>15558351.644128</v>
      </c>
      <c r="O936">
        <v>0</v>
      </c>
      <c r="P936">
        <v>0</v>
      </c>
      <c r="Q936">
        <v>0</v>
      </c>
    </row>
    <row r="937" spans="1:17">
      <c r="A937" s="247">
        <v>45169</v>
      </c>
      <c r="B937" t="s">
        <v>2547</v>
      </c>
      <c r="C937" t="s">
        <v>2061</v>
      </c>
      <c r="D937" t="s">
        <v>50</v>
      </c>
      <c r="E937">
        <v>15558351.644128</v>
      </c>
      <c r="F937">
        <v>0</v>
      </c>
      <c r="G937">
        <v>15558351.644128</v>
      </c>
      <c r="H937">
        <v>0</v>
      </c>
      <c r="I937">
        <v>15558351.644128</v>
      </c>
      <c r="J937">
        <v>0</v>
      </c>
      <c r="K937">
        <v>0</v>
      </c>
      <c r="L937">
        <v>0</v>
      </c>
      <c r="M937">
        <v>0</v>
      </c>
      <c r="N937">
        <v>15558351.644128</v>
      </c>
      <c r="O937">
        <v>0</v>
      </c>
      <c r="P937">
        <v>0</v>
      </c>
      <c r="Q937">
        <v>0</v>
      </c>
    </row>
    <row r="938" spans="1:17">
      <c r="A938" s="247">
        <v>45169</v>
      </c>
      <c r="B938" t="s">
        <v>2548</v>
      </c>
      <c r="C938" t="s">
        <v>2110</v>
      </c>
      <c r="D938" t="s">
        <v>50</v>
      </c>
      <c r="E938">
        <v>8400000</v>
      </c>
      <c r="F938">
        <v>0</v>
      </c>
      <c r="G938">
        <v>8400000</v>
      </c>
      <c r="H938">
        <v>0</v>
      </c>
      <c r="I938">
        <v>8400000</v>
      </c>
      <c r="J938">
        <v>0</v>
      </c>
      <c r="K938">
        <v>0</v>
      </c>
      <c r="L938">
        <v>0</v>
      </c>
      <c r="M938">
        <v>0</v>
      </c>
      <c r="N938">
        <v>8400000</v>
      </c>
      <c r="O938">
        <v>0</v>
      </c>
      <c r="P938">
        <v>0</v>
      </c>
      <c r="Q938">
        <v>0</v>
      </c>
    </row>
    <row r="939" spans="1:17">
      <c r="A939" s="247">
        <v>45169</v>
      </c>
      <c r="B939" t="s">
        <v>2548</v>
      </c>
      <c r="C939" t="s">
        <v>2061</v>
      </c>
      <c r="D939" t="s">
        <v>50</v>
      </c>
      <c r="E939">
        <v>8400000</v>
      </c>
      <c r="F939">
        <v>0</v>
      </c>
      <c r="G939">
        <v>8400000</v>
      </c>
      <c r="H939">
        <v>0</v>
      </c>
      <c r="I939">
        <v>8400000</v>
      </c>
      <c r="J939">
        <v>0</v>
      </c>
      <c r="K939">
        <v>0</v>
      </c>
      <c r="L939">
        <v>0</v>
      </c>
      <c r="M939">
        <v>0</v>
      </c>
      <c r="N939">
        <v>8400000</v>
      </c>
      <c r="O939">
        <v>0</v>
      </c>
      <c r="P939">
        <v>0</v>
      </c>
      <c r="Q939">
        <v>0</v>
      </c>
    </row>
    <row r="940" spans="1:17">
      <c r="A940" s="247">
        <v>45169</v>
      </c>
      <c r="B940" t="s">
        <v>2549</v>
      </c>
      <c r="C940" t="s">
        <v>2110</v>
      </c>
      <c r="D940" t="s">
        <v>50</v>
      </c>
      <c r="E940">
        <v>10001797.485510999</v>
      </c>
      <c r="F940">
        <v>0</v>
      </c>
      <c r="G940">
        <v>10001797.485510999</v>
      </c>
      <c r="H940">
        <v>0</v>
      </c>
      <c r="I940">
        <v>10001797.485510999</v>
      </c>
      <c r="J940">
        <v>0</v>
      </c>
      <c r="K940">
        <v>0</v>
      </c>
      <c r="L940">
        <v>0</v>
      </c>
      <c r="M940">
        <v>0</v>
      </c>
      <c r="N940">
        <v>10001797.485510999</v>
      </c>
      <c r="O940">
        <v>0</v>
      </c>
      <c r="P940">
        <v>0</v>
      </c>
      <c r="Q940">
        <v>0</v>
      </c>
    </row>
    <row r="941" spans="1:17">
      <c r="A941" s="247">
        <v>45169</v>
      </c>
      <c r="B941" t="s">
        <v>2549</v>
      </c>
      <c r="C941" t="s">
        <v>2061</v>
      </c>
      <c r="D941" t="s">
        <v>50</v>
      </c>
      <c r="E941">
        <v>10001797.485510999</v>
      </c>
      <c r="F941">
        <v>0</v>
      </c>
      <c r="G941">
        <v>10001797.485510999</v>
      </c>
      <c r="H941">
        <v>0</v>
      </c>
      <c r="I941">
        <v>10001797.485510999</v>
      </c>
      <c r="J941">
        <v>0</v>
      </c>
      <c r="K941">
        <v>0</v>
      </c>
      <c r="L941">
        <v>0</v>
      </c>
      <c r="M941">
        <v>0</v>
      </c>
      <c r="N941">
        <v>10001797.485510999</v>
      </c>
      <c r="O941">
        <v>0</v>
      </c>
      <c r="P941">
        <v>0</v>
      </c>
      <c r="Q941">
        <v>0</v>
      </c>
    </row>
    <row r="942" spans="1:17">
      <c r="A942" s="247">
        <v>45169</v>
      </c>
      <c r="B942" t="s">
        <v>2550</v>
      </c>
      <c r="C942" t="s">
        <v>2110</v>
      </c>
      <c r="D942" t="s">
        <v>50</v>
      </c>
      <c r="E942">
        <v>5400000</v>
      </c>
      <c r="F942">
        <v>0</v>
      </c>
      <c r="G942">
        <v>5400000</v>
      </c>
      <c r="H942">
        <v>0</v>
      </c>
      <c r="I942">
        <v>5400000</v>
      </c>
      <c r="J942">
        <v>0</v>
      </c>
      <c r="K942">
        <v>0</v>
      </c>
      <c r="L942">
        <v>0</v>
      </c>
      <c r="M942">
        <v>0</v>
      </c>
      <c r="N942">
        <v>5400000</v>
      </c>
      <c r="O942">
        <v>0</v>
      </c>
      <c r="P942">
        <v>0</v>
      </c>
      <c r="Q942">
        <v>0</v>
      </c>
    </row>
    <row r="943" spans="1:17">
      <c r="A943" s="247">
        <v>45169</v>
      </c>
      <c r="B943" t="s">
        <v>2550</v>
      </c>
      <c r="C943" t="s">
        <v>2061</v>
      </c>
      <c r="D943" t="s">
        <v>50</v>
      </c>
      <c r="E943">
        <v>5400000</v>
      </c>
      <c r="F943">
        <v>0</v>
      </c>
      <c r="G943">
        <v>5400000</v>
      </c>
      <c r="H943">
        <v>0</v>
      </c>
      <c r="I943">
        <v>5400000</v>
      </c>
      <c r="J943">
        <v>0</v>
      </c>
      <c r="K943">
        <v>0</v>
      </c>
      <c r="L943">
        <v>0</v>
      </c>
      <c r="M943">
        <v>0</v>
      </c>
      <c r="N943">
        <v>5400000</v>
      </c>
      <c r="O943">
        <v>0</v>
      </c>
      <c r="P943">
        <v>0</v>
      </c>
      <c r="Q943">
        <v>0</v>
      </c>
    </row>
    <row r="944" spans="1:17">
      <c r="A944" s="247">
        <v>45169</v>
      </c>
      <c r="B944" t="s">
        <v>2551</v>
      </c>
      <c r="C944" t="s">
        <v>2110</v>
      </c>
      <c r="D944" t="s">
        <v>50</v>
      </c>
      <c r="E944">
        <v>1500000000</v>
      </c>
      <c r="F944">
        <v>0</v>
      </c>
      <c r="G944">
        <v>1500000000</v>
      </c>
      <c r="H944">
        <v>1500000000</v>
      </c>
      <c r="I944">
        <v>0</v>
      </c>
      <c r="J944">
        <v>0</v>
      </c>
      <c r="K944">
        <v>0</v>
      </c>
      <c r="L944">
        <v>0</v>
      </c>
      <c r="M944">
        <v>1500000000</v>
      </c>
      <c r="N944">
        <v>0</v>
      </c>
      <c r="O944">
        <v>0</v>
      </c>
      <c r="P944">
        <v>0</v>
      </c>
      <c r="Q944">
        <v>0</v>
      </c>
    </row>
    <row r="945" spans="1:17">
      <c r="A945" s="247">
        <v>45169</v>
      </c>
      <c r="B945" t="s">
        <v>2551</v>
      </c>
      <c r="C945" t="s">
        <v>2061</v>
      </c>
      <c r="D945" t="s">
        <v>50</v>
      </c>
      <c r="E945">
        <v>1500000000</v>
      </c>
      <c r="F945">
        <v>0</v>
      </c>
      <c r="G945">
        <v>1500000000</v>
      </c>
      <c r="H945">
        <v>1500000000</v>
      </c>
      <c r="I945">
        <v>0</v>
      </c>
      <c r="J945">
        <v>0</v>
      </c>
      <c r="K945">
        <v>0</v>
      </c>
      <c r="L945">
        <v>0</v>
      </c>
      <c r="M945">
        <v>1500000000</v>
      </c>
      <c r="N945">
        <v>0</v>
      </c>
      <c r="O945">
        <v>0</v>
      </c>
      <c r="P945">
        <v>0</v>
      </c>
      <c r="Q945">
        <v>0</v>
      </c>
    </row>
    <row r="946" spans="1:17">
      <c r="A946" s="247">
        <v>45169</v>
      </c>
      <c r="B946" t="s">
        <v>2552</v>
      </c>
      <c r="C946" t="s">
        <v>2110</v>
      </c>
      <c r="D946" t="s">
        <v>50</v>
      </c>
      <c r="E946">
        <v>11483545.261142001</v>
      </c>
      <c r="F946">
        <v>0</v>
      </c>
      <c r="G946">
        <v>11483545.261142001</v>
      </c>
      <c r="H946">
        <v>0</v>
      </c>
      <c r="I946">
        <v>11483545.261142001</v>
      </c>
      <c r="J946">
        <v>0</v>
      </c>
      <c r="K946">
        <v>0</v>
      </c>
      <c r="L946">
        <v>0</v>
      </c>
      <c r="M946">
        <v>0</v>
      </c>
      <c r="N946">
        <v>11483545.261142001</v>
      </c>
      <c r="O946">
        <v>0</v>
      </c>
      <c r="P946">
        <v>0</v>
      </c>
      <c r="Q946">
        <v>0</v>
      </c>
    </row>
    <row r="947" spans="1:17">
      <c r="A947" s="247">
        <v>45169</v>
      </c>
      <c r="B947" t="s">
        <v>2552</v>
      </c>
      <c r="C947" t="s">
        <v>2061</v>
      </c>
      <c r="D947" t="s">
        <v>50</v>
      </c>
      <c r="E947">
        <v>11483545.261142001</v>
      </c>
      <c r="F947">
        <v>0</v>
      </c>
      <c r="G947">
        <v>11483545.261142001</v>
      </c>
      <c r="H947">
        <v>0</v>
      </c>
      <c r="I947">
        <v>11483545.261142001</v>
      </c>
      <c r="J947">
        <v>0</v>
      </c>
      <c r="K947">
        <v>0</v>
      </c>
      <c r="L947">
        <v>0</v>
      </c>
      <c r="M947">
        <v>0</v>
      </c>
      <c r="N947">
        <v>11483545.261142001</v>
      </c>
      <c r="O947">
        <v>0</v>
      </c>
      <c r="P947">
        <v>0</v>
      </c>
      <c r="Q947">
        <v>0</v>
      </c>
    </row>
    <row r="948" spans="1:17">
      <c r="A948" s="247">
        <v>45169</v>
      </c>
      <c r="B948" t="s">
        <v>2553</v>
      </c>
      <c r="C948" t="s">
        <v>2110</v>
      </c>
      <c r="D948" t="s">
        <v>50</v>
      </c>
      <c r="E948">
        <v>6200000</v>
      </c>
      <c r="F948">
        <v>0</v>
      </c>
      <c r="G948">
        <v>6200000</v>
      </c>
      <c r="H948">
        <v>0</v>
      </c>
      <c r="I948">
        <v>6200000</v>
      </c>
      <c r="J948">
        <v>0</v>
      </c>
      <c r="K948">
        <v>0</v>
      </c>
      <c r="L948">
        <v>0</v>
      </c>
      <c r="M948">
        <v>0</v>
      </c>
      <c r="N948">
        <v>6200000</v>
      </c>
      <c r="O948">
        <v>0</v>
      </c>
      <c r="P948">
        <v>0</v>
      </c>
      <c r="Q948">
        <v>0</v>
      </c>
    </row>
    <row r="949" spans="1:17">
      <c r="A949" s="247">
        <v>45169</v>
      </c>
      <c r="B949" t="s">
        <v>2553</v>
      </c>
      <c r="C949" t="s">
        <v>2061</v>
      </c>
      <c r="D949" t="s">
        <v>50</v>
      </c>
      <c r="E949">
        <v>6200000</v>
      </c>
      <c r="F949">
        <v>0</v>
      </c>
      <c r="G949">
        <v>6200000</v>
      </c>
      <c r="H949">
        <v>0</v>
      </c>
      <c r="I949">
        <v>6200000</v>
      </c>
      <c r="J949">
        <v>0</v>
      </c>
      <c r="K949">
        <v>0</v>
      </c>
      <c r="L949">
        <v>0</v>
      </c>
      <c r="M949">
        <v>0</v>
      </c>
      <c r="N949">
        <v>6200000</v>
      </c>
      <c r="O949">
        <v>0</v>
      </c>
      <c r="P949">
        <v>0</v>
      </c>
      <c r="Q949">
        <v>0</v>
      </c>
    </row>
    <row r="950" spans="1:17">
      <c r="A950" s="247">
        <v>45169</v>
      </c>
      <c r="B950" t="s">
        <v>2554</v>
      </c>
      <c r="C950" t="s">
        <v>2110</v>
      </c>
      <c r="D950" t="s">
        <v>50</v>
      </c>
      <c r="E950">
        <v>8890486.6537880003</v>
      </c>
      <c r="F950">
        <v>0</v>
      </c>
      <c r="G950">
        <v>8890486.6537880003</v>
      </c>
      <c r="H950">
        <v>0</v>
      </c>
      <c r="I950">
        <v>8890486.6537880003</v>
      </c>
      <c r="J950">
        <v>0</v>
      </c>
      <c r="K950">
        <v>0</v>
      </c>
      <c r="L950">
        <v>0</v>
      </c>
      <c r="M950">
        <v>0</v>
      </c>
      <c r="N950">
        <v>8890486.6537880003</v>
      </c>
      <c r="O950">
        <v>0</v>
      </c>
      <c r="P950">
        <v>0</v>
      </c>
      <c r="Q950">
        <v>0</v>
      </c>
    </row>
    <row r="951" spans="1:17">
      <c r="A951" s="247">
        <v>45169</v>
      </c>
      <c r="B951" t="s">
        <v>2554</v>
      </c>
      <c r="C951" t="s">
        <v>2061</v>
      </c>
      <c r="D951" t="s">
        <v>50</v>
      </c>
      <c r="E951">
        <v>8890486.6537880003</v>
      </c>
      <c r="F951">
        <v>0</v>
      </c>
      <c r="G951">
        <v>8890486.6537880003</v>
      </c>
      <c r="H951">
        <v>0</v>
      </c>
      <c r="I951">
        <v>8890486.6537880003</v>
      </c>
      <c r="J951">
        <v>0</v>
      </c>
      <c r="K951">
        <v>0</v>
      </c>
      <c r="L951">
        <v>0</v>
      </c>
      <c r="M951">
        <v>0</v>
      </c>
      <c r="N951">
        <v>8890486.6537880003</v>
      </c>
      <c r="O951">
        <v>0</v>
      </c>
      <c r="P951">
        <v>0</v>
      </c>
      <c r="Q951">
        <v>0</v>
      </c>
    </row>
    <row r="952" spans="1:17">
      <c r="A952" s="247">
        <v>45169</v>
      </c>
      <c r="B952" t="s">
        <v>2555</v>
      </c>
      <c r="C952" t="s">
        <v>2110</v>
      </c>
      <c r="D952" t="s">
        <v>50</v>
      </c>
      <c r="E952">
        <v>92500000</v>
      </c>
      <c r="F952">
        <v>0</v>
      </c>
      <c r="G952">
        <v>92500000</v>
      </c>
      <c r="H952">
        <v>0</v>
      </c>
      <c r="I952">
        <v>92500000</v>
      </c>
      <c r="J952">
        <v>0</v>
      </c>
      <c r="K952">
        <v>0</v>
      </c>
      <c r="L952">
        <v>0</v>
      </c>
      <c r="M952">
        <v>0</v>
      </c>
      <c r="N952">
        <v>92500000</v>
      </c>
      <c r="O952">
        <v>0</v>
      </c>
      <c r="P952">
        <v>0</v>
      </c>
      <c r="Q952">
        <v>0</v>
      </c>
    </row>
    <row r="953" spans="1:17">
      <c r="A953" s="247">
        <v>45169</v>
      </c>
      <c r="B953" t="s">
        <v>2555</v>
      </c>
      <c r="C953" t="s">
        <v>2061</v>
      </c>
      <c r="D953" t="s">
        <v>50</v>
      </c>
      <c r="E953">
        <v>92500000</v>
      </c>
      <c r="F953">
        <v>0</v>
      </c>
      <c r="G953">
        <v>92500000</v>
      </c>
      <c r="H953">
        <v>0</v>
      </c>
      <c r="I953">
        <v>92500000</v>
      </c>
      <c r="J953">
        <v>0</v>
      </c>
      <c r="K953">
        <v>0</v>
      </c>
      <c r="L953">
        <v>0</v>
      </c>
      <c r="M953">
        <v>0</v>
      </c>
      <c r="N953">
        <v>92500000</v>
      </c>
      <c r="O953">
        <v>0</v>
      </c>
      <c r="P953">
        <v>0</v>
      </c>
      <c r="Q953">
        <v>0</v>
      </c>
    </row>
    <row r="954" spans="1:17">
      <c r="A954" s="247">
        <v>45169</v>
      </c>
      <c r="B954" t="s">
        <v>2556</v>
      </c>
      <c r="C954" t="s">
        <v>2110</v>
      </c>
      <c r="D954" t="s">
        <v>50</v>
      </c>
      <c r="E954">
        <v>34300000</v>
      </c>
      <c r="F954">
        <v>0</v>
      </c>
      <c r="G954">
        <v>34300000</v>
      </c>
      <c r="H954">
        <v>0</v>
      </c>
      <c r="I954">
        <v>34300000</v>
      </c>
      <c r="J954">
        <v>0</v>
      </c>
      <c r="K954">
        <v>0</v>
      </c>
      <c r="L954">
        <v>0</v>
      </c>
      <c r="M954">
        <v>0</v>
      </c>
      <c r="N954">
        <v>34300000</v>
      </c>
      <c r="O954">
        <v>0</v>
      </c>
      <c r="P954">
        <v>0</v>
      </c>
      <c r="Q954">
        <v>0</v>
      </c>
    </row>
    <row r="955" spans="1:17">
      <c r="A955" s="247">
        <v>45169</v>
      </c>
      <c r="B955" t="s">
        <v>2556</v>
      </c>
      <c r="C955" t="s">
        <v>2061</v>
      </c>
      <c r="D955" t="s">
        <v>50</v>
      </c>
      <c r="E955">
        <v>34300000</v>
      </c>
      <c r="F955">
        <v>0</v>
      </c>
      <c r="G955">
        <v>34300000</v>
      </c>
      <c r="H955">
        <v>0</v>
      </c>
      <c r="I955">
        <v>34300000</v>
      </c>
      <c r="J955">
        <v>0</v>
      </c>
      <c r="K955">
        <v>0</v>
      </c>
      <c r="L955">
        <v>0</v>
      </c>
      <c r="M955">
        <v>0</v>
      </c>
      <c r="N955">
        <v>34300000</v>
      </c>
      <c r="O955">
        <v>0</v>
      </c>
      <c r="P955">
        <v>0</v>
      </c>
      <c r="Q955">
        <v>0</v>
      </c>
    </row>
    <row r="956" spans="1:17">
      <c r="A956" s="247">
        <v>45169</v>
      </c>
      <c r="B956" t="s">
        <v>2557</v>
      </c>
      <c r="C956" t="s">
        <v>2110</v>
      </c>
      <c r="D956" t="s">
        <v>50</v>
      </c>
      <c r="E956">
        <v>47230710.348246999</v>
      </c>
      <c r="F956">
        <v>0</v>
      </c>
      <c r="G956">
        <v>47230710.348246999</v>
      </c>
      <c r="H956">
        <v>0</v>
      </c>
      <c r="I956">
        <v>47230710.348246999</v>
      </c>
      <c r="J956">
        <v>0</v>
      </c>
      <c r="K956">
        <v>0</v>
      </c>
      <c r="L956">
        <v>0</v>
      </c>
      <c r="M956">
        <v>0</v>
      </c>
      <c r="N956">
        <v>47230710.348246999</v>
      </c>
      <c r="O956">
        <v>0</v>
      </c>
      <c r="P956">
        <v>0</v>
      </c>
      <c r="Q956">
        <v>0</v>
      </c>
    </row>
    <row r="957" spans="1:17">
      <c r="A957" s="247">
        <v>45169</v>
      </c>
      <c r="B957" t="s">
        <v>2557</v>
      </c>
      <c r="C957" t="s">
        <v>2061</v>
      </c>
      <c r="D957" t="s">
        <v>50</v>
      </c>
      <c r="E957">
        <v>47230710.348246999</v>
      </c>
      <c r="F957">
        <v>0</v>
      </c>
      <c r="G957">
        <v>47230710.348246999</v>
      </c>
      <c r="H957">
        <v>0</v>
      </c>
      <c r="I957">
        <v>47230710.348246999</v>
      </c>
      <c r="J957">
        <v>0</v>
      </c>
      <c r="K957">
        <v>0</v>
      </c>
      <c r="L957">
        <v>0</v>
      </c>
      <c r="M957">
        <v>0</v>
      </c>
      <c r="N957">
        <v>47230710.348246999</v>
      </c>
      <c r="O957">
        <v>0</v>
      </c>
      <c r="P957">
        <v>0</v>
      </c>
      <c r="Q957">
        <v>0</v>
      </c>
    </row>
    <row r="958" spans="1:17">
      <c r="A958" s="247">
        <v>45169</v>
      </c>
      <c r="B958" t="s">
        <v>2558</v>
      </c>
      <c r="C958" t="s">
        <v>2110</v>
      </c>
      <c r="D958" t="s">
        <v>50</v>
      </c>
      <c r="E958">
        <v>25000000</v>
      </c>
      <c r="F958">
        <v>0</v>
      </c>
      <c r="G958">
        <v>25000000</v>
      </c>
      <c r="H958">
        <v>0</v>
      </c>
      <c r="I958">
        <v>25000000</v>
      </c>
      <c r="J958">
        <v>0</v>
      </c>
      <c r="K958">
        <v>0</v>
      </c>
      <c r="L958">
        <v>0</v>
      </c>
      <c r="M958">
        <v>0</v>
      </c>
      <c r="N958">
        <v>25000000</v>
      </c>
      <c r="O958">
        <v>0</v>
      </c>
      <c r="P958">
        <v>0</v>
      </c>
      <c r="Q958">
        <v>0</v>
      </c>
    </row>
    <row r="959" spans="1:17">
      <c r="A959" s="247">
        <v>45169</v>
      </c>
      <c r="B959" t="s">
        <v>2558</v>
      </c>
      <c r="C959" t="s">
        <v>2061</v>
      </c>
      <c r="D959" t="s">
        <v>50</v>
      </c>
      <c r="E959">
        <v>25000000</v>
      </c>
      <c r="F959">
        <v>0</v>
      </c>
      <c r="G959">
        <v>25000000</v>
      </c>
      <c r="H959">
        <v>0</v>
      </c>
      <c r="I959">
        <v>25000000</v>
      </c>
      <c r="J959">
        <v>0</v>
      </c>
      <c r="K959">
        <v>0</v>
      </c>
      <c r="L959">
        <v>0</v>
      </c>
      <c r="M959">
        <v>0</v>
      </c>
      <c r="N959">
        <v>25000000</v>
      </c>
      <c r="O959">
        <v>0</v>
      </c>
      <c r="P959">
        <v>0</v>
      </c>
      <c r="Q959">
        <v>0</v>
      </c>
    </row>
    <row r="960" spans="1:17">
      <c r="A960" s="247">
        <v>45169</v>
      </c>
      <c r="B960" t="s">
        <v>2559</v>
      </c>
      <c r="C960" t="s">
        <v>2110</v>
      </c>
      <c r="D960" t="s">
        <v>50</v>
      </c>
      <c r="E960">
        <v>39636752.998136997</v>
      </c>
      <c r="F960">
        <v>0</v>
      </c>
      <c r="G960">
        <v>39636752.998136997</v>
      </c>
      <c r="H960">
        <v>0</v>
      </c>
      <c r="I960">
        <v>39636752.998136997</v>
      </c>
      <c r="J960">
        <v>0</v>
      </c>
      <c r="K960">
        <v>0</v>
      </c>
      <c r="L960">
        <v>0</v>
      </c>
      <c r="M960">
        <v>0</v>
      </c>
      <c r="N960">
        <v>39636752.998136997</v>
      </c>
      <c r="O960">
        <v>0</v>
      </c>
      <c r="P960">
        <v>0</v>
      </c>
      <c r="Q960">
        <v>0</v>
      </c>
    </row>
    <row r="961" spans="1:17">
      <c r="A961" s="247">
        <v>45169</v>
      </c>
      <c r="B961" t="s">
        <v>2559</v>
      </c>
      <c r="C961" t="s">
        <v>2061</v>
      </c>
      <c r="D961" t="s">
        <v>50</v>
      </c>
      <c r="E961">
        <v>39636752.998136997</v>
      </c>
      <c r="F961">
        <v>0</v>
      </c>
      <c r="G961">
        <v>39636752.998136997</v>
      </c>
      <c r="H961">
        <v>0</v>
      </c>
      <c r="I961">
        <v>39636752.998136997</v>
      </c>
      <c r="J961">
        <v>0</v>
      </c>
      <c r="K961">
        <v>0</v>
      </c>
      <c r="L961">
        <v>0</v>
      </c>
      <c r="M961">
        <v>0</v>
      </c>
      <c r="N961">
        <v>39636752.998136997</v>
      </c>
      <c r="O961">
        <v>0</v>
      </c>
      <c r="P961">
        <v>0</v>
      </c>
      <c r="Q961">
        <v>0</v>
      </c>
    </row>
    <row r="962" spans="1:17">
      <c r="A962" s="247">
        <v>45169</v>
      </c>
      <c r="B962" t="s">
        <v>2560</v>
      </c>
      <c r="C962" t="s">
        <v>2110</v>
      </c>
      <c r="D962" t="s">
        <v>50</v>
      </c>
      <c r="E962">
        <v>17300000</v>
      </c>
      <c r="F962">
        <v>0</v>
      </c>
      <c r="G962">
        <v>17300000</v>
      </c>
      <c r="H962">
        <v>0</v>
      </c>
      <c r="I962">
        <v>17300000</v>
      </c>
      <c r="J962">
        <v>0</v>
      </c>
      <c r="K962">
        <v>0</v>
      </c>
      <c r="L962">
        <v>0</v>
      </c>
      <c r="M962">
        <v>0</v>
      </c>
      <c r="N962">
        <v>17300000</v>
      </c>
      <c r="O962">
        <v>0</v>
      </c>
      <c r="P962">
        <v>0</v>
      </c>
      <c r="Q962">
        <v>0</v>
      </c>
    </row>
    <row r="963" spans="1:17">
      <c r="A963" s="247">
        <v>45169</v>
      </c>
      <c r="B963" t="s">
        <v>2560</v>
      </c>
      <c r="C963" t="s">
        <v>2061</v>
      </c>
      <c r="D963" t="s">
        <v>50</v>
      </c>
      <c r="E963">
        <v>17300000</v>
      </c>
      <c r="F963">
        <v>0</v>
      </c>
      <c r="G963">
        <v>17300000</v>
      </c>
      <c r="H963">
        <v>0</v>
      </c>
      <c r="I963">
        <v>17300000</v>
      </c>
      <c r="J963">
        <v>0</v>
      </c>
      <c r="K963">
        <v>0</v>
      </c>
      <c r="L963">
        <v>0</v>
      </c>
      <c r="M963">
        <v>0</v>
      </c>
      <c r="N963">
        <v>17300000</v>
      </c>
      <c r="O963">
        <v>0</v>
      </c>
      <c r="P963">
        <v>0</v>
      </c>
      <c r="Q963">
        <v>0</v>
      </c>
    </row>
    <row r="964" spans="1:17">
      <c r="A964" s="247">
        <v>45169</v>
      </c>
      <c r="B964" t="s">
        <v>2561</v>
      </c>
      <c r="C964" t="s">
        <v>2110</v>
      </c>
      <c r="D964" t="s">
        <v>50</v>
      </c>
      <c r="E964">
        <v>63529935.880190998</v>
      </c>
      <c r="F964">
        <v>0</v>
      </c>
      <c r="G964">
        <v>63529935.880190998</v>
      </c>
      <c r="H964">
        <v>0</v>
      </c>
      <c r="I964">
        <v>63529935.880190998</v>
      </c>
      <c r="J964">
        <v>0</v>
      </c>
      <c r="K964">
        <v>0</v>
      </c>
      <c r="L964">
        <v>0</v>
      </c>
      <c r="M964">
        <v>0</v>
      </c>
      <c r="N964">
        <v>63529935.880190998</v>
      </c>
      <c r="O964">
        <v>0</v>
      </c>
      <c r="P964">
        <v>0</v>
      </c>
      <c r="Q964">
        <v>0</v>
      </c>
    </row>
    <row r="965" spans="1:17">
      <c r="A965" s="247">
        <v>45169</v>
      </c>
      <c r="B965" t="s">
        <v>2561</v>
      </c>
      <c r="C965" t="s">
        <v>2061</v>
      </c>
      <c r="D965" t="s">
        <v>50</v>
      </c>
      <c r="E965">
        <v>63529935.880190998</v>
      </c>
      <c r="F965">
        <v>0</v>
      </c>
      <c r="G965">
        <v>63529935.880190998</v>
      </c>
      <c r="H965">
        <v>0</v>
      </c>
      <c r="I965">
        <v>63529935.880190998</v>
      </c>
      <c r="J965">
        <v>0</v>
      </c>
      <c r="K965">
        <v>0</v>
      </c>
      <c r="L965">
        <v>0</v>
      </c>
      <c r="M965">
        <v>0</v>
      </c>
      <c r="N965">
        <v>63529935.880190998</v>
      </c>
      <c r="O965">
        <v>0</v>
      </c>
      <c r="P965">
        <v>0</v>
      </c>
      <c r="Q965">
        <v>0</v>
      </c>
    </row>
    <row r="966" spans="1:17">
      <c r="A966" s="247">
        <v>45169</v>
      </c>
      <c r="B966" t="s">
        <v>2562</v>
      </c>
      <c r="C966" t="s">
        <v>2110</v>
      </c>
      <c r="D966" t="s">
        <v>50</v>
      </c>
      <c r="E966">
        <v>128000000</v>
      </c>
      <c r="F966">
        <v>0</v>
      </c>
      <c r="G966">
        <v>128000000</v>
      </c>
      <c r="H966">
        <v>128000000</v>
      </c>
      <c r="I966">
        <v>0</v>
      </c>
      <c r="J966">
        <v>0</v>
      </c>
      <c r="K966">
        <v>0</v>
      </c>
      <c r="L966">
        <v>0</v>
      </c>
      <c r="M966">
        <v>128000000</v>
      </c>
      <c r="N966">
        <v>0</v>
      </c>
      <c r="O966">
        <v>0</v>
      </c>
      <c r="P966">
        <v>0</v>
      </c>
      <c r="Q966">
        <v>0</v>
      </c>
    </row>
    <row r="967" spans="1:17">
      <c r="A967" s="247">
        <v>45169</v>
      </c>
      <c r="B967" t="s">
        <v>2562</v>
      </c>
      <c r="C967" t="s">
        <v>2061</v>
      </c>
      <c r="D967" t="s">
        <v>50</v>
      </c>
      <c r="E967">
        <v>128000000</v>
      </c>
      <c r="F967">
        <v>0</v>
      </c>
      <c r="G967">
        <v>128000000</v>
      </c>
      <c r="H967">
        <v>128000000</v>
      </c>
      <c r="I967">
        <v>0</v>
      </c>
      <c r="J967">
        <v>0</v>
      </c>
      <c r="K967">
        <v>0</v>
      </c>
      <c r="L967">
        <v>0</v>
      </c>
      <c r="M967">
        <v>128000000</v>
      </c>
      <c r="N967">
        <v>0</v>
      </c>
      <c r="O967">
        <v>0</v>
      </c>
      <c r="P967">
        <v>0</v>
      </c>
      <c r="Q967">
        <v>0</v>
      </c>
    </row>
    <row r="968" spans="1:17">
      <c r="A968" s="247">
        <v>45169</v>
      </c>
      <c r="B968" t="s">
        <v>2563</v>
      </c>
      <c r="C968" t="s">
        <v>2110</v>
      </c>
      <c r="D968" t="s">
        <v>50</v>
      </c>
      <c r="E968">
        <v>187000000</v>
      </c>
      <c r="F968">
        <v>0</v>
      </c>
      <c r="G968">
        <v>329500000</v>
      </c>
      <c r="H968">
        <v>95000000</v>
      </c>
      <c r="I968">
        <v>92000000</v>
      </c>
      <c r="J968">
        <v>0</v>
      </c>
      <c r="K968">
        <v>0</v>
      </c>
      <c r="L968">
        <v>0</v>
      </c>
      <c r="M968">
        <v>95000000</v>
      </c>
      <c r="N968">
        <v>0</v>
      </c>
      <c r="O968">
        <v>0</v>
      </c>
      <c r="P968">
        <v>0</v>
      </c>
      <c r="Q968">
        <v>0</v>
      </c>
    </row>
    <row r="969" spans="1:17">
      <c r="A969" s="247">
        <v>45169</v>
      </c>
      <c r="B969" t="s">
        <v>2563</v>
      </c>
      <c r="C969" t="s">
        <v>2061</v>
      </c>
      <c r="D969" t="s">
        <v>50</v>
      </c>
      <c r="E969">
        <v>187000000</v>
      </c>
      <c r="F969">
        <v>0</v>
      </c>
      <c r="G969">
        <v>329500000</v>
      </c>
      <c r="H969">
        <v>95000000</v>
      </c>
      <c r="I969">
        <v>92000000</v>
      </c>
      <c r="J969">
        <v>0</v>
      </c>
      <c r="K969">
        <v>0</v>
      </c>
      <c r="L969">
        <v>0</v>
      </c>
      <c r="M969">
        <v>95000000</v>
      </c>
      <c r="N969">
        <v>0</v>
      </c>
      <c r="O969">
        <v>0</v>
      </c>
      <c r="P969">
        <v>0</v>
      </c>
      <c r="Q969">
        <v>0</v>
      </c>
    </row>
    <row r="970" spans="1:17">
      <c r="A970" s="247">
        <v>45169</v>
      </c>
      <c r="B970" t="s">
        <v>2564</v>
      </c>
      <c r="C970" t="s">
        <v>2110</v>
      </c>
      <c r="D970" t="s">
        <v>50</v>
      </c>
      <c r="E970">
        <v>11738801.046103001</v>
      </c>
      <c r="F970">
        <v>0</v>
      </c>
      <c r="G970">
        <v>11738801.046103001</v>
      </c>
      <c r="H970">
        <v>11738801.046103001</v>
      </c>
      <c r="I970">
        <v>0</v>
      </c>
      <c r="J970">
        <v>0</v>
      </c>
      <c r="K970">
        <v>0</v>
      </c>
      <c r="L970">
        <v>0</v>
      </c>
      <c r="M970">
        <v>11738801.046103001</v>
      </c>
      <c r="N970">
        <v>0</v>
      </c>
      <c r="O970">
        <v>0</v>
      </c>
      <c r="P970">
        <v>0</v>
      </c>
      <c r="Q970">
        <v>0</v>
      </c>
    </row>
    <row r="971" spans="1:17">
      <c r="A971" s="247">
        <v>45169</v>
      </c>
      <c r="B971" t="s">
        <v>2564</v>
      </c>
      <c r="C971" t="s">
        <v>2061</v>
      </c>
      <c r="D971" t="s">
        <v>50</v>
      </c>
      <c r="E971">
        <v>11738801.046103001</v>
      </c>
      <c r="F971">
        <v>0</v>
      </c>
      <c r="G971">
        <v>11738801.046103001</v>
      </c>
      <c r="H971">
        <v>11738801.046103001</v>
      </c>
      <c r="I971">
        <v>0</v>
      </c>
      <c r="J971">
        <v>0</v>
      </c>
      <c r="K971">
        <v>0</v>
      </c>
      <c r="L971">
        <v>0</v>
      </c>
      <c r="M971">
        <v>11738801.046103001</v>
      </c>
      <c r="N971">
        <v>0</v>
      </c>
      <c r="O971">
        <v>0</v>
      </c>
      <c r="P971">
        <v>0</v>
      </c>
      <c r="Q971">
        <v>0</v>
      </c>
    </row>
    <row r="972" spans="1:17">
      <c r="A972" s="247">
        <v>45169</v>
      </c>
      <c r="B972" t="s">
        <v>2565</v>
      </c>
      <c r="C972" t="s">
        <v>2110</v>
      </c>
      <c r="D972" t="s">
        <v>50</v>
      </c>
      <c r="E972">
        <v>27000000</v>
      </c>
      <c r="F972">
        <v>0</v>
      </c>
      <c r="G972">
        <v>27000000</v>
      </c>
      <c r="H972">
        <v>27000000</v>
      </c>
      <c r="I972">
        <v>0</v>
      </c>
      <c r="J972">
        <v>0</v>
      </c>
      <c r="K972">
        <v>0</v>
      </c>
      <c r="L972">
        <v>0</v>
      </c>
      <c r="M972">
        <v>27000000</v>
      </c>
      <c r="N972">
        <v>0</v>
      </c>
      <c r="O972">
        <v>0</v>
      </c>
      <c r="P972">
        <v>0</v>
      </c>
      <c r="Q972">
        <v>0</v>
      </c>
    </row>
    <row r="973" spans="1:17">
      <c r="A973" s="247">
        <v>45169</v>
      </c>
      <c r="B973" t="s">
        <v>2565</v>
      </c>
      <c r="C973" t="s">
        <v>2061</v>
      </c>
      <c r="D973" t="s">
        <v>50</v>
      </c>
      <c r="E973">
        <v>27000000</v>
      </c>
      <c r="F973">
        <v>0</v>
      </c>
      <c r="G973">
        <v>27000000</v>
      </c>
      <c r="H973">
        <v>27000000</v>
      </c>
      <c r="I973">
        <v>0</v>
      </c>
      <c r="J973">
        <v>0</v>
      </c>
      <c r="K973">
        <v>0</v>
      </c>
      <c r="L973">
        <v>0</v>
      </c>
      <c r="M973">
        <v>27000000</v>
      </c>
      <c r="N973">
        <v>0</v>
      </c>
      <c r="O973">
        <v>0</v>
      </c>
      <c r="P973">
        <v>0</v>
      </c>
      <c r="Q973">
        <v>0</v>
      </c>
    </row>
    <row r="974" spans="1:17">
      <c r="A974" s="247">
        <v>45169</v>
      </c>
      <c r="B974" t="s">
        <v>2566</v>
      </c>
      <c r="C974" t="s">
        <v>2110</v>
      </c>
      <c r="D974" t="s">
        <v>50</v>
      </c>
      <c r="E974">
        <v>69000000</v>
      </c>
      <c r="F974">
        <v>0</v>
      </c>
      <c r="G974">
        <v>79000000</v>
      </c>
      <c r="H974">
        <v>69000000</v>
      </c>
      <c r="I974">
        <v>0</v>
      </c>
      <c r="J974">
        <v>0</v>
      </c>
      <c r="K974">
        <v>0</v>
      </c>
      <c r="L974">
        <v>0</v>
      </c>
      <c r="M974">
        <v>69000000</v>
      </c>
      <c r="N974">
        <v>0</v>
      </c>
      <c r="O974">
        <v>0</v>
      </c>
      <c r="P974">
        <v>0</v>
      </c>
      <c r="Q974">
        <v>0</v>
      </c>
    </row>
    <row r="975" spans="1:17">
      <c r="A975" s="247">
        <v>45169</v>
      </c>
      <c r="B975" t="s">
        <v>2566</v>
      </c>
      <c r="C975" t="s">
        <v>2061</v>
      </c>
      <c r="D975" t="s">
        <v>50</v>
      </c>
      <c r="E975">
        <v>69000000</v>
      </c>
      <c r="F975">
        <v>0</v>
      </c>
      <c r="G975">
        <v>79000000</v>
      </c>
      <c r="H975">
        <v>69000000</v>
      </c>
      <c r="I975">
        <v>0</v>
      </c>
      <c r="J975">
        <v>0</v>
      </c>
      <c r="K975">
        <v>0</v>
      </c>
      <c r="L975">
        <v>0</v>
      </c>
      <c r="M975">
        <v>69000000</v>
      </c>
      <c r="N975">
        <v>0</v>
      </c>
      <c r="O975">
        <v>0</v>
      </c>
      <c r="P975">
        <v>0</v>
      </c>
      <c r="Q975">
        <v>0</v>
      </c>
    </row>
    <row r="976" spans="1:17">
      <c r="A976" s="247">
        <v>45169</v>
      </c>
      <c r="B976" t="s">
        <v>2567</v>
      </c>
      <c r="C976" t="s">
        <v>2110</v>
      </c>
      <c r="D976" t="s">
        <v>50</v>
      </c>
      <c r="E976">
        <v>15000000</v>
      </c>
      <c r="F976">
        <v>0</v>
      </c>
      <c r="G976">
        <v>15000000</v>
      </c>
      <c r="H976">
        <v>15000000</v>
      </c>
      <c r="I976">
        <v>0</v>
      </c>
      <c r="J976">
        <v>0</v>
      </c>
      <c r="K976">
        <v>0</v>
      </c>
      <c r="L976">
        <v>0</v>
      </c>
      <c r="M976">
        <v>15000000</v>
      </c>
      <c r="N976">
        <v>0</v>
      </c>
      <c r="O976">
        <v>0</v>
      </c>
      <c r="P976">
        <v>0</v>
      </c>
      <c r="Q976">
        <v>0</v>
      </c>
    </row>
    <row r="977" spans="1:17">
      <c r="A977" s="247">
        <v>45169</v>
      </c>
      <c r="B977" t="s">
        <v>2567</v>
      </c>
      <c r="C977" t="s">
        <v>2061</v>
      </c>
      <c r="D977" t="s">
        <v>50</v>
      </c>
      <c r="E977">
        <v>15000000</v>
      </c>
      <c r="F977">
        <v>0</v>
      </c>
      <c r="G977">
        <v>15000000</v>
      </c>
      <c r="H977">
        <v>15000000</v>
      </c>
      <c r="I977">
        <v>0</v>
      </c>
      <c r="J977">
        <v>0</v>
      </c>
      <c r="K977">
        <v>0</v>
      </c>
      <c r="L977">
        <v>0</v>
      </c>
      <c r="M977">
        <v>15000000</v>
      </c>
      <c r="N977">
        <v>0</v>
      </c>
      <c r="O977">
        <v>0</v>
      </c>
      <c r="P977">
        <v>0</v>
      </c>
      <c r="Q977">
        <v>0</v>
      </c>
    </row>
    <row r="978" spans="1:17">
      <c r="A978" s="247">
        <v>45169</v>
      </c>
      <c r="B978" t="s">
        <v>2568</v>
      </c>
      <c r="C978" t="s">
        <v>2110</v>
      </c>
      <c r="D978" t="s">
        <v>50</v>
      </c>
      <c r="E978">
        <v>57500000</v>
      </c>
      <c r="F978">
        <v>0</v>
      </c>
      <c r="G978">
        <v>86250000</v>
      </c>
      <c r="H978">
        <v>57500000</v>
      </c>
      <c r="I978">
        <v>0</v>
      </c>
      <c r="J978">
        <v>0</v>
      </c>
      <c r="K978">
        <v>0</v>
      </c>
      <c r="L978">
        <v>0</v>
      </c>
      <c r="M978">
        <v>57500000</v>
      </c>
      <c r="N978">
        <v>0</v>
      </c>
      <c r="O978">
        <v>0</v>
      </c>
      <c r="P978">
        <v>0</v>
      </c>
      <c r="Q978">
        <v>0</v>
      </c>
    </row>
    <row r="979" spans="1:17">
      <c r="A979" s="247">
        <v>45169</v>
      </c>
      <c r="B979" t="s">
        <v>2568</v>
      </c>
      <c r="C979" t="s">
        <v>2061</v>
      </c>
      <c r="D979" t="s">
        <v>50</v>
      </c>
      <c r="E979">
        <v>57500000</v>
      </c>
      <c r="F979">
        <v>0</v>
      </c>
      <c r="G979">
        <v>86250000</v>
      </c>
      <c r="H979">
        <v>57500000</v>
      </c>
      <c r="I979">
        <v>0</v>
      </c>
      <c r="J979">
        <v>0</v>
      </c>
      <c r="K979">
        <v>0</v>
      </c>
      <c r="L979">
        <v>0</v>
      </c>
      <c r="M979">
        <v>57500000</v>
      </c>
      <c r="N979">
        <v>0</v>
      </c>
      <c r="O979">
        <v>0</v>
      </c>
      <c r="P979">
        <v>0</v>
      </c>
      <c r="Q979">
        <v>0</v>
      </c>
    </row>
    <row r="980" spans="1:17">
      <c r="A980" s="247">
        <v>45169</v>
      </c>
      <c r="B980" t="s">
        <v>2569</v>
      </c>
      <c r="C980" t="s">
        <v>2110</v>
      </c>
      <c r="D980" t="s">
        <v>50</v>
      </c>
      <c r="E980">
        <v>57500000</v>
      </c>
      <c r="F980">
        <v>0</v>
      </c>
      <c r="G980">
        <v>86250000</v>
      </c>
      <c r="H980">
        <v>57500000</v>
      </c>
      <c r="I980">
        <v>0</v>
      </c>
      <c r="J980">
        <v>0</v>
      </c>
      <c r="K980">
        <v>0</v>
      </c>
      <c r="L980">
        <v>0</v>
      </c>
      <c r="M980">
        <v>57500000</v>
      </c>
      <c r="N980">
        <v>0</v>
      </c>
      <c r="O980">
        <v>0</v>
      </c>
      <c r="P980">
        <v>0</v>
      </c>
      <c r="Q980">
        <v>0</v>
      </c>
    </row>
    <row r="981" spans="1:17">
      <c r="A981" s="247">
        <v>45169</v>
      </c>
      <c r="B981" t="s">
        <v>2569</v>
      </c>
      <c r="C981" t="s">
        <v>2061</v>
      </c>
      <c r="D981" t="s">
        <v>50</v>
      </c>
      <c r="E981">
        <v>57500000</v>
      </c>
      <c r="F981">
        <v>0</v>
      </c>
      <c r="G981">
        <v>86250000</v>
      </c>
      <c r="H981">
        <v>57500000</v>
      </c>
      <c r="I981">
        <v>0</v>
      </c>
      <c r="J981">
        <v>0</v>
      </c>
      <c r="K981">
        <v>0</v>
      </c>
      <c r="L981">
        <v>0</v>
      </c>
      <c r="M981">
        <v>57500000</v>
      </c>
      <c r="N981">
        <v>0</v>
      </c>
      <c r="O981">
        <v>0</v>
      </c>
      <c r="P981">
        <v>0</v>
      </c>
      <c r="Q981">
        <v>0</v>
      </c>
    </row>
    <row r="982" spans="1:17">
      <c r="A982" s="247">
        <v>45169</v>
      </c>
      <c r="B982" t="s">
        <v>2570</v>
      </c>
      <c r="C982" t="s">
        <v>2110</v>
      </c>
      <c r="D982" t="s">
        <v>50</v>
      </c>
      <c r="E982">
        <v>76000000</v>
      </c>
      <c r="F982">
        <v>0</v>
      </c>
      <c r="G982">
        <v>91200000</v>
      </c>
      <c r="H982">
        <v>76000000</v>
      </c>
      <c r="I982">
        <v>0</v>
      </c>
      <c r="J982">
        <v>0</v>
      </c>
      <c r="K982">
        <v>0</v>
      </c>
      <c r="L982">
        <v>0</v>
      </c>
      <c r="M982">
        <v>76000000</v>
      </c>
      <c r="N982">
        <v>0</v>
      </c>
      <c r="O982">
        <v>0</v>
      </c>
      <c r="P982">
        <v>0</v>
      </c>
      <c r="Q982">
        <v>0</v>
      </c>
    </row>
    <row r="983" spans="1:17">
      <c r="A983" s="247">
        <v>45169</v>
      </c>
      <c r="B983" t="s">
        <v>2570</v>
      </c>
      <c r="C983" t="s">
        <v>2061</v>
      </c>
      <c r="D983" t="s">
        <v>50</v>
      </c>
      <c r="E983">
        <v>76000000</v>
      </c>
      <c r="F983">
        <v>0</v>
      </c>
      <c r="G983">
        <v>91200000</v>
      </c>
      <c r="H983">
        <v>76000000</v>
      </c>
      <c r="I983">
        <v>0</v>
      </c>
      <c r="J983">
        <v>0</v>
      </c>
      <c r="K983">
        <v>0</v>
      </c>
      <c r="L983">
        <v>0</v>
      </c>
      <c r="M983">
        <v>76000000</v>
      </c>
      <c r="N983">
        <v>0</v>
      </c>
      <c r="O983">
        <v>0</v>
      </c>
      <c r="P983">
        <v>0</v>
      </c>
      <c r="Q983">
        <v>0</v>
      </c>
    </row>
    <row r="984" spans="1:17">
      <c r="A984" s="247">
        <v>45169</v>
      </c>
      <c r="B984" t="s">
        <v>2571</v>
      </c>
      <c r="C984" t="s">
        <v>2110</v>
      </c>
      <c r="D984" t="s">
        <v>50</v>
      </c>
      <c r="E984">
        <v>187000000</v>
      </c>
      <c r="F984">
        <v>0</v>
      </c>
      <c r="G984">
        <v>187000000</v>
      </c>
      <c r="H984">
        <v>95000000</v>
      </c>
      <c r="I984">
        <v>92000000</v>
      </c>
      <c r="J984">
        <v>0</v>
      </c>
      <c r="K984">
        <v>0</v>
      </c>
      <c r="L984">
        <v>0</v>
      </c>
      <c r="M984">
        <v>95000000</v>
      </c>
      <c r="N984">
        <v>0</v>
      </c>
      <c r="O984">
        <v>0</v>
      </c>
      <c r="P984">
        <v>0</v>
      </c>
      <c r="Q984">
        <v>0</v>
      </c>
    </row>
    <row r="985" spans="1:17">
      <c r="A985" s="247">
        <v>45169</v>
      </c>
      <c r="B985" t="s">
        <v>2571</v>
      </c>
      <c r="C985" t="s">
        <v>2061</v>
      </c>
      <c r="D985" t="s">
        <v>50</v>
      </c>
      <c r="E985">
        <v>187000000</v>
      </c>
      <c r="F985">
        <v>0</v>
      </c>
      <c r="G985">
        <v>187000000</v>
      </c>
      <c r="H985">
        <v>95000000</v>
      </c>
      <c r="I985">
        <v>92000000</v>
      </c>
      <c r="J985">
        <v>0</v>
      </c>
      <c r="K985">
        <v>0</v>
      </c>
      <c r="L985">
        <v>0</v>
      </c>
      <c r="M985">
        <v>95000000</v>
      </c>
      <c r="N985">
        <v>0</v>
      </c>
      <c r="O985">
        <v>0</v>
      </c>
      <c r="P985">
        <v>0</v>
      </c>
      <c r="Q985">
        <v>0</v>
      </c>
    </row>
    <row r="986" spans="1:17">
      <c r="A986" s="247">
        <v>45169</v>
      </c>
      <c r="B986" t="s">
        <v>2572</v>
      </c>
      <c r="C986" t="s">
        <v>2110</v>
      </c>
      <c r="D986" t="s">
        <v>50</v>
      </c>
      <c r="E986">
        <v>242751107.10355201</v>
      </c>
      <c r="F986">
        <v>0</v>
      </c>
      <c r="G986">
        <v>242751107.10355201</v>
      </c>
      <c r="H986">
        <v>242751107.10355201</v>
      </c>
      <c r="I986">
        <v>0</v>
      </c>
      <c r="J986">
        <v>0</v>
      </c>
      <c r="K986">
        <v>0</v>
      </c>
      <c r="L986">
        <v>0</v>
      </c>
      <c r="M986">
        <v>242751107.10355201</v>
      </c>
      <c r="N986">
        <v>0</v>
      </c>
      <c r="O986">
        <v>0</v>
      </c>
      <c r="P986">
        <v>0</v>
      </c>
      <c r="Q986">
        <v>0</v>
      </c>
    </row>
    <row r="987" spans="1:17">
      <c r="A987" s="247">
        <v>45169</v>
      </c>
      <c r="B987" t="s">
        <v>2572</v>
      </c>
      <c r="C987" t="s">
        <v>2061</v>
      </c>
      <c r="D987" t="s">
        <v>50</v>
      </c>
      <c r="E987">
        <v>242751107.10355201</v>
      </c>
      <c r="F987">
        <v>0</v>
      </c>
      <c r="G987">
        <v>242751107.10355201</v>
      </c>
      <c r="H987">
        <v>242751107.10355201</v>
      </c>
      <c r="I987">
        <v>0</v>
      </c>
      <c r="J987">
        <v>0</v>
      </c>
      <c r="K987">
        <v>0</v>
      </c>
      <c r="L987">
        <v>0</v>
      </c>
      <c r="M987">
        <v>242751107.10355201</v>
      </c>
      <c r="N987">
        <v>0</v>
      </c>
      <c r="O987">
        <v>0</v>
      </c>
      <c r="P987">
        <v>0</v>
      </c>
      <c r="Q987">
        <v>0</v>
      </c>
    </row>
    <row r="988" spans="1:17">
      <c r="A988" s="247">
        <v>45169</v>
      </c>
      <c r="B988" t="s">
        <v>2573</v>
      </c>
      <c r="C988" t="s">
        <v>2110</v>
      </c>
      <c r="D988" t="s">
        <v>50</v>
      </c>
      <c r="E988">
        <v>205258276.32521901</v>
      </c>
      <c r="F988">
        <v>0</v>
      </c>
      <c r="G988">
        <v>205258276.32521901</v>
      </c>
      <c r="H988">
        <v>205258276.32521901</v>
      </c>
      <c r="I988">
        <v>0</v>
      </c>
      <c r="J988">
        <v>0</v>
      </c>
      <c r="K988">
        <v>0</v>
      </c>
      <c r="L988">
        <v>0</v>
      </c>
      <c r="M988">
        <v>205258276.32521901</v>
      </c>
      <c r="N988">
        <v>0</v>
      </c>
      <c r="O988">
        <v>0</v>
      </c>
      <c r="P988">
        <v>0</v>
      </c>
      <c r="Q988">
        <v>0</v>
      </c>
    </row>
    <row r="989" spans="1:17">
      <c r="A989" s="247">
        <v>45169</v>
      </c>
      <c r="B989" t="s">
        <v>2573</v>
      </c>
      <c r="C989" t="s">
        <v>2061</v>
      </c>
      <c r="D989" t="s">
        <v>50</v>
      </c>
      <c r="E989">
        <v>205258276.32521901</v>
      </c>
      <c r="F989">
        <v>0</v>
      </c>
      <c r="G989">
        <v>205258276.32521901</v>
      </c>
      <c r="H989">
        <v>205258276.32521901</v>
      </c>
      <c r="I989">
        <v>0</v>
      </c>
      <c r="J989">
        <v>0</v>
      </c>
      <c r="K989">
        <v>0</v>
      </c>
      <c r="L989">
        <v>0</v>
      </c>
      <c r="M989">
        <v>205258276.32521901</v>
      </c>
      <c r="N989">
        <v>0</v>
      </c>
      <c r="O989">
        <v>0</v>
      </c>
      <c r="P989">
        <v>0</v>
      </c>
      <c r="Q989">
        <v>0</v>
      </c>
    </row>
  </sheetData>
  <autoFilter ref="A1:Q989" xr:uid="{27AD99D6-D62A-4FC7-A9A9-EFFC66198961}"/>
  <pageMargins left="0.7" right="0.7" top="0.75" bottom="0.75" header="0.3" footer="0.3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24FDE-50E6-4F4F-ADEB-5C9AB273D973}">
  <dimension ref="A1:AG151"/>
  <sheetViews>
    <sheetView topLeftCell="A6" zoomScaleNormal="100" workbookViewId="0">
      <selection activeCell="C65" sqref="C65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34.7109375" style="1" customWidth="1"/>
    <col min="35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1654</v>
      </c>
      <c r="B2" s="187" t="s">
        <v>235</v>
      </c>
      <c r="C2" s="187" t="s">
        <v>1392</v>
      </c>
      <c r="D2" s="187" t="s">
        <v>1655</v>
      </c>
      <c r="E2" s="187" t="s">
        <v>411</v>
      </c>
      <c r="F2" s="187" t="s">
        <v>616</v>
      </c>
      <c r="G2" s="187" t="s">
        <v>617</v>
      </c>
      <c r="H2" s="188">
        <v>0</v>
      </c>
      <c r="I2" s="188">
        <v>21334085.003829651</v>
      </c>
      <c r="J2" s="188">
        <v>120650975.53055082</v>
      </c>
      <c r="K2" s="188">
        <v>0</v>
      </c>
      <c r="L2" s="188">
        <v>0</v>
      </c>
      <c r="M2" s="188">
        <v>141985060.53438047</v>
      </c>
      <c r="N2" s="188"/>
    </row>
    <row r="4" spans="1:32">
      <c r="A4" s="274" t="s">
        <v>2624</v>
      </c>
      <c r="B4" s="273"/>
      <c r="T4" s="190"/>
      <c r="U4" s="190"/>
      <c r="V4" s="190"/>
      <c r="W4" s="190"/>
    </row>
    <row r="5" spans="1:32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2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 t="s">
        <v>201</v>
      </c>
    </row>
    <row r="7" spans="1:32">
      <c r="A7" s="144" t="s">
        <v>1907</v>
      </c>
      <c r="B7" s="316" t="s">
        <v>235</v>
      </c>
      <c r="C7" s="321"/>
      <c r="D7" s="317"/>
      <c r="E7" s="144" t="s">
        <v>47</v>
      </c>
      <c r="F7" s="144" t="s">
        <v>290</v>
      </c>
      <c r="T7" s="191">
        <v>30</v>
      </c>
      <c r="U7" s="191">
        <v>33</v>
      </c>
      <c r="V7" s="191">
        <v>36</v>
      </c>
      <c r="W7" s="191">
        <v>29</v>
      </c>
      <c r="X7" s="191">
        <v>26</v>
      </c>
      <c r="Y7" s="191">
        <v>25</v>
      </c>
      <c r="Z7" s="191">
        <v>34</v>
      </c>
      <c r="AA7" s="191">
        <v>28</v>
      </c>
      <c r="AB7" s="191">
        <v>36</v>
      </c>
      <c r="AC7" s="191">
        <v>50</v>
      </c>
      <c r="AD7" s="191">
        <v>19</v>
      </c>
      <c r="AE7" s="191">
        <v>19</v>
      </c>
      <c r="AF7" s="191">
        <v>50</v>
      </c>
    </row>
    <row r="8" spans="1:32" ht="15" customHeight="1">
      <c r="A8" s="251" t="s">
        <v>2</v>
      </c>
      <c r="B8" s="193">
        <v>1</v>
      </c>
      <c r="C8" s="193"/>
      <c r="D8" s="193"/>
      <c r="E8" s="286"/>
      <c r="F8" s="286"/>
      <c r="T8" s="190"/>
      <c r="U8" s="190"/>
      <c r="V8" s="190"/>
      <c r="W8" s="190"/>
    </row>
    <row r="9" spans="1:32">
      <c r="A9" s="198" t="s">
        <v>1908</v>
      </c>
      <c r="B9" s="208">
        <v>210000000</v>
      </c>
      <c r="C9" s="208"/>
      <c r="D9" s="208"/>
      <c r="E9" s="199"/>
      <c r="F9" s="199"/>
      <c r="T9" s="352" t="s">
        <v>2742</v>
      </c>
      <c r="U9" s="352"/>
      <c r="V9" s="352"/>
      <c r="W9" s="352"/>
      <c r="X9" s="352"/>
      <c r="Y9" s="352"/>
      <c r="Z9" s="352"/>
      <c r="AA9" s="151">
        <v>0.45</v>
      </c>
    </row>
    <row r="10" spans="1:32">
      <c r="A10" s="198" t="s">
        <v>2728</v>
      </c>
      <c r="B10" s="200">
        <f>SUM(R17)</f>
        <v>47409077.786288112</v>
      </c>
      <c r="C10" s="200" t="e">
        <f>#REF!</f>
        <v>#REF!</v>
      </c>
      <c r="D10" s="200" t="e">
        <f>SUM(#REF!)</f>
        <v>#REF!</v>
      </c>
      <c r="E10" s="199">
        <f>SUM(M41:M41)</f>
        <v>0</v>
      </c>
      <c r="F10" s="199">
        <f>SUM(O41:O41)</f>
        <v>0</v>
      </c>
      <c r="T10" s="352" t="s">
        <v>2741</v>
      </c>
      <c r="U10" s="352"/>
      <c r="V10" s="352"/>
      <c r="W10" s="352"/>
      <c r="X10" s="352"/>
      <c r="Y10" s="352"/>
      <c r="Z10" s="352"/>
      <c r="AA10" s="151">
        <v>0.96</v>
      </c>
    </row>
    <row r="11" spans="1:32">
      <c r="A11" s="206" t="s">
        <v>1909</v>
      </c>
      <c r="B11" s="207">
        <f>MAX(1,SQRT(ABS(B10)/B9))</f>
        <v>1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352" t="s">
        <v>2740</v>
      </c>
      <c r="U11" s="352"/>
      <c r="V11" s="352"/>
      <c r="W11" s="352"/>
      <c r="X11" s="352"/>
      <c r="Y11" s="352"/>
      <c r="Z11" s="352"/>
      <c r="AA11" s="151">
        <v>0.6</v>
      </c>
    </row>
    <row r="12" spans="1:32">
      <c r="T12" s="6"/>
      <c r="U12" s="6"/>
      <c r="V12" s="6"/>
      <c r="W12" s="6"/>
      <c r="X12" s="6"/>
      <c r="Y12" s="6"/>
      <c r="Z12" s="6"/>
    </row>
    <row r="14" spans="1:32">
      <c r="A14" s="195" t="s">
        <v>1910</v>
      </c>
    </row>
    <row r="15" spans="1:32">
      <c r="A15" s="195"/>
    </row>
    <row r="16" spans="1:32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2739</v>
      </c>
      <c r="M16" s="235" t="s">
        <v>2718</v>
      </c>
      <c r="N16" s="144" t="s">
        <v>2706</v>
      </c>
      <c r="O16" s="144" t="s">
        <v>2708</v>
      </c>
      <c r="P16" s="144" t="s">
        <v>2707</v>
      </c>
      <c r="Q16" s="144" t="s">
        <v>2617</v>
      </c>
      <c r="R16" s="235" t="s">
        <v>2729</v>
      </c>
      <c r="S16" s="144" t="s">
        <v>2719</v>
      </c>
    </row>
    <row r="17" spans="1:32" ht="15" customHeight="1">
      <c r="A17" s="193" t="s">
        <v>235</v>
      </c>
      <c r="B17" s="189" t="s">
        <v>411</v>
      </c>
      <c r="C17" s="189" t="s">
        <v>49</v>
      </c>
      <c r="D17" s="193" t="s">
        <v>25</v>
      </c>
      <c r="E17" s="193" t="s">
        <v>412</v>
      </c>
      <c r="F17" s="193">
        <v>1</v>
      </c>
      <c r="G17" s="193" t="s">
        <v>75</v>
      </c>
      <c r="H17" s="193"/>
      <c r="I17" s="193">
        <v>1200000</v>
      </c>
      <c r="J17" s="189" t="s">
        <v>50</v>
      </c>
      <c r="K17" s="193">
        <v>1200000</v>
      </c>
      <c r="L17" s="271" t="str">
        <f>E17&amp;"-"&amp;F17&amp;"-"&amp;G17</f>
        <v>ISIN:AT000089755122-1-1m</v>
      </c>
      <c r="M17" s="293">
        <f>$AA$11</f>
        <v>0.6</v>
      </c>
      <c r="N17" s="294" cm="1">
        <f t="array" ref="N17">VLOOKUP(F17,TRANSPOSE($T$6:$AF$7),2,FALSE)</f>
        <v>30</v>
      </c>
      <c r="O17" s="295">
        <f>_xlfn.NORM.S.INV(99%)</f>
        <v>2.3263478740408408</v>
      </c>
      <c r="P17" s="295">
        <f>N17*SQRT(365/14)/O17</f>
        <v>65.84594136984461</v>
      </c>
      <c r="Q17" s="191">
        <f>$AA$9</f>
        <v>0.45</v>
      </c>
      <c r="R17" s="223">
        <f>M17*P17*K17</f>
        <v>47409077.786288112</v>
      </c>
      <c r="S17" s="191">
        <f>M17*P17*K17*Q17*$B$11</f>
        <v>21334085.003829651</v>
      </c>
    </row>
    <row r="18" spans="1:32">
      <c r="N18" s="279"/>
    </row>
    <row r="19" spans="1:32">
      <c r="T19" s="1" t="s">
        <v>2658</v>
      </c>
    </row>
    <row r="20" spans="1:32">
      <c r="A20" s="195" t="s">
        <v>2750</v>
      </c>
      <c r="T20" s="291" t="s">
        <v>2</v>
      </c>
      <c r="U20" s="325" t="s">
        <v>2709</v>
      </c>
      <c r="V20" s="325"/>
      <c r="W20" s="325"/>
      <c r="X20" s="325"/>
    </row>
    <row r="21" spans="1:32">
      <c r="T21" s="300" t="s">
        <v>2743</v>
      </c>
      <c r="U21" s="346">
        <v>210</v>
      </c>
      <c r="V21" s="347"/>
      <c r="W21" s="347"/>
      <c r="X21" s="348"/>
    </row>
    <row r="22" spans="1:32">
      <c r="A22" s="201"/>
      <c r="B22" s="201"/>
      <c r="C22" s="201"/>
      <c r="T22" s="300" t="s">
        <v>2744</v>
      </c>
      <c r="U22" s="346">
        <v>1300</v>
      </c>
      <c r="V22" s="347"/>
      <c r="W22" s="347"/>
      <c r="X22" s="348"/>
    </row>
    <row r="23" spans="1:32">
      <c r="A23" s="145" t="s">
        <v>41</v>
      </c>
      <c r="B23" s="144" t="s">
        <v>2</v>
      </c>
      <c r="C23" s="144" t="s">
        <v>2747</v>
      </c>
      <c r="D23" s="144" t="s">
        <v>2748</v>
      </c>
      <c r="E23" s="145" t="s">
        <v>1920</v>
      </c>
      <c r="F23" s="145" t="s">
        <v>1921</v>
      </c>
      <c r="G23" s="144" t="s">
        <v>1922</v>
      </c>
      <c r="H23" s="144" t="s">
        <v>1957</v>
      </c>
      <c r="I23" s="144" t="s">
        <v>1958</v>
      </c>
      <c r="J23" s="144" t="s">
        <v>2620</v>
      </c>
      <c r="K23" s="146" t="s">
        <v>1932</v>
      </c>
      <c r="T23" s="222">
        <v>9</v>
      </c>
      <c r="U23" s="346">
        <v>39</v>
      </c>
      <c r="V23" s="347"/>
      <c r="W23" s="347"/>
      <c r="X23" s="348"/>
    </row>
    <row r="24" spans="1:32">
      <c r="A24" s="193" t="s">
        <v>235</v>
      </c>
      <c r="B24" s="193">
        <v>1</v>
      </c>
      <c r="C24" s="193" t="s">
        <v>2746</v>
      </c>
      <c r="D24" s="193" t="s">
        <v>2746</v>
      </c>
      <c r="E24" s="192">
        <f>VLOOKUP(C24,($L$16:$S$17),8,FALSE)</f>
        <v>21334085.003829651</v>
      </c>
      <c r="F24" s="192">
        <f>VLOOKUP(D24,($L$16:$S$17),8,FALSE)</f>
        <v>21334085.003829651</v>
      </c>
      <c r="G24" s="203">
        <v>1</v>
      </c>
      <c r="H24" s="288" cm="1">
        <f t="array" ref="H24">VLOOKUP($B24,TRANSPOSE($B$8:$F$11),4,FALSE)</f>
        <v>1</v>
      </c>
      <c r="I24" s="288" cm="1">
        <f t="array" ref="I24">VLOOKUP($B24,TRANSPOSE($B$8:$F$11),4,FALSE)</f>
        <v>1</v>
      </c>
      <c r="J24" s="281">
        <f>MIN(H24:I24)/MAX(H24:I24)</f>
        <v>1</v>
      </c>
      <c r="K24" s="210">
        <f t="shared" ref="K24" si="1">E24*F24*G24*J24</f>
        <v>455143182950629.19</v>
      </c>
      <c r="T24" s="222">
        <v>10</v>
      </c>
      <c r="U24" s="346">
        <v>190</v>
      </c>
      <c r="V24" s="347"/>
      <c r="W24" s="347"/>
      <c r="X24" s="348"/>
    </row>
    <row r="25" spans="1:32">
      <c r="A25" s="201"/>
      <c r="B25" s="284"/>
      <c r="C25" s="201"/>
      <c r="J25" s="204" t="s">
        <v>1983</v>
      </c>
      <c r="K25" s="204">
        <f>SQRT(SUM(K24:K24))</f>
        <v>21334085.003829651</v>
      </c>
      <c r="L25" s="290"/>
      <c r="T25" s="301" t="s">
        <v>2745</v>
      </c>
      <c r="U25" s="346">
        <v>6400</v>
      </c>
      <c r="V25" s="347"/>
      <c r="W25" s="347"/>
      <c r="X25" s="348"/>
    </row>
    <row r="26" spans="1:32">
      <c r="A26" s="201"/>
      <c r="B26" s="284"/>
      <c r="C26" s="201"/>
      <c r="T26" s="299" t="s">
        <v>201</v>
      </c>
      <c r="U26" s="346">
        <v>39</v>
      </c>
      <c r="V26" s="347"/>
      <c r="W26" s="347"/>
      <c r="X26" s="348"/>
    </row>
    <row r="27" spans="1:32">
      <c r="A27" s="201"/>
      <c r="B27" s="284"/>
      <c r="C27" s="201"/>
    </row>
    <row r="28" spans="1:32">
      <c r="A28" s="201" t="s">
        <v>1930</v>
      </c>
      <c r="B28" s="284"/>
      <c r="C28" s="201"/>
      <c r="T28" s="190" t="s">
        <v>1994</v>
      </c>
    </row>
    <row r="29" spans="1:32">
      <c r="A29" s="145" t="s">
        <v>41</v>
      </c>
      <c r="B29" s="144" t="s">
        <v>2</v>
      </c>
      <c r="C29" s="144" t="s">
        <v>1911</v>
      </c>
      <c r="D29" s="144" t="s">
        <v>1912</v>
      </c>
      <c r="E29" s="145" t="s">
        <v>1913</v>
      </c>
      <c r="F29" s="145" t="s">
        <v>1914</v>
      </c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 t="s">
        <v>201</v>
      </c>
    </row>
    <row r="30" spans="1:32">
      <c r="A30" s="193" t="s">
        <v>235</v>
      </c>
      <c r="B30" s="193">
        <v>1</v>
      </c>
      <c r="C30" s="151">
        <f>K25</f>
        <v>21334085.003829651</v>
      </c>
      <c r="D30" s="151">
        <f>C30^2</f>
        <v>455143182950629.19</v>
      </c>
      <c r="E30" s="151">
        <f>SUM(S17:S17)</f>
        <v>21334085.003829651</v>
      </c>
      <c r="F30" s="151">
        <f>MAX(MIN(E30,C30),-C30)</f>
        <v>21334085.003829651</v>
      </c>
      <c r="T30" s="245">
        <v>0.18</v>
      </c>
      <c r="U30" s="245">
        <v>0.2</v>
      </c>
      <c r="V30" s="245">
        <v>0.28000000000000003</v>
      </c>
      <c r="W30" s="245">
        <v>0.24</v>
      </c>
      <c r="X30" s="245">
        <v>0.25</v>
      </c>
      <c r="Y30" s="245">
        <v>0.36</v>
      </c>
      <c r="Z30" s="245">
        <v>0.35</v>
      </c>
      <c r="AA30" s="245">
        <v>0.37</v>
      </c>
      <c r="AB30" s="245">
        <v>0.23</v>
      </c>
      <c r="AC30" s="245">
        <v>0.27</v>
      </c>
      <c r="AD30" s="245">
        <v>0.45</v>
      </c>
      <c r="AE30" s="245">
        <v>0.45</v>
      </c>
      <c r="AF30" s="245">
        <v>0</v>
      </c>
    </row>
    <row r="31" spans="1:32">
      <c r="A31" s="201"/>
      <c r="B31" s="201"/>
      <c r="C31" s="201"/>
    </row>
    <row r="32" spans="1:32">
      <c r="A32" s="201"/>
      <c r="B32" s="201"/>
      <c r="C32" s="201"/>
      <c r="T32" s="190" t="s">
        <v>1985</v>
      </c>
      <c r="U32" s="190"/>
      <c r="V32" s="190"/>
      <c r="W32" s="190"/>
      <c r="X32" s="190"/>
    </row>
    <row r="33" spans="1:32">
      <c r="A33" s="195" t="s">
        <v>2621</v>
      </c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</row>
    <row r="34" spans="1:32">
      <c r="T34" s="202">
        <v>1</v>
      </c>
      <c r="U34" s="226">
        <v>1</v>
      </c>
      <c r="V34" s="226">
        <v>0.18</v>
      </c>
      <c r="W34" s="226">
        <v>0.19</v>
      </c>
      <c r="X34" s="226">
        <v>0.19</v>
      </c>
      <c r="Y34" s="226">
        <v>0.14000000000000001</v>
      </c>
      <c r="Z34" s="226">
        <v>0.16</v>
      </c>
      <c r="AA34" s="226">
        <v>0.15</v>
      </c>
      <c r="AB34" s="226">
        <v>0.16</v>
      </c>
      <c r="AC34" s="226">
        <v>0.18</v>
      </c>
      <c r="AD34" s="226">
        <v>0.12</v>
      </c>
      <c r="AE34" s="226">
        <v>0.19</v>
      </c>
      <c r="AF34" s="226">
        <v>0.19</v>
      </c>
    </row>
    <row r="35" spans="1:32">
      <c r="A35" s="316" t="s">
        <v>2</v>
      </c>
      <c r="B35" s="317"/>
      <c r="C35" s="144" t="s">
        <v>1916</v>
      </c>
      <c r="D35" s="144" t="s">
        <v>1917</v>
      </c>
      <c r="E35" s="144" t="s">
        <v>1957</v>
      </c>
      <c r="F35" s="144" t="s">
        <v>1958</v>
      </c>
      <c r="G35" s="144" t="s">
        <v>1922</v>
      </c>
      <c r="H35" s="144" t="s">
        <v>1959</v>
      </c>
      <c r="I35" s="144" t="s">
        <v>1932</v>
      </c>
      <c r="T35" s="202">
        <v>2</v>
      </c>
      <c r="U35" s="226">
        <v>0.18</v>
      </c>
      <c r="V35" s="226">
        <v>1</v>
      </c>
      <c r="W35" s="226">
        <v>0.22</v>
      </c>
      <c r="X35" s="226">
        <v>0.21</v>
      </c>
      <c r="Y35" s="226">
        <v>0.15</v>
      </c>
      <c r="Z35" s="226">
        <v>0.18</v>
      </c>
      <c r="AA35" s="226">
        <v>0.17</v>
      </c>
      <c r="AB35" s="226">
        <v>0.19</v>
      </c>
      <c r="AC35" s="226">
        <v>0.2</v>
      </c>
      <c r="AD35" s="226">
        <v>0.14000000000000001</v>
      </c>
      <c r="AE35" s="240">
        <v>0.21</v>
      </c>
      <c r="AF35" s="226">
        <v>0.21</v>
      </c>
    </row>
    <row r="36" spans="1:32">
      <c r="A36" s="193">
        <v>1</v>
      </c>
      <c r="B36" s="193">
        <v>1</v>
      </c>
      <c r="C36" s="151">
        <f>VLOOKUP(A36,$B$30:$F$30,5,FALSE)</f>
        <v>21334085.003829651</v>
      </c>
      <c r="D36" s="151">
        <f>VLOOKUP(B36,$B$30:$F$30,5,FALSE)</f>
        <v>21334085.003829651</v>
      </c>
      <c r="E36" s="151" cm="1">
        <f t="array" ref="E36">VLOOKUP(A36,TRANSPOSE($B$8:$F$11),4,FALSE)</f>
        <v>1</v>
      </c>
      <c r="F36" s="151" cm="1">
        <f t="array" ref="F36">VLOOKUP(B36,TRANSPOSE($B$8:$F$11),4,FALSE)</f>
        <v>1</v>
      </c>
      <c r="G36" s="211">
        <v>1</v>
      </c>
      <c r="H36" s="281">
        <v>1</v>
      </c>
      <c r="I36" s="151">
        <f>IF(C36=D36,0,C36*D36*G36*H36)</f>
        <v>0</v>
      </c>
      <c r="T36" s="202">
        <v>3</v>
      </c>
      <c r="U36" s="226">
        <v>0.19</v>
      </c>
      <c r="V36" s="226">
        <v>0.22</v>
      </c>
      <c r="W36" s="226">
        <v>1</v>
      </c>
      <c r="X36" s="226">
        <v>0.22</v>
      </c>
      <c r="Y36" s="226">
        <v>0.13</v>
      </c>
      <c r="Z36" s="226">
        <v>0.16</v>
      </c>
      <c r="AA36" s="226">
        <v>0.08</v>
      </c>
      <c r="AB36" s="226">
        <v>0.17</v>
      </c>
      <c r="AC36" s="226">
        <v>0.22</v>
      </c>
      <c r="AD36" s="226">
        <v>0.13</v>
      </c>
      <c r="AE36" s="226">
        <v>0.2</v>
      </c>
      <c r="AF36" s="226">
        <v>0.2</v>
      </c>
    </row>
    <row r="37" spans="1:32">
      <c r="A37" s="201"/>
      <c r="B37" s="201"/>
      <c r="C37" s="201"/>
      <c r="H37" s="1" t="s">
        <v>1931</v>
      </c>
      <c r="I37" s="1">
        <f>SUM(I36:I36)</f>
        <v>0</v>
      </c>
      <c r="T37" s="202">
        <v>4</v>
      </c>
      <c r="U37" s="226">
        <v>0.19</v>
      </c>
      <c r="V37" s="226">
        <v>0.21</v>
      </c>
      <c r="W37" s="226">
        <v>0.22</v>
      </c>
      <c r="X37" s="226">
        <v>1</v>
      </c>
      <c r="Y37" s="226">
        <v>0.17</v>
      </c>
      <c r="Z37" s="226">
        <v>0.22</v>
      </c>
      <c r="AA37" s="226">
        <v>0.22</v>
      </c>
      <c r="AB37" s="226">
        <v>0.23</v>
      </c>
      <c r="AC37" s="226">
        <v>0.22</v>
      </c>
      <c r="AD37" s="226">
        <v>0.17</v>
      </c>
      <c r="AE37" s="226">
        <v>0.26</v>
      </c>
      <c r="AF37" s="226">
        <v>0.26</v>
      </c>
    </row>
    <row r="38" spans="1:32">
      <c r="A38" s="201"/>
      <c r="B38" s="201"/>
      <c r="C38" s="201"/>
      <c r="H38" s="1" t="s">
        <v>1933</v>
      </c>
      <c r="I38" s="1">
        <f>SUM(D30:D30)</f>
        <v>455143182950629.19</v>
      </c>
      <c r="T38" s="202">
        <v>5</v>
      </c>
      <c r="U38" s="226">
        <v>0.14000000000000001</v>
      </c>
      <c r="V38" s="226">
        <v>0.15</v>
      </c>
      <c r="W38" s="226">
        <v>0.13</v>
      </c>
      <c r="X38" s="226">
        <v>0.17</v>
      </c>
      <c r="Y38" s="226">
        <v>1</v>
      </c>
      <c r="Z38" s="226">
        <v>0.28999999999999998</v>
      </c>
      <c r="AA38" s="226">
        <v>0.26</v>
      </c>
      <c r="AB38" s="226">
        <v>0.28999999999999998</v>
      </c>
      <c r="AC38" s="226">
        <v>0.14000000000000001</v>
      </c>
      <c r="AD38" s="226">
        <v>0.24</v>
      </c>
      <c r="AE38" s="226">
        <v>0.32</v>
      </c>
      <c r="AF38" s="226">
        <v>0.32</v>
      </c>
    </row>
    <row r="39" spans="1:32">
      <c r="A39" s="201"/>
      <c r="B39" s="201"/>
      <c r="C39" s="201"/>
      <c r="H39" s="204" t="s">
        <v>2623</v>
      </c>
      <c r="I39" s="204">
        <f>SQRT(SUM(I37:I38))</f>
        <v>21334085.003829651</v>
      </c>
      <c r="T39" s="202">
        <v>6</v>
      </c>
      <c r="U39" s="226">
        <v>0.16</v>
      </c>
      <c r="V39" s="226">
        <v>0.18</v>
      </c>
      <c r="W39" s="226">
        <v>0.16</v>
      </c>
      <c r="X39" s="226">
        <v>0.22</v>
      </c>
      <c r="Y39" s="226">
        <v>0.28999999999999998</v>
      </c>
      <c r="Z39" s="226">
        <v>1</v>
      </c>
      <c r="AA39" s="226">
        <v>0.34</v>
      </c>
      <c r="AB39" s="226">
        <v>0.36</v>
      </c>
      <c r="AC39" s="226">
        <v>0.17</v>
      </c>
      <c r="AD39" s="226">
        <v>0.3</v>
      </c>
      <c r="AE39" s="226">
        <v>0.39</v>
      </c>
      <c r="AF39" s="226">
        <v>0.39</v>
      </c>
    </row>
    <row r="40" spans="1:32">
      <c r="A40" s="201"/>
      <c r="B40" s="201"/>
      <c r="C40" s="201"/>
      <c r="T40" s="202">
        <v>7</v>
      </c>
      <c r="U40" s="226">
        <v>0.15</v>
      </c>
      <c r="V40" s="226">
        <v>0.17</v>
      </c>
      <c r="W40" s="226">
        <v>0.08</v>
      </c>
      <c r="X40" s="226">
        <v>0.22</v>
      </c>
      <c r="Y40" s="226">
        <v>0.26</v>
      </c>
      <c r="Z40" s="226">
        <v>0.34</v>
      </c>
      <c r="AA40" s="226">
        <v>1</v>
      </c>
      <c r="AB40" s="226">
        <v>0.33</v>
      </c>
      <c r="AC40" s="226">
        <v>0.16</v>
      </c>
      <c r="AD40" s="226">
        <v>0.28000000000000003</v>
      </c>
      <c r="AE40" s="226">
        <v>0.36</v>
      </c>
      <c r="AF40" s="226">
        <v>0.36</v>
      </c>
    </row>
    <row r="41" spans="1:32">
      <c r="T41" s="202">
        <v>8</v>
      </c>
      <c r="U41" s="226">
        <v>0.16</v>
      </c>
      <c r="V41" s="226">
        <v>0.19</v>
      </c>
      <c r="W41" s="226">
        <v>0.17</v>
      </c>
      <c r="X41" s="226">
        <v>0.23</v>
      </c>
      <c r="Y41" s="226">
        <v>0.28999999999999998</v>
      </c>
      <c r="Z41" s="226">
        <v>0.36</v>
      </c>
      <c r="AA41" s="226">
        <v>0.33</v>
      </c>
      <c r="AB41" s="226">
        <v>1</v>
      </c>
      <c r="AC41" s="226">
        <v>0.17</v>
      </c>
      <c r="AD41" s="226">
        <v>0.28999999999999998</v>
      </c>
      <c r="AE41" s="226">
        <v>0.4</v>
      </c>
      <c r="AF41" s="226">
        <v>0.4</v>
      </c>
    </row>
    <row r="42" spans="1:32">
      <c r="T42" s="202">
        <v>9</v>
      </c>
      <c r="U42" s="226">
        <v>0.18</v>
      </c>
      <c r="V42" s="226">
        <v>0.2</v>
      </c>
      <c r="W42" s="226">
        <v>0.22</v>
      </c>
      <c r="X42" s="226">
        <v>0.22</v>
      </c>
      <c r="Y42" s="226">
        <v>0.14000000000000001</v>
      </c>
      <c r="Z42" s="226">
        <v>0.17</v>
      </c>
      <c r="AA42" s="226">
        <v>0.16</v>
      </c>
      <c r="AB42" s="226">
        <v>0.17</v>
      </c>
      <c r="AC42" s="226">
        <v>1</v>
      </c>
      <c r="AD42" s="226">
        <v>0.13</v>
      </c>
      <c r="AE42" s="226">
        <v>0.21</v>
      </c>
      <c r="AF42" s="226">
        <v>0.21</v>
      </c>
    </row>
    <row r="43" spans="1:32">
      <c r="A43" s="274" t="s">
        <v>2625</v>
      </c>
      <c r="B43" s="273"/>
      <c r="T43" s="202">
        <v>10</v>
      </c>
      <c r="U43" s="226">
        <v>0.12</v>
      </c>
      <c r="V43" s="226">
        <v>0.14000000000000001</v>
      </c>
      <c r="W43" s="226">
        <v>0.13</v>
      </c>
      <c r="X43" s="226">
        <v>0.17</v>
      </c>
      <c r="Y43" s="226">
        <v>0.24</v>
      </c>
      <c r="Z43" s="226">
        <v>0.3</v>
      </c>
      <c r="AA43" s="226">
        <v>0.28000000000000003</v>
      </c>
      <c r="AB43" s="226">
        <v>0.28999999999999998</v>
      </c>
      <c r="AC43" s="226">
        <v>0.13</v>
      </c>
      <c r="AD43" s="226">
        <v>1</v>
      </c>
      <c r="AE43" s="226">
        <v>0.3</v>
      </c>
      <c r="AF43" s="226">
        <v>0.3</v>
      </c>
    </row>
    <row r="44" spans="1:32">
      <c r="T44" s="202">
        <v>11</v>
      </c>
      <c r="U44" s="226">
        <v>0.19</v>
      </c>
      <c r="V44" s="240">
        <v>0.21</v>
      </c>
      <c r="W44" s="226">
        <v>0.2</v>
      </c>
      <c r="X44" s="226">
        <v>0.26</v>
      </c>
      <c r="Y44" s="226">
        <v>0.32</v>
      </c>
      <c r="Z44" s="226">
        <v>0.39</v>
      </c>
      <c r="AA44" s="226">
        <v>0.36</v>
      </c>
      <c r="AB44" s="226">
        <v>0.4</v>
      </c>
      <c r="AC44" s="226">
        <v>0.21</v>
      </c>
      <c r="AD44" s="226">
        <v>0.3</v>
      </c>
      <c r="AE44" s="226">
        <v>1</v>
      </c>
      <c r="AF44" s="226">
        <v>0.45</v>
      </c>
    </row>
    <row r="45" spans="1:32">
      <c r="A45" s="195" t="s">
        <v>2751</v>
      </c>
      <c r="T45" s="202">
        <v>12</v>
      </c>
      <c r="U45" s="226">
        <v>0.19</v>
      </c>
      <c r="V45" s="226">
        <v>0.21</v>
      </c>
      <c r="W45" s="226">
        <v>0.2</v>
      </c>
      <c r="X45" s="226">
        <v>0.26</v>
      </c>
      <c r="Y45" s="226">
        <v>0.32</v>
      </c>
      <c r="Z45" s="226">
        <v>0.39</v>
      </c>
      <c r="AA45" s="226">
        <v>0.36</v>
      </c>
      <c r="AB45" s="226">
        <v>0.4</v>
      </c>
      <c r="AC45" s="226">
        <v>0.21</v>
      </c>
      <c r="AD45" s="226">
        <v>0.3</v>
      </c>
      <c r="AE45" s="226">
        <v>0.45</v>
      </c>
      <c r="AF45" s="226">
        <v>1</v>
      </c>
    </row>
    <row r="47" spans="1:32">
      <c r="A47" s="144" t="s">
        <v>41</v>
      </c>
      <c r="B47" s="144" t="s">
        <v>42</v>
      </c>
      <c r="C47" s="144" t="s">
        <v>43</v>
      </c>
      <c r="D47" s="144" t="s">
        <v>0</v>
      </c>
      <c r="E47" s="144" t="s">
        <v>1</v>
      </c>
      <c r="F47" s="144" t="s">
        <v>2</v>
      </c>
      <c r="G47" s="144" t="s">
        <v>3</v>
      </c>
      <c r="H47" s="144" t="s">
        <v>4</v>
      </c>
      <c r="I47" s="144" t="s">
        <v>44</v>
      </c>
      <c r="J47" s="144" t="s">
        <v>45</v>
      </c>
      <c r="K47" s="144" t="s">
        <v>46</v>
      </c>
      <c r="L47" s="144" t="s">
        <v>2739</v>
      </c>
      <c r="M47" s="144" t="s">
        <v>2627</v>
      </c>
      <c r="N47" s="144" t="s">
        <v>2706</v>
      </c>
      <c r="O47" s="144" t="s">
        <v>2708</v>
      </c>
      <c r="P47" s="144" t="s">
        <v>2707</v>
      </c>
      <c r="Q47" s="235" t="s">
        <v>2664</v>
      </c>
      <c r="R47" s="235" t="s">
        <v>2665</v>
      </c>
    </row>
    <row r="48" spans="1:32">
      <c r="A48" s="193" t="s">
        <v>235</v>
      </c>
      <c r="B48" s="189" t="s">
        <v>411</v>
      </c>
      <c r="C48" s="189" t="s">
        <v>49</v>
      </c>
      <c r="D48" s="193" t="s">
        <v>25</v>
      </c>
      <c r="E48" s="193" t="s">
        <v>412</v>
      </c>
      <c r="F48" s="193">
        <v>1</v>
      </c>
      <c r="G48" s="193" t="s">
        <v>75</v>
      </c>
      <c r="H48" s="193"/>
      <c r="I48" s="193">
        <v>1200000</v>
      </c>
      <c r="J48" s="189" t="s">
        <v>50</v>
      </c>
      <c r="K48" s="193">
        <v>1200000</v>
      </c>
      <c r="L48" s="271" t="str">
        <f>E48&amp;"-"&amp;F48&amp;"-"&amp;G48</f>
        <v>ISIN:AT000089755122-1-1m</v>
      </c>
      <c r="M48" s="191" cm="1">
        <f t="array" ref="M48">VLOOKUP(G48,TRANSPOSE($T$50:$AF$51),2,FALSE)</f>
        <v>0.23013698630136986</v>
      </c>
      <c r="N48" s="294">
        <f>N17</f>
        <v>30</v>
      </c>
      <c r="O48" s="295">
        <f>_xlfn.NORM.S.INV(99%)</f>
        <v>2.3263478740408408</v>
      </c>
      <c r="P48" s="295">
        <f>N48*SQRT(365/14)/O48</f>
        <v>65.84594136984461</v>
      </c>
      <c r="Q48" s="223">
        <f>K48*M48*P48</f>
        <v>18184303.808439277</v>
      </c>
      <c r="R48" s="223">
        <f>ABS(Q48)</f>
        <v>18184303.808439277</v>
      </c>
    </row>
    <row r="49" spans="1:32">
      <c r="P49" s="6"/>
      <c r="Q49" s="6"/>
      <c r="R49" s="6"/>
    </row>
    <row r="50" spans="1:32">
      <c r="P50" s="6"/>
      <c r="Q50" s="6"/>
      <c r="R50" s="6"/>
      <c r="T50" s="217"/>
      <c r="U50" s="222" t="s">
        <v>51</v>
      </c>
      <c r="V50" s="222" t="s">
        <v>75</v>
      </c>
      <c r="W50" s="222" t="s">
        <v>54</v>
      </c>
      <c r="X50" s="222" t="s">
        <v>77</v>
      </c>
      <c r="Y50" s="222" t="s">
        <v>57</v>
      </c>
      <c r="Z50" s="222" t="s">
        <v>79</v>
      </c>
      <c r="AA50" s="222" t="s">
        <v>63</v>
      </c>
      <c r="AB50" s="222" t="s">
        <v>68</v>
      </c>
      <c r="AC50" s="222" t="s">
        <v>72</v>
      </c>
      <c r="AD50" s="222" t="s">
        <v>82</v>
      </c>
      <c r="AE50" s="222" t="s">
        <v>84</v>
      </c>
      <c r="AF50" s="222" t="s">
        <v>86</v>
      </c>
    </row>
    <row r="51" spans="1:32">
      <c r="A51" s="195" t="s">
        <v>2666</v>
      </c>
      <c r="T51" s="222" t="s">
        <v>2628</v>
      </c>
      <c r="U51" s="275">
        <f>0.5*MIN(1,14/U52)</f>
        <v>0.5</v>
      </c>
      <c r="V51" s="275">
        <f t="shared" ref="V51:AF51" si="2">0.5*MIN(1,14/V52)</f>
        <v>0.23013698630136986</v>
      </c>
      <c r="W51" s="275">
        <f t="shared" si="2"/>
        <v>7.6712328767123292E-2</v>
      </c>
      <c r="X51" s="275">
        <f t="shared" si="2"/>
        <v>3.8356164383561646E-2</v>
      </c>
      <c r="Y51" s="275">
        <f t="shared" si="2"/>
        <v>1.9178082191780823E-2</v>
      </c>
      <c r="Z51" s="275">
        <f t="shared" si="2"/>
        <v>9.5890410958904115E-3</v>
      </c>
      <c r="AA51" s="275">
        <f t="shared" si="2"/>
        <v>6.392694063926941E-3</v>
      </c>
      <c r="AB51" s="275">
        <f t="shared" si="2"/>
        <v>3.8356164383561643E-3</v>
      </c>
      <c r="AC51" s="275">
        <f t="shared" si="2"/>
        <v>1.9178082191780822E-3</v>
      </c>
      <c r="AD51" s="275">
        <f t="shared" si="2"/>
        <v>1.2785388127853881E-3</v>
      </c>
      <c r="AE51" s="275">
        <f t="shared" si="2"/>
        <v>9.5890410958904108E-4</v>
      </c>
      <c r="AF51" s="275">
        <f t="shared" si="2"/>
        <v>6.3926940639269405E-4</v>
      </c>
    </row>
    <row r="52" spans="1:32">
      <c r="T52" s="222" t="s">
        <v>2629</v>
      </c>
      <c r="U52" s="217">
        <v>14</v>
      </c>
      <c r="V52" s="217">
        <f>365/12</f>
        <v>30.416666666666668</v>
      </c>
      <c r="W52" s="217">
        <f>365/4</f>
        <v>91.25</v>
      </c>
      <c r="X52" s="217">
        <f>365/2</f>
        <v>182.5</v>
      </c>
      <c r="Y52" s="217">
        <f>365</f>
        <v>365</v>
      </c>
      <c r="Z52" s="217">
        <f>365*2</f>
        <v>730</v>
      </c>
      <c r="AA52" s="217">
        <f>365*3</f>
        <v>1095</v>
      </c>
      <c r="AB52" s="217">
        <f>365*5</f>
        <v>1825</v>
      </c>
      <c r="AC52" s="217">
        <f>365*10</f>
        <v>3650</v>
      </c>
      <c r="AD52" s="217">
        <f>365*15</f>
        <v>5475</v>
      </c>
      <c r="AE52" s="217">
        <f>365*20</f>
        <v>7300</v>
      </c>
      <c r="AF52" s="217">
        <f>365*30</f>
        <v>10950</v>
      </c>
    </row>
    <row r="53" spans="1:32">
      <c r="A53" s="201"/>
      <c r="B53" s="201"/>
      <c r="C53" s="201"/>
    </row>
    <row r="54" spans="1:32">
      <c r="A54" s="145" t="s">
        <v>41</v>
      </c>
      <c r="B54" s="144" t="s">
        <v>2</v>
      </c>
      <c r="C54" s="144" t="s">
        <v>2747</v>
      </c>
      <c r="D54" s="144" t="s">
        <v>2748</v>
      </c>
      <c r="E54" s="145" t="s">
        <v>1920</v>
      </c>
      <c r="F54" s="145" t="s">
        <v>1921</v>
      </c>
      <c r="G54" s="144" t="s">
        <v>1922</v>
      </c>
      <c r="H54" s="144" t="s">
        <v>2632</v>
      </c>
      <c r="I54" s="146" t="s">
        <v>1932</v>
      </c>
    </row>
    <row r="55" spans="1:32">
      <c r="A55" s="193" t="s">
        <v>235</v>
      </c>
      <c r="B55" s="193">
        <v>1</v>
      </c>
      <c r="C55" s="271" t="s">
        <v>2746</v>
      </c>
      <c r="D55" s="193" t="s">
        <v>2746</v>
      </c>
      <c r="E55" s="192">
        <f>VLOOKUP(C55,($L$47:$Q$48),6,FALSE)</f>
        <v>18184303.808439277</v>
      </c>
      <c r="F55" s="192">
        <f>VLOOKUP(D55,($L$47:$Q$48),6,FALSE)</f>
        <v>18184303.808439277</v>
      </c>
      <c r="G55" s="203">
        <v>1</v>
      </c>
      <c r="H55" s="272">
        <f>G55^2</f>
        <v>1</v>
      </c>
      <c r="I55" s="210">
        <f>E55*F55*H55</f>
        <v>330668904997619.19</v>
      </c>
    </row>
    <row r="56" spans="1:32">
      <c r="A56" s="201"/>
      <c r="B56" s="284"/>
      <c r="C56" s="201"/>
      <c r="H56" s="204" t="s">
        <v>1983</v>
      </c>
      <c r="I56" s="204">
        <f>SQRT(SUM(I55:I55))</f>
        <v>18184303.808439277</v>
      </c>
    </row>
    <row r="57" spans="1:32">
      <c r="B57" s="6"/>
    </row>
    <row r="58" spans="1:32">
      <c r="A58" s="201" t="s">
        <v>1930</v>
      </c>
      <c r="B58" s="284"/>
      <c r="C58" s="201"/>
    </row>
    <row r="59" spans="1:32">
      <c r="A59" s="145" t="s">
        <v>41</v>
      </c>
      <c r="B59" s="144" t="s">
        <v>2</v>
      </c>
      <c r="C59" s="144" t="s">
        <v>1911</v>
      </c>
      <c r="D59" s="144" t="s">
        <v>1912</v>
      </c>
      <c r="E59" s="145" t="s">
        <v>1913</v>
      </c>
      <c r="F59" s="145" t="s">
        <v>1914</v>
      </c>
    </row>
    <row r="60" spans="1:32">
      <c r="A60" s="193" t="s">
        <v>235</v>
      </c>
      <c r="B60" s="193">
        <v>1</v>
      </c>
      <c r="C60" s="151">
        <f>I56</f>
        <v>18184303.808439277</v>
      </c>
      <c r="D60" s="151">
        <f>C60^2</f>
        <v>330668904997619.19</v>
      </c>
      <c r="E60" s="151">
        <f>SUM(Q48:Q48)</f>
        <v>18184303.808439277</v>
      </c>
      <c r="F60" s="151">
        <f>MAX(MIN(E60,C60),-C60)</f>
        <v>18184303.808439277</v>
      </c>
    </row>
    <row r="61" spans="1:32">
      <c r="B61" s="6"/>
    </row>
    <row r="63" spans="1:32">
      <c r="A63" s="195" t="s">
        <v>2668</v>
      </c>
    </row>
    <row r="65" spans="1:21">
      <c r="A65" s="145"/>
      <c r="B65" s="145" t="s">
        <v>2667</v>
      </c>
      <c r="C65" s="144" t="s">
        <v>2784</v>
      </c>
    </row>
    <row r="66" spans="1:21">
      <c r="A66" s="217" t="s">
        <v>2634</v>
      </c>
      <c r="B66" s="217">
        <f>SUM(Q48:Q48)</f>
        <v>18184303.808439277</v>
      </c>
      <c r="C66" s="217">
        <f>SUM(B66)</f>
        <v>18184303.808439277</v>
      </c>
    </row>
    <row r="67" spans="1:21">
      <c r="A67" s="217" t="s">
        <v>2635</v>
      </c>
      <c r="B67" s="217">
        <f>SUM(R48:R48)</f>
        <v>18184303.808439277</v>
      </c>
      <c r="C67" s="217">
        <f>SUM(B67)</f>
        <v>18184303.808439277</v>
      </c>
    </row>
    <row r="68" spans="1:21">
      <c r="A68" s="217" t="s">
        <v>2636</v>
      </c>
      <c r="B68" s="217">
        <f>MIN(0,C66/C67)</f>
        <v>0</v>
      </c>
      <c r="T68" s="224"/>
      <c r="U68" s="224"/>
    </row>
    <row r="69" spans="1:21">
      <c r="A69" s="217" t="s">
        <v>2637</v>
      </c>
      <c r="B69" s="217">
        <f>_xlfn.NORM.S.INV(99.5%)</f>
        <v>2.5758293035488999</v>
      </c>
      <c r="T69" s="6"/>
      <c r="U69" s="6"/>
    </row>
    <row r="70" spans="1:21">
      <c r="A70" s="277" t="s">
        <v>2638</v>
      </c>
      <c r="B70" s="217">
        <f>(B69^2-1)*(1+B68)-B68</f>
        <v>5.6348966010212109</v>
      </c>
      <c r="D70" s="278"/>
      <c r="E70" s="278"/>
      <c r="F70" s="278"/>
      <c r="G70" s="279"/>
    </row>
    <row r="71" spans="1:21">
      <c r="B71" s="283"/>
    </row>
    <row r="73" spans="1:21">
      <c r="A73" s="195" t="s">
        <v>2642</v>
      </c>
    </row>
    <row r="75" spans="1:21">
      <c r="A75" s="316" t="s">
        <v>2</v>
      </c>
      <c r="B75" s="317"/>
      <c r="C75" s="144" t="s">
        <v>1916</v>
      </c>
      <c r="D75" s="144" t="s">
        <v>1917</v>
      </c>
      <c r="E75" s="144" t="s">
        <v>1922</v>
      </c>
      <c r="F75" s="144" t="s">
        <v>2632</v>
      </c>
      <c r="G75" s="144" t="s">
        <v>1932</v>
      </c>
    </row>
    <row r="76" spans="1:21">
      <c r="A76" s="193">
        <v>1</v>
      </c>
      <c r="B76" s="193">
        <v>1</v>
      </c>
      <c r="C76" s="151">
        <f>VLOOKUP(A76,$B$59:$F$60,5,FALSE)</f>
        <v>18184303.808439277</v>
      </c>
      <c r="D76" s="151">
        <f>VLOOKUP(B76,$B$59:$F$60,5,FALSE)</f>
        <v>18184303.808439277</v>
      </c>
      <c r="E76" s="211">
        <v>1</v>
      </c>
      <c r="F76" s="211">
        <f>E76^2</f>
        <v>1</v>
      </c>
      <c r="G76" s="151">
        <f>IF(C76=D76,0,C76*D76*F76)</f>
        <v>0</v>
      </c>
    </row>
    <row r="77" spans="1:21">
      <c r="A77" s="201"/>
      <c r="B77" s="201"/>
      <c r="C77" s="201"/>
      <c r="F77" s="1" t="s">
        <v>1931</v>
      </c>
      <c r="G77" s="1">
        <f>SUM(G76:G76)</f>
        <v>0</v>
      </c>
    </row>
    <row r="78" spans="1:21">
      <c r="A78" s="201"/>
      <c r="B78" s="201"/>
      <c r="C78" s="201"/>
      <c r="F78" s="1" t="s">
        <v>1933</v>
      </c>
      <c r="G78" s="1">
        <f>SUM(D60:D60)</f>
        <v>330668904997619.19</v>
      </c>
    </row>
    <row r="79" spans="1:21">
      <c r="F79" s="204" t="s">
        <v>2670</v>
      </c>
      <c r="G79" s="204">
        <f>MAX(C66+B70*SQRT(G77+G78),0)</f>
        <v>120650975.53055081</v>
      </c>
    </row>
    <row r="81" spans="1:17">
      <c r="A81" s="274" t="s">
        <v>2613</v>
      </c>
      <c r="B81" s="273">
        <f>I39+G79</f>
        <v>141985060.53438047</v>
      </c>
    </row>
    <row r="83" spans="1:17">
      <c r="A83" s="205" t="s">
        <v>1935</v>
      </c>
    </row>
    <row r="85" spans="1:17">
      <c r="A85" s="227" t="s">
        <v>2043</v>
      </c>
      <c r="B85" s="227" t="s">
        <v>2044</v>
      </c>
      <c r="C85" s="227" t="s">
        <v>2045</v>
      </c>
      <c r="D85" s="227" t="s">
        <v>2046</v>
      </c>
      <c r="E85" s="227" t="s">
        <v>2047</v>
      </c>
      <c r="F85" s="227" t="s">
        <v>2048</v>
      </c>
      <c r="G85" s="227" t="s">
        <v>2049</v>
      </c>
      <c r="H85" s="227" t="s">
        <v>2050</v>
      </c>
      <c r="I85" s="227" t="s">
        <v>2051</v>
      </c>
      <c r="J85" s="217" t="s">
        <v>2052</v>
      </c>
      <c r="K85" s="217" t="s">
        <v>2053</v>
      </c>
      <c r="L85" s="217" t="s">
        <v>2054</v>
      </c>
      <c r="M85" s="217" t="s">
        <v>2055</v>
      </c>
      <c r="N85" s="217" t="s">
        <v>2056</v>
      </c>
      <c r="O85" s="217" t="s">
        <v>2057</v>
      </c>
      <c r="P85" s="217" t="s">
        <v>2058</v>
      </c>
      <c r="Q85" s="217" t="s">
        <v>2059</v>
      </c>
    </row>
    <row r="86" spans="1:17">
      <c r="A86" s="228">
        <v>45169</v>
      </c>
      <c r="B86" s="227" t="s">
        <v>2428</v>
      </c>
      <c r="C86" s="227" t="s">
        <v>2061</v>
      </c>
      <c r="D86" s="227" t="s">
        <v>50</v>
      </c>
      <c r="E86" s="227">
        <v>141985060.534381</v>
      </c>
      <c r="F86" s="227">
        <v>0</v>
      </c>
      <c r="G86" s="227">
        <v>141985060.534381</v>
      </c>
      <c r="H86" s="227">
        <v>0</v>
      </c>
      <c r="I86" s="227">
        <v>0</v>
      </c>
      <c r="J86" s="217">
        <v>141985060.534381</v>
      </c>
      <c r="K86" s="217">
        <v>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  <c r="Q86" s="217">
        <v>0</v>
      </c>
    </row>
    <row r="151" spans="22:33"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</sheetData>
  <mergeCells count="13">
    <mergeCell ref="B7:D7"/>
    <mergeCell ref="A35:B35"/>
    <mergeCell ref="A75:B75"/>
    <mergeCell ref="T9:Z9"/>
    <mergeCell ref="T10:Z10"/>
    <mergeCell ref="T11:Z11"/>
    <mergeCell ref="U24:X24"/>
    <mergeCell ref="U25:X25"/>
    <mergeCell ref="U26:X26"/>
    <mergeCell ref="U22:X22"/>
    <mergeCell ref="U23:X23"/>
    <mergeCell ref="U20:X20"/>
    <mergeCell ref="U21:X21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6FA7A-2A4D-4A9A-8154-BD843E417340}">
  <dimension ref="A1:AG151"/>
  <sheetViews>
    <sheetView zoomScaleNormal="100" workbookViewId="0">
      <selection activeCell="C65" sqref="C65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34.7109375" style="1" customWidth="1"/>
    <col min="35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1665</v>
      </c>
      <c r="B2" s="187" t="s">
        <v>235</v>
      </c>
      <c r="C2" s="187" t="s">
        <v>1392</v>
      </c>
      <c r="D2" s="187" t="s">
        <v>1655</v>
      </c>
      <c r="E2" s="187" t="s">
        <v>428</v>
      </c>
      <c r="F2" s="187" t="s">
        <v>616</v>
      </c>
      <c r="G2" s="187" t="s">
        <v>617</v>
      </c>
      <c r="H2" s="298">
        <v>0</v>
      </c>
      <c r="I2" s="298">
        <v>1201029970.5859656</v>
      </c>
      <c r="J2" s="298">
        <v>0</v>
      </c>
      <c r="K2" s="298">
        <v>0</v>
      </c>
      <c r="L2" s="298">
        <v>0</v>
      </c>
      <c r="M2" s="298">
        <v>1201029970.5859656</v>
      </c>
      <c r="N2" s="188"/>
    </row>
    <row r="4" spans="1:32">
      <c r="A4" s="274" t="s">
        <v>2624</v>
      </c>
      <c r="B4" s="273"/>
      <c r="T4" s="190"/>
      <c r="U4" s="190"/>
      <c r="V4" s="190"/>
      <c r="W4" s="190"/>
    </row>
    <row r="5" spans="1:32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2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 t="s">
        <v>201</v>
      </c>
    </row>
    <row r="7" spans="1:32">
      <c r="A7" s="144" t="s">
        <v>1907</v>
      </c>
      <c r="B7" s="316" t="s">
        <v>235</v>
      </c>
      <c r="C7" s="321"/>
      <c r="D7" s="317"/>
      <c r="E7" s="144" t="s">
        <v>47</v>
      </c>
      <c r="F7" s="144" t="s">
        <v>290</v>
      </c>
      <c r="T7" s="191">
        <v>30</v>
      </c>
      <c r="U7" s="191">
        <v>33</v>
      </c>
      <c r="V7" s="191">
        <v>36</v>
      </c>
      <c r="W7" s="191">
        <v>29</v>
      </c>
      <c r="X7" s="191">
        <v>26</v>
      </c>
      <c r="Y7" s="191">
        <v>25</v>
      </c>
      <c r="Z7" s="191">
        <v>34</v>
      </c>
      <c r="AA7" s="191">
        <v>28</v>
      </c>
      <c r="AB7" s="191">
        <v>36</v>
      </c>
      <c r="AC7" s="191">
        <v>50</v>
      </c>
      <c r="AD7" s="191">
        <v>19</v>
      </c>
      <c r="AE7" s="191">
        <v>19</v>
      </c>
      <c r="AF7" s="191">
        <v>50</v>
      </c>
    </row>
    <row r="8" spans="1:32" ht="15" customHeight="1">
      <c r="A8" s="251" t="s">
        <v>2</v>
      </c>
      <c r="B8" s="193">
        <v>12</v>
      </c>
      <c r="C8" s="193"/>
      <c r="D8" s="193"/>
      <c r="E8" s="286"/>
      <c r="F8" s="286"/>
      <c r="T8" s="190"/>
      <c r="U8" s="190"/>
      <c r="V8" s="190"/>
      <c r="W8" s="190"/>
    </row>
    <row r="9" spans="1:32">
      <c r="A9" s="198" t="s">
        <v>1908</v>
      </c>
      <c r="B9" s="208">
        <v>6400000000</v>
      </c>
      <c r="C9" s="208"/>
      <c r="D9" s="208"/>
      <c r="E9" s="199"/>
      <c r="F9" s="199"/>
      <c r="T9" s="352" t="s">
        <v>2742</v>
      </c>
      <c r="U9" s="352"/>
      <c r="V9" s="352"/>
      <c r="W9" s="352"/>
      <c r="X9" s="352"/>
      <c r="Y9" s="352"/>
      <c r="Z9" s="352"/>
      <c r="AA9" s="151">
        <v>0.45</v>
      </c>
    </row>
    <row r="10" spans="1:32">
      <c r="A10" s="198" t="s">
        <v>2728</v>
      </c>
      <c r="B10" s="200">
        <f>SUM(R17)</f>
        <v>1251072886.0270476</v>
      </c>
      <c r="C10" s="200" t="e">
        <f>#REF!</f>
        <v>#REF!</v>
      </c>
      <c r="D10" s="200" t="e">
        <f>SUM(#REF!)</f>
        <v>#REF!</v>
      </c>
      <c r="E10" s="199">
        <f>SUM(M41:M41)</f>
        <v>0</v>
      </c>
      <c r="F10" s="199">
        <f>SUM(O41:O41)</f>
        <v>0</v>
      </c>
      <c r="T10" s="352" t="s">
        <v>2741</v>
      </c>
      <c r="U10" s="352"/>
      <c r="V10" s="352"/>
      <c r="W10" s="352"/>
      <c r="X10" s="352"/>
      <c r="Y10" s="352"/>
      <c r="Z10" s="352"/>
      <c r="AA10" s="151">
        <v>0.96</v>
      </c>
    </row>
    <row r="11" spans="1:32">
      <c r="A11" s="206" t="s">
        <v>1909</v>
      </c>
      <c r="B11" s="207">
        <f>MAX(1,SQRT(ABS(B10)/B9))</f>
        <v>1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352" t="s">
        <v>2740</v>
      </c>
      <c r="U11" s="352"/>
      <c r="V11" s="352"/>
      <c r="W11" s="352"/>
      <c r="X11" s="352"/>
      <c r="Y11" s="352"/>
      <c r="Z11" s="352"/>
      <c r="AA11" s="151">
        <v>0.6</v>
      </c>
    </row>
    <row r="12" spans="1:32">
      <c r="T12" s="6"/>
      <c r="U12" s="6"/>
      <c r="V12" s="6"/>
      <c r="W12" s="6"/>
      <c r="X12" s="6"/>
      <c r="Y12" s="6"/>
      <c r="Z12" s="6"/>
    </row>
    <row r="14" spans="1:32">
      <c r="A14" s="195" t="s">
        <v>1910</v>
      </c>
    </row>
    <row r="15" spans="1:32">
      <c r="A15" s="195"/>
    </row>
    <row r="16" spans="1:32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2739</v>
      </c>
      <c r="M16" s="235" t="s">
        <v>2718</v>
      </c>
      <c r="N16" s="144" t="s">
        <v>2706</v>
      </c>
      <c r="O16" s="144" t="s">
        <v>2708</v>
      </c>
      <c r="P16" s="144" t="s">
        <v>2707</v>
      </c>
      <c r="Q16" s="144" t="s">
        <v>2617</v>
      </c>
      <c r="R16" s="235" t="s">
        <v>2729</v>
      </c>
      <c r="S16" s="144" t="s">
        <v>2719</v>
      </c>
    </row>
    <row r="17" spans="1:32" ht="15" customHeight="1">
      <c r="A17" s="193" t="s">
        <v>235</v>
      </c>
      <c r="B17" s="189" t="s">
        <v>428</v>
      </c>
      <c r="C17" s="189" t="s">
        <v>49</v>
      </c>
      <c r="D17" s="193" t="s">
        <v>25</v>
      </c>
      <c r="E17" s="193" t="s">
        <v>283</v>
      </c>
      <c r="F17" s="193">
        <v>12</v>
      </c>
      <c r="G17" s="193" t="s">
        <v>86</v>
      </c>
      <c r="H17" s="193"/>
      <c r="I17" s="193">
        <v>50000000</v>
      </c>
      <c r="J17" s="189" t="s">
        <v>50</v>
      </c>
      <c r="K17" s="193">
        <v>50000000</v>
      </c>
      <c r="L17" s="271" t="str">
        <f>E17&amp;"-"&amp;F17&amp;"-"&amp;G17</f>
        <v>VIX-12-30y</v>
      </c>
      <c r="M17" s="293">
        <f>$AA$11</f>
        <v>0.6</v>
      </c>
      <c r="N17" s="294" cm="1">
        <f t="array" ref="N17">VLOOKUP(F17,TRANSPOSE($T$6:$AF$7),2,FALSE)</f>
        <v>19</v>
      </c>
      <c r="O17" s="295">
        <f>_xlfn.NORM.S.INV(99%)</f>
        <v>2.3263478740408408</v>
      </c>
      <c r="P17" s="295">
        <f>N17*SQRT(365/14)/O17</f>
        <v>41.702429534234923</v>
      </c>
      <c r="Q17" s="191">
        <f>AA10</f>
        <v>0.96</v>
      </c>
      <c r="R17" s="223">
        <f>M17*P17*K17</f>
        <v>1251072886.0270476</v>
      </c>
      <c r="S17" s="191">
        <f>M17*P17*K17*Q17*$B$11</f>
        <v>1201029970.5859656</v>
      </c>
    </row>
    <row r="18" spans="1:32">
      <c r="N18" s="279"/>
    </row>
    <row r="19" spans="1:32">
      <c r="T19" s="1" t="s">
        <v>2658</v>
      </c>
    </row>
    <row r="20" spans="1:32">
      <c r="A20" s="195" t="s">
        <v>2750</v>
      </c>
      <c r="T20" s="291" t="s">
        <v>2</v>
      </c>
      <c r="U20" s="325" t="s">
        <v>2709</v>
      </c>
      <c r="V20" s="325"/>
      <c r="W20" s="325"/>
      <c r="X20" s="325"/>
    </row>
    <row r="21" spans="1:32">
      <c r="T21" s="300" t="s">
        <v>2743</v>
      </c>
      <c r="U21" s="346">
        <v>210</v>
      </c>
      <c r="V21" s="347"/>
      <c r="W21" s="347"/>
      <c r="X21" s="348"/>
    </row>
    <row r="22" spans="1:32">
      <c r="A22" s="201"/>
      <c r="B22" s="201"/>
      <c r="C22" s="201"/>
      <c r="T22" s="300" t="s">
        <v>2744</v>
      </c>
      <c r="U22" s="346">
        <v>1300</v>
      </c>
      <c r="V22" s="347"/>
      <c r="W22" s="347"/>
      <c r="X22" s="348"/>
    </row>
    <row r="23" spans="1:32">
      <c r="A23" s="145" t="s">
        <v>41</v>
      </c>
      <c r="B23" s="144" t="s">
        <v>2</v>
      </c>
      <c r="C23" s="144" t="s">
        <v>2747</v>
      </c>
      <c r="D23" s="144" t="s">
        <v>2748</v>
      </c>
      <c r="E23" s="145" t="s">
        <v>1920</v>
      </c>
      <c r="F23" s="145" t="s">
        <v>1921</v>
      </c>
      <c r="G23" s="144" t="s">
        <v>1922</v>
      </c>
      <c r="H23" s="144" t="s">
        <v>1957</v>
      </c>
      <c r="I23" s="144" t="s">
        <v>1958</v>
      </c>
      <c r="J23" s="144" t="s">
        <v>2620</v>
      </c>
      <c r="K23" s="146" t="s">
        <v>1932</v>
      </c>
      <c r="T23" s="222">
        <v>9</v>
      </c>
      <c r="U23" s="346">
        <v>39</v>
      </c>
      <c r="V23" s="347"/>
      <c r="W23" s="347"/>
      <c r="X23" s="348"/>
    </row>
    <row r="24" spans="1:32">
      <c r="A24" s="193" t="s">
        <v>235</v>
      </c>
      <c r="B24" s="193">
        <v>12</v>
      </c>
      <c r="C24" s="193" t="s">
        <v>2752</v>
      </c>
      <c r="D24" s="193" t="s">
        <v>2752</v>
      </c>
      <c r="E24" s="192">
        <f>VLOOKUP(C24,($L$16:$S$17),8,FALSE)</f>
        <v>1201029970.5859656</v>
      </c>
      <c r="F24" s="192">
        <f>VLOOKUP(D24,($L$16:$S$17),8,FALSE)</f>
        <v>1201029970.5859656</v>
      </c>
      <c r="G24" s="203">
        <v>1</v>
      </c>
      <c r="H24" s="288" cm="1">
        <f t="array" ref="H24">VLOOKUP($B24,TRANSPOSE($B$8:$F$11),4,FALSE)</f>
        <v>1</v>
      </c>
      <c r="I24" s="288" cm="1">
        <f t="array" ref="I24">VLOOKUP($B24,TRANSPOSE($B$8:$F$11),4,FALSE)</f>
        <v>1</v>
      </c>
      <c r="J24" s="281">
        <f>MIN(H24:I24)/MAX(H24:I24)</f>
        <v>1</v>
      </c>
      <c r="K24" s="210">
        <f t="shared" ref="K24" si="1">E24*F24*G24*J24</f>
        <v>1.4424729902457254E+18</v>
      </c>
      <c r="T24" s="222">
        <v>10</v>
      </c>
      <c r="U24" s="346">
        <v>190</v>
      </c>
      <c r="V24" s="347"/>
      <c r="W24" s="347"/>
      <c r="X24" s="348"/>
    </row>
    <row r="25" spans="1:32">
      <c r="A25" s="201"/>
      <c r="B25" s="284"/>
      <c r="C25" s="201"/>
      <c r="J25" s="204" t="s">
        <v>2033</v>
      </c>
      <c r="K25" s="204">
        <f>SQRT(SUM(K24:K24))</f>
        <v>1201029970.5859656</v>
      </c>
      <c r="L25" s="290"/>
      <c r="T25" s="301" t="s">
        <v>2745</v>
      </c>
      <c r="U25" s="346">
        <v>6400</v>
      </c>
      <c r="V25" s="347"/>
      <c r="W25" s="347"/>
      <c r="X25" s="348"/>
    </row>
    <row r="26" spans="1:32">
      <c r="A26" s="201"/>
      <c r="B26" s="284"/>
      <c r="C26" s="201"/>
      <c r="T26" s="299" t="s">
        <v>201</v>
      </c>
      <c r="U26" s="346">
        <v>39</v>
      </c>
      <c r="V26" s="347"/>
      <c r="W26" s="347"/>
      <c r="X26" s="348"/>
    </row>
    <row r="27" spans="1:32">
      <c r="A27" s="201"/>
      <c r="B27" s="284"/>
      <c r="C27" s="201"/>
    </row>
    <row r="28" spans="1:32">
      <c r="A28" s="201" t="s">
        <v>1930</v>
      </c>
      <c r="B28" s="284"/>
      <c r="C28" s="201"/>
      <c r="T28" s="190" t="s">
        <v>1994</v>
      </c>
    </row>
    <row r="29" spans="1:32">
      <c r="A29" s="145" t="s">
        <v>41</v>
      </c>
      <c r="B29" s="144" t="s">
        <v>2</v>
      </c>
      <c r="C29" s="144" t="s">
        <v>1911</v>
      </c>
      <c r="D29" s="144" t="s">
        <v>1912</v>
      </c>
      <c r="E29" s="145" t="s">
        <v>1913</v>
      </c>
      <c r="F29" s="145" t="s">
        <v>1914</v>
      </c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 t="s">
        <v>201</v>
      </c>
    </row>
    <row r="30" spans="1:32">
      <c r="A30" s="193" t="s">
        <v>235</v>
      </c>
      <c r="B30" s="193">
        <v>12</v>
      </c>
      <c r="C30" s="151">
        <f>K25</f>
        <v>1201029970.5859656</v>
      </c>
      <c r="D30" s="151">
        <f>C30^2</f>
        <v>1.4424729902457254E+18</v>
      </c>
      <c r="E30" s="151">
        <f>SUM(S17:S17)</f>
        <v>1201029970.5859656</v>
      </c>
      <c r="F30" s="151">
        <f>MAX(MIN(E30,C30),-C30)</f>
        <v>1201029970.5859656</v>
      </c>
      <c r="T30" s="245">
        <v>0.18</v>
      </c>
      <c r="U30" s="245">
        <v>0.2</v>
      </c>
      <c r="V30" s="245">
        <v>0.28000000000000003</v>
      </c>
      <c r="W30" s="245">
        <v>0.24</v>
      </c>
      <c r="X30" s="245">
        <v>0.25</v>
      </c>
      <c r="Y30" s="245">
        <v>0.36</v>
      </c>
      <c r="Z30" s="245">
        <v>0.35</v>
      </c>
      <c r="AA30" s="245">
        <v>0.37</v>
      </c>
      <c r="AB30" s="245">
        <v>0.23</v>
      </c>
      <c r="AC30" s="245">
        <v>0.27</v>
      </c>
      <c r="AD30" s="245">
        <v>0.45</v>
      </c>
      <c r="AE30" s="245">
        <v>0.45</v>
      </c>
      <c r="AF30" s="245">
        <v>0</v>
      </c>
    </row>
    <row r="31" spans="1:32">
      <c r="A31" s="201"/>
      <c r="B31" s="201"/>
      <c r="C31" s="201"/>
    </row>
    <row r="32" spans="1:32">
      <c r="A32" s="201"/>
      <c r="B32" s="201"/>
      <c r="C32" s="201"/>
      <c r="T32" s="190" t="s">
        <v>1985</v>
      </c>
      <c r="U32" s="190"/>
      <c r="V32" s="190"/>
      <c r="W32" s="190"/>
      <c r="X32" s="190"/>
    </row>
    <row r="33" spans="1:32">
      <c r="A33" s="195" t="s">
        <v>2621</v>
      </c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</row>
    <row r="34" spans="1:32">
      <c r="T34" s="202">
        <v>1</v>
      </c>
      <c r="U34" s="226">
        <v>1</v>
      </c>
      <c r="V34" s="226">
        <v>0.18</v>
      </c>
      <c r="W34" s="226">
        <v>0.19</v>
      </c>
      <c r="X34" s="226">
        <v>0.19</v>
      </c>
      <c r="Y34" s="226">
        <v>0.14000000000000001</v>
      </c>
      <c r="Z34" s="226">
        <v>0.16</v>
      </c>
      <c r="AA34" s="226">
        <v>0.15</v>
      </c>
      <c r="AB34" s="226">
        <v>0.16</v>
      </c>
      <c r="AC34" s="226">
        <v>0.18</v>
      </c>
      <c r="AD34" s="226">
        <v>0.12</v>
      </c>
      <c r="AE34" s="226">
        <v>0.19</v>
      </c>
      <c r="AF34" s="226">
        <v>0.19</v>
      </c>
    </row>
    <row r="35" spans="1:32">
      <c r="A35" s="316" t="s">
        <v>2</v>
      </c>
      <c r="B35" s="317"/>
      <c r="C35" s="144" t="s">
        <v>1916</v>
      </c>
      <c r="D35" s="144" t="s">
        <v>1917</v>
      </c>
      <c r="E35" s="144" t="s">
        <v>1957</v>
      </c>
      <c r="F35" s="144" t="s">
        <v>1958</v>
      </c>
      <c r="G35" s="144" t="s">
        <v>1922</v>
      </c>
      <c r="H35" s="144" t="s">
        <v>1959</v>
      </c>
      <c r="I35" s="144" t="s">
        <v>1932</v>
      </c>
      <c r="T35" s="202">
        <v>2</v>
      </c>
      <c r="U35" s="226">
        <v>0.18</v>
      </c>
      <c r="V35" s="226">
        <v>1</v>
      </c>
      <c r="W35" s="226">
        <v>0.22</v>
      </c>
      <c r="X35" s="226">
        <v>0.21</v>
      </c>
      <c r="Y35" s="226">
        <v>0.15</v>
      </c>
      <c r="Z35" s="226">
        <v>0.18</v>
      </c>
      <c r="AA35" s="226">
        <v>0.17</v>
      </c>
      <c r="AB35" s="226">
        <v>0.19</v>
      </c>
      <c r="AC35" s="226">
        <v>0.2</v>
      </c>
      <c r="AD35" s="226">
        <v>0.14000000000000001</v>
      </c>
      <c r="AE35" s="240">
        <v>0.21</v>
      </c>
      <c r="AF35" s="226">
        <v>0.21</v>
      </c>
    </row>
    <row r="36" spans="1:32">
      <c r="A36" s="193">
        <v>12</v>
      </c>
      <c r="B36" s="193">
        <v>12</v>
      </c>
      <c r="C36" s="151">
        <f>VLOOKUP(A36,$B$30:$F$30,5,FALSE)</f>
        <v>1201029970.5859656</v>
      </c>
      <c r="D36" s="151">
        <f>VLOOKUP(B36,$B$30:$F$30,5,FALSE)</f>
        <v>1201029970.5859656</v>
      </c>
      <c r="E36" s="151" cm="1">
        <f t="array" ref="E36">VLOOKUP(A36,TRANSPOSE($B$8:$F$11),4,FALSE)</f>
        <v>1</v>
      </c>
      <c r="F36" s="151" cm="1">
        <f t="array" ref="F36">VLOOKUP(B36,TRANSPOSE($B$8:$F$11),4,FALSE)</f>
        <v>1</v>
      </c>
      <c r="G36" s="211">
        <v>1</v>
      </c>
      <c r="H36" s="281">
        <v>1</v>
      </c>
      <c r="I36" s="151">
        <f>IF(C36=D36,0,C36*D36*G36*H36)</f>
        <v>0</v>
      </c>
      <c r="T36" s="202">
        <v>3</v>
      </c>
      <c r="U36" s="226">
        <v>0.19</v>
      </c>
      <c r="V36" s="226">
        <v>0.22</v>
      </c>
      <c r="W36" s="226">
        <v>1</v>
      </c>
      <c r="X36" s="226">
        <v>0.22</v>
      </c>
      <c r="Y36" s="226">
        <v>0.13</v>
      </c>
      <c r="Z36" s="226">
        <v>0.16</v>
      </c>
      <c r="AA36" s="226">
        <v>0.08</v>
      </c>
      <c r="AB36" s="226">
        <v>0.17</v>
      </c>
      <c r="AC36" s="226">
        <v>0.22</v>
      </c>
      <c r="AD36" s="226">
        <v>0.13</v>
      </c>
      <c r="AE36" s="226">
        <v>0.2</v>
      </c>
      <c r="AF36" s="226">
        <v>0.2</v>
      </c>
    </row>
    <row r="37" spans="1:32">
      <c r="A37" s="201"/>
      <c r="B37" s="201"/>
      <c r="C37" s="201"/>
      <c r="H37" s="1" t="s">
        <v>1931</v>
      </c>
      <c r="I37" s="1">
        <f>SUM(I36:I36)</f>
        <v>0</v>
      </c>
      <c r="T37" s="202">
        <v>4</v>
      </c>
      <c r="U37" s="226">
        <v>0.19</v>
      </c>
      <c r="V37" s="226">
        <v>0.21</v>
      </c>
      <c r="W37" s="226">
        <v>0.22</v>
      </c>
      <c r="X37" s="226">
        <v>1</v>
      </c>
      <c r="Y37" s="226">
        <v>0.17</v>
      </c>
      <c r="Z37" s="226">
        <v>0.22</v>
      </c>
      <c r="AA37" s="226">
        <v>0.22</v>
      </c>
      <c r="AB37" s="226">
        <v>0.23</v>
      </c>
      <c r="AC37" s="226">
        <v>0.22</v>
      </c>
      <c r="AD37" s="226">
        <v>0.17</v>
      </c>
      <c r="AE37" s="226">
        <v>0.26</v>
      </c>
      <c r="AF37" s="226">
        <v>0.26</v>
      </c>
    </row>
    <row r="38" spans="1:32">
      <c r="A38" s="201"/>
      <c r="B38" s="201"/>
      <c r="C38" s="201"/>
      <c r="H38" s="1" t="s">
        <v>1933</v>
      </c>
      <c r="I38" s="1">
        <f>SUM(D30:D30)</f>
        <v>1.4424729902457254E+18</v>
      </c>
      <c r="T38" s="202">
        <v>5</v>
      </c>
      <c r="U38" s="226">
        <v>0.14000000000000001</v>
      </c>
      <c r="V38" s="226">
        <v>0.15</v>
      </c>
      <c r="W38" s="226">
        <v>0.13</v>
      </c>
      <c r="X38" s="226">
        <v>0.17</v>
      </c>
      <c r="Y38" s="226">
        <v>1</v>
      </c>
      <c r="Z38" s="226">
        <v>0.28999999999999998</v>
      </c>
      <c r="AA38" s="226">
        <v>0.26</v>
      </c>
      <c r="AB38" s="226">
        <v>0.28999999999999998</v>
      </c>
      <c r="AC38" s="226">
        <v>0.14000000000000001</v>
      </c>
      <c r="AD38" s="226">
        <v>0.24</v>
      </c>
      <c r="AE38" s="226">
        <v>0.32</v>
      </c>
      <c r="AF38" s="226">
        <v>0.32</v>
      </c>
    </row>
    <row r="39" spans="1:32">
      <c r="A39" s="201"/>
      <c r="B39" s="201"/>
      <c r="C39" s="201"/>
      <c r="H39" s="204" t="s">
        <v>2623</v>
      </c>
      <c r="I39" s="204">
        <f>SQRT(SUM(I37:I38))</f>
        <v>1201029970.5859656</v>
      </c>
      <c r="T39" s="202">
        <v>6</v>
      </c>
      <c r="U39" s="226">
        <v>0.16</v>
      </c>
      <c r="V39" s="226">
        <v>0.18</v>
      </c>
      <c r="W39" s="226">
        <v>0.16</v>
      </c>
      <c r="X39" s="226">
        <v>0.22</v>
      </c>
      <c r="Y39" s="226">
        <v>0.28999999999999998</v>
      </c>
      <c r="Z39" s="226">
        <v>1</v>
      </c>
      <c r="AA39" s="226">
        <v>0.34</v>
      </c>
      <c r="AB39" s="226">
        <v>0.36</v>
      </c>
      <c r="AC39" s="226">
        <v>0.17</v>
      </c>
      <c r="AD39" s="226">
        <v>0.3</v>
      </c>
      <c r="AE39" s="226">
        <v>0.39</v>
      </c>
      <c r="AF39" s="226">
        <v>0.39</v>
      </c>
    </row>
    <row r="40" spans="1:32">
      <c r="A40" s="201"/>
      <c r="B40" s="201"/>
      <c r="C40" s="201"/>
      <c r="T40" s="202">
        <v>7</v>
      </c>
      <c r="U40" s="226">
        <v>0.15</v>
      </c>
      <c r="V40" s="226">
        <v>0.17</v>
      </c>
      <c r="W40" s="226">
        <v>0.08</v>
      </c>
      <c r="X40" s="226">
        <v>0.22</v>
      </c>
      <c r="Y40" s="226">
        <v>0.26</v>
      </c>
      <c r="Z40" s="226">
        <v>0.34</v>
      </c>
      <c r="AA40" s="226">
        <v>1</v>
      </c>
      <c r="AB40" s="226">
        <v>0.33</v>
      </c>
      <c r="AC40" s="226">
        <v>0.16</v>
      </c>
      <c r="AD40" s="226">
        <v>0.28000000000000003</v>
      </c>
      <c r="AE40" s="226">
        <v>0.36</v>
      </c>
      <c r="AF40" s="226">
        <v>0.36</v>
      </c>
    </row>
    <row r="41" spans="1:32">
      <c r="T41" s="202">
        <v>8</v>
      </c>
      <c r="U41" s="226">
        <v>0.16</v>
      </c>
      <c r="V41" s="226">
        <v>0.19</v>
      </c>
      <c r="W41" s="226">
        <v>0.17</v>
      </c>
      <c r="X41" s="226">
        <v>0.23</v>
      </c>
      <c r="Y41" s="226">
        <v>0.28999999999999998</v>
      </c>
      <c r="Z41" s="226">
        <v>0.36</v>
      </c>
      <c r="AA41" s="226">
        <v>0.33</v>
      </c>
      <c r="AB41" s="226">
        <v>1</v>
      </c>
      <c r="AC41" s="226">
        <v>0.17</v>
      </c>
      <c r="AD41" s="226">
        <v>0.28999999999999998</v>
      </c>
      <c r="AE41" s="226">
        <v>0.4</v>
      </c>
      <c r="AF41" s="226">
        <v>0.4</v>
      </c>
    </row>
    <row r="42" spans="1:32">
      <c r="T42" s="202">
        <v>9</v>
      </c>
      <c r="U42" s="226">
        <v>0.18</v>
      </c>
      <c r="V42" s="226">
        <v>0.2</v>
      </c>
      <c r="W42" s="226">
        <v>0.22</v>
      </c>
      <c r="X42" s="226">
        <v>0.22</v>
      </c>
      <c r="Y42" s="226">
        <v>0.14000000000000001</v>
      </c>
      <c r="Z42" s="226">
        <v>0.17</v>
      </c>
      <c r="AA42" s="226">
        <v>0.16</v>
      </c>
      <c r="AB42" s="226">
        <v>0.17</v>
      </c>
      <c r="AC42" s="226">
        <v>1</v>
      </c>
      <c r="AD42" s="226">
        <v>0.13</v>
      </c>
      <c r="AE42" s="226">
        <v>0.21</v>
      </c>
      <c r="AF42" s="226">
        <v>0.21</v>
      </c>
    </row>
    <row r="43" spans="1:32">
      <c r="A43" s="274" t="s">
        <v>2625</v>
      </c>
      <c r="B43" s="273"/>
      <c r="T43" s="202">
        <v>10</v>
      </c>
      <c r="U43" s="226">
        <v>0.12</v>
      </c>
      <c r="V43" s="226">
        <v>0.14000000000000001</v>
      </c>
      <c r="W43" s="226">
        <v>0.13</v>
      </c>
      <c r="X43" s="226">
        <v>0.17</v>
      </c>
      <c r="Y43" s="226">
        <v>0.24</v>
      </c>
      <c r="Z43" s="226">
        <v>0.3</v>
      </c>
      <c r="AA43" s="226">
        <v>0.28000000000000003</v>
      </c>
      <c r="AB43" s="226">
        <v>0.28999999999999998</v>
      </c>
      <c r="AC43" s="226">
        <v>0.13</v>
      </c>
      <c r="AD43" s="226">
        <v>1</v>
      </c>
      <c r="AE43" s="226">
        <v>0.3</v>
      </c>
      <c r="AF43" s="226">
        <v>0.3</v>
      </c>
    </row>
    <row r="44" spans="1:32">
      <c r="T44" s="202">
        <v>11</v>
      </c>
      <c r="U44" s="226">
        <v>0.19</v>
      </c>
      <c r="V44" s="240">
        <v>0.21</v>
      </c>
      <c r="W44" s="226">
        <v>0.2</v>
      </c>
      <c r="X44" s="226">
        <v>0.26</v>
      </c>
      <c r="Y44" s="226">
        <v>0.32</v>
      </c>
      <c r="Z44" s="226">
        <v>0.39</v>
      </c>
      <c r="AA44" s="226">
        <v>0.36</v>
      </c>
      <c r="AB44" s="226">
        <v>0.4</v>
      </c>
      <c r="AC44" s="226">
        <v>0.21</v>
      </c>
      <c r="AD44" s="226">
        <v>0.3</v>
      </c>
      <c r="AE44" s="226">
        <v>1</v>
      </c>
      <c r="AF44" s="226">
        <v>0.45</v>
      </c>
    </row>
    <row r="45" spans="1:32">
      <c r="A45" s="195" t="s">
        <v>2751</v>
      </c>
      <c r="T45" s="202">
        <v>12</v>
      </c>
      <c r="U45" s="226">
        <v>0.19</v>
      </c>
      <c r="V45" s="226">
        <v>0.21</v>
      </c>
      <c r="W45" s="226">
        <v>0.2</v>
      </c>
      <c r="X45" s="226">
        <v>0.26</v>
      </c>
      <c r="Y45" s="226">
        <v>0.32</v>
      </c>
      <c r="Z45" s="226">
        <v>0.39</v>
      </c>
      <c r="AA45" s="226">
        <v>0.36</v>
      </c>
      <c r="AB45" s="226">
        <v>0.4</v>
      </c>
      <c r="AC45" s="226">
        <v>0.21</v>
      </c>
      <c r="AD45" s="226">
        <v>0.3</v>
      </c>
      <c r="AE45" s="226">
        <v>0.45</v>
      </c>
      <c r="AF45" s="226">
        <v>1</v>
      </c>
    </row>
    <row r="46" spans="1:32">
      <c r="Q46" s="302" t="s">
        <v>2753</v>
      </c>
    </row>
    <row r="47" spans="1:32">
      <c r="A47" s="144" t="s">
        <v>41</v>
      </c>
      <c r="B47" s="144" t="s">
        <v>42</v>
      </c>
      <c r="C47" s="144" t="s">
        <v>43</v>
      </c>
      <c r="D47" s="144" t="s">
        <v>0</v>
      </c>
      <c r="E47" s="144" t="s">
        <v>1</v>
      </c>
      <c r="F47" s="144" t="s">
        <v>2</v>
      </c>
      <c r="G47" s="144" t="s">
        <v>3</v>
      </c>
      <c r="H47" s="144" t="s">
        <v>4</v>
      </c>
      <c r="I47" s="144" t="s">
        <v>44</v>
      </c>
      <c r="J47" s="144" t="s">
        <v>45</v>
      </c>
      <c r="K47" s="144" t="s">
        <v>46</v>
      </c>
      <c r="L47" s="144" t="s">
        <v>2739</v>
      </c>
      <c r="M47" s="144" t="s">
        <v>2627</v>
      </c>
      <c r="N47" s="144" t="s">
        <v>2706</v>
      </c>
      <c r="O47" s="144" t="s">
        <v>2708</v>
      </c>
      <c r="P47" s="144" t="s">
        <v>2707</v>
      </c>
      <c r="Q47" s="235" t="s">
        <v>2664</v>
      </c>
      <c r="R47" s="235" t="s">
        <v>2665</v>
      </c>
    </row>
    <row r="48" spans="1:32">
      <c r="A48" s="193" t="s">
        <v>235</v>
      </c>
      <c r="B48" s="189" t="s">
        <v>428</v>
      </c>
      <c r="C48" s="189" t="s">
        <v>49</v>
      </c>
      <c r="D48" s="193" t="s">
        <v>25</v>
      </c>
      <c r="E48" s="193" t="s">
        <v>283</v>
      </c>
      <c r="F48" s="193">
        <v>12</v>
      </c>
      <c r="G48" s="193" t="s">
        <v>86</v>
      </c>
      <c r="H48" s="193"/>
      <c r="I48" s="193">
        <v>50000000</v>
      </c>
      <c r="J48" s="189" t="s">
        <v>50</v>
      </c>
      <c r="K48" s="193">
        <v>50000000</v>
      </c>
      <c r="L48" s="271" t="str">
        <f>E48&amp;"-"&amp;F48&amp;"-"&amp;G48</f>
        <v>VIX-12-30y</v>
      </c>
      <c r="M48" s="191" cm="1">
        <f t="array" ref="M48">VLOOKUP(G48,TRANSPOSE($T$50:$AF$51),2,FALSE)</f>
        <v>6.3926940639269405E-4</v>
      </c>
      <c r="N48" s="294">
        <f>N17</f>
        <v>19</v>
      </c>
      <c r="O48" s="295">
        <f>_xlfn.NORM.S.INV(99%)</f>
        <v>2.3263478740408408</v>
      </c>
      <c r="P48" s="295">
        <f>N48*SQRT(365/14)/O48</f>
        <v>41.702429534234923</v>
      </c>
      <c r="Q48" s="304">
        <f>IF(F48=12,0,K48*M48*P48)</f>
        <v>0</v>
      </c>
      <c r="R48" s="223">
        <f>ABS(Q48)</f>
        <v>0</v>
      </c>
    </row>
    <row r="49" spans="1:32">
      <c r="P49" s="6"/>
      <c r="Q49" s="6"/>
      <c r="R49" s="6"/>
    </row>
    <row r="50" spans="1:32">
      <c r="P50" s="6"/>
      <c r="Q50" s="6"/>
      <c r="R50" s="6"/>
      <c r="T50" s="217"/>
      <c r="U50" s="222" t="s">
        <v>51</v>
      </c>
      <c r="V50" s="222" t="s">
        <v>75</v>
      </c>
      <c r="W50" s="222" t="s">
        <v>54</v>
      </c>
      <c r="X50" s="222" t="s">
        <v>77</v>
      </c>
      <c r="Y50" s="222" t="s">
        <v>57</v>
      </c>
      <c r="Z50" s="222" t="s">
        <v>79</v>
      </c>
      <c r="AA50" s="222" t="s">
        <v>63</v>
      </c>
      <c r="AB50" s="222" t="s">
        <v>68</v>
      </c>
      <c r="AC50" s="222" t="s">
        <v>72</v>
      </c>
      <c r="AD50" s="222" t="s">
        <v>82</v>
      </c>
      <c r="AE50" s="222" t="s">
        <v>84</v>
      </c>
      <c r="AF50" s="222" t="s">
        <v>86</v>
      </c>
    </row>
    <row r="51" spans="1:32">
      <c r="A51" s="195" t="s">
        <v>2666</v>
      </c>
      <c r="T51" s="222" t="s">
        <v>2628</v>
      </c>
      <c r="U51" s="275">
        <f>0.5*MIN(1,14/U52)</f>
        <v>0.5</v>
      </c>
      <c r="V51" s="275">
        <f t="shared" ref="V51:AF51" si="2">0.5*MIN(1,14/V52)</f>
        <v>0.23013698630136986</v>
      </c>
      <c r="W51" s="275">
        <f t="shared" si="2"/>
        <v>7.6712328767123292E-2</v>
      </c>
      <c r="X51" s="275">
        <f t="shared" si="2"/>
        <v>3.8356164383561646E-2</v>
      </c>
      <c r="Y51" s="275">
        <f t="shared" si="2"/>
        <v>1.9178082191780823E-2</v>
      </c>
      <c r="Z51" s="275">
        <f t="shared" si="2"/>
        <v>9.5890410958904115E-3</v>
      </c>
      <c r="AA51" s="275">
        <f t="shared" si="2"/>
        <v>6.392694063926941E-3</v>
      </c>
      <c r="AB51" s="275">
        <f t="shared" si="2"/>
        <v>3.8356164383561643E-3</v>
      </c>
      <c r="AC51" s="275">
        <f t="shared" si="2"/>
        <v>1.9178082191780822E-3</v>
      </c>
      <c r="AD51" s="275">
        <f t="shared" si="2"/>
        <v>1.2785388127853881E-3</v>
      </c>
      <c r="AE51" s="275">
        <f t="shared" si="2"/>
        <v>9.5890410958904108E-4</v>
      </c>
      <c r="AF51" s="275">
        <f t="shared" si="2"/>
        <v>6.3926940639269405E-4</v>
      </c>
    </row>
    <row r="52" spans="1:32">
      <c r="T52" s="222" t="s">
        <v>2629</v>
      </c>
      <c r="U52" s="217">
        <v>14</v>
      </c>
      <c r="V52" s="217">
        <f>365/12</f>
        <v>30.416666666666668</v>
      </c>
      <c r="W52" s="217">
        <f>365/4</f>
        <v>91.25</v>
      </c>
      <c r="X52" s="217">
        <f>365/2</f>
        <v>182.5</v>
      </c>
      <c r="Y52" s="217">
        <f>365</f>
        <v>365</v>
      </c>
      <c r="Z52" s="217">
        <f>365*2</f>
        <v>730</v>
      </c>
      <c r="AA52" s="217">
        <f>365*3</f>
        <v>1095</v>
      </c>
      <c r="AB52" s="217">
        <f>365*5</f>
        <v>1825</v>
      </c>
      <c r="AC52" s="217">
        <f>365*10</f>
        <v>3650</v>
      </c>
      <c r="AD52" s="217">
        <f>365*15</f>
        <v>5475</v>
      </c>
      <c r="AE52" s="217">
        <f>365*20</f>
        <v>7300</v>
      </c>
      <c r="AF52" s="217">
        <f>365*30</f>
        <v>10950</v>
      </c>
    </row>
    <row r="53" spans="1:32">
      <c r="A53" s="201"/>
      <c r="B53" s="201"/>
      <c r="C53" s="201"/>
    </row>
    <row r="54" spans="1:32">
      <c r="A54" s="145" t="s">
        <v>41</v>
      </c>
      <c r="B54" s="144" t="s">
        <v>2</v>
      </c>
      <c r="C54" s="144" t="s">
        <v>2747</v>
      </c>
      <c r="D54" s="144" t="s">
        <v>2748</v>
      </c>
      <c r="E54" s="145" t="s">
        <v>1920</v>
      </c>
      <c r="F54" s="145" t="s">
        <v>1921</v>
      </c>
      <c r="G54" s="144" t="s">
        <v>1922</v>
      </c>
      <c r="H54" s="144" t="s">
        <v>2632</v>
      </c>
      <c r="I54" s="146" t="s">
        <v>1932</v>
      </c>
    </row>
    <row r="55" spans="1:32">
      <c r="A55" s="193" t="s">
        <v>235</v>
      </c>
      <c r="B55" s="193">
        <v>12</v>
      </c>
      <c r="C55" s="271" t="s">
        <v>2752</v>
      </c>
      <c r="D55" s="271" t="s">
        <v>2752</v>
      </c>
      <c r="E55" s="192">
        <f>VLOOKUP(C55,($L$47:$Q$48),6,FALSE)</f>
        <v>0</v>
      </c>
      <c r="F55" s="192">
        <f>VLOOKUP(D55,($L$47:$Q$48),6,FALSE)</f>
        <v>0</v>
      </c>
      <c r="G55" s="203">
        <v>1</v>
      </c>
      <c r="H55" s="272">
        <f>G55^2</f>
        <v>1</v>
      </c>
      <c r="I55" s="210">
        <f>E55*F55*H55</f>
        <v>0</v>
      </c>
    </row>
    <row r="56" spans="1:32">
      <c r="A56" s="201"/>
      <c r="B56" s="284"/>
      <c r="C56" s="201"/>
      <c r="H56" s="204" t="s">
        <v>2033</v>
      </c>
      <c r="I56" s="204">
        <f>SQRT(SUM(I55:I55))</f>
        <v>0</v>
      </c>
    </row>
    <row r="57" spans="1:32">
      <c r="B57" s="6"/>
    </row>
    <row r="58" spans="1:32">
      <c r="A58" s="201" t="s">
        <v>1930</v>
      </c>
      <c r="B58" s="284"/>
      <c r="C58" s="201"/>
    </row>
    <row r="59" spans="1:32">
      <c r="A59" s="145" t="s">
        <v>41</v>
      </c>
      <c r="B59" s="144" t="s">
        <v>2</v>
      </c>
      <c r="C59" s="144" t="s">
        <v>1911</v>
      </c>
      <c r="D59" s="144" t="s">
        <v>1912</v>
      </c>
      <c r="E59" s="145" t="s">
        <v>1913</v>
      </c>
      <c r="F59" s="145" t="s">
        <v>1914</v>
      </c>
    </row>
    <row r="60" spans="1:32">
      <c r="A60" s="193" t="s">
        <v>235</v>
      </c>
      <c r="B60" s="193">
        <v>12</v>
      </c>
      <c r="C60" s="151">
        <f>I56</f>
        <v>0</v>
      </c>
      <c r="D60" s="151">
        <f>C60^2</f>
        <v>0</v>
      </c>
      <c r="E60" s="151">
        <f>SUM(Q48:Q48)</f>
        <v>0</v>
      </c>
      <c r="F60" s="151">
        <f>MAX(MIN(E60,C60),-C60)</f>
        <v>0</v>
      </c>
    </row>
    <row r="61" spans="1:32">
      <c r="B61" s="6"/>
    </row>
    <row r="63" spans="1:32">
      <c r="A63" s="195" t="s">
        <v>2668</v>
      </c>
    </row>
    <row r="65" spans="1:21">
      <c r="A65" s="145"/>
      <c r="B65" s="145" t="s">
        <v>2760</v>
      </c>
      <c r="C65" s="144" t="s">
        <v>2784</v>
      </c>
    </row>
    <row r="66" spans="1:21">
      <c r="A66" s="217" t="s">
        <v>2634</v>
      </c>
      <c r="B66" s="217">
        <f>SUM(Q48:Q48)</f>
        <v>0</v>
      </c>
      <c r="C66" s="217">
        <f>SUM(B66)</f>
        <v>0</v>
      </c>
    </row>
    <row r="67" spans="1:21">
      <c r="A67" s="217" t="s">
        <v>2635</v>
      </c>
      <c r="B67" s="217">
        <f>SUM(R48:R48)</f>
        <v>0</v>
      </c>
      <c r="C67" s="217">
        <f>SUM(B67)</f>
        <v>0</v>
      </c>
    </row>
    <row r="68" spans="1:21">
      <c r="A68" s="217" t="s">
        <v>2636</v>
      </c>
      <c r="B68" s="217">
        <v>0</v>
      </c>
      <c r="T68" s="224"/>
      <c r="U68" s="224"/>
    </row>
    <row r="69" spans="1:21">
      <c r="A69" s="217" t="s">
        <v>2637</v>
      </c>
      <c r="B69" s="217">
        <f>_xlfn.NORM.S.INV(99.5%)</f>
        <v>2.5758293035488999</v>
      </c>
      <c r="T69" s="6"/>
      <c r="U69" s="6"/>
    </row>
    <row r="70" spans="1:21">
      <c r="A70" s="277" t="s">
        <v>2638</v>
      </c>
      <c r="B70" s="217">
        <f>(B69^2-1)*(1+B68)-B68</f>
        <v>5.6348966010212109</v>
      </c>
      <c r="D70" s="278"/>
      <c r="E70" s="278"/>
      <c r="F70" s="278"/>
      <c r="G70" s="279"/>
    </row>
    <row r="71" spans="1:21">
      <c r="B71" s="283"/>
    </row>
    <row r="73" spans="1:21">
      <c r="A73" s="195" t="s">
        <v>2642</v>
      </c>
    </row>
    <row r="75" spans="1:21">
      <c r="A75" s="316" t="s">
        <v>2</v>
      </c>
      <c r="B75" s="317"/>
      <c r="C75" s="144" t="s">
        <v>1916</v>
      </c>
      <c r="D75" s="144" t="s">
        <v>1917</v>
      </c>
      <c r="E75" s="144" t="s">
        <v>1922</v>
      </c>
      <c r="F75" s="144" t="s">
        <v>2632</v>
      </c>
      <c r="G75" s="144" t="s">
        <v>1932</v>
      </c>
    </row>
    <row r="76" spans="1:21">
      <c r="A76" s="193">
        <v>12</v>
      </c>
      <c r="B76" s="193">
        <v>12</v>
      </c>
      <c r="C76" s="151">
        <f>VLOOKUP(A76,$B$59:$F$60,5,FALSE)</f>
        <v>0</v>
      </c>
      <c r="D76" s="151">
        <f>VLOOKUP(B76,$B$59:$F$60,5,FALSE)</f>
        <v>0</v>
      </c>
      <c r="E76" s="211">
        <v>1</v>
      </c>
      <c r="F76" s="211">
        <f>E76^2</f>
        <v>1</v>
      </c>
      <c r="G76" s="151">
        <f>IF(C76=D76,0,C76*D76*F76)</f>
        <v>0</v>
      </c>
    </row>
    <row r="77" spans="1:21">
      <c r="A77" s="201"/>
      <c r="B77" s="201"/>
      <c r="C77" s="201"/>
      <c r="F77" s="1" t="s">
        <v>1931</v>
      </c>
      <c r="G77" s="1">
        <f>SUM(G76:G76)</f>
        <v>0</v>
      </c>
    </row>
    <row r="78" spans="1:21">
      <c r="A78" s="201"/>
      <c r="B78" s="201"/>
      <c r="C78" s="201"/>
      <c r="F78" s="1" t="s">
        <v>1933</v>
      </c>
      <c r="G78" s="1">
        <f>SUM(D60:D60)</f>
        <v>0</v>
      </c>
    </row>
    <row r="79" spans="1:21">
      <c r="F79" s="204" t="s">
        <v>2670</v>
      </c>
      <c r="G79" s="204">
        <f>MAX(C66+B70*SQRT(G77+G78),0)</f>
        <v>0</v>
      </c>
    </row>
    <row r="81" spans="1:17">
      <c r="A81" s="274" t="s">
        <v>2613</v>
      </c>
      <c r="B81" s="273">
        <f>I39+G79</f>
        <v>1201029970.5859656</v>
      </c>
    </row>
    <row r="83" spans="1:17">
      <c r="A83" s="205" t="s">
        <v>1935</v>
      </c>
    </row>
    <row r="85" spans="1:17">
      <c r="A85" s="227" t="s">
        <v>2043</v>
      </c>
      <c r="B85" s="227" t="s">
        <v>2044</v>
      </c>
      <c r="C85" s="227" t="s">
        <v>2045</v>
      </c>
      <c r="D85" s="227" t="s">
        <v>2046</v>
      </c>
      <c r="E85" s="227" t="s">
        <v>2047</v>
      </c>
      <c r="F85" s="227" t="s">
        <v>2048</v>
      </c>
      <c r="G85" s="227" t="s">
        <v>2049</v>
      </c>
      <c r="H85" s="227" t="s">
        <v>2050</v>
      </c>
      <c r="I85" s="227" t="s">
        <v>2051</v>
      </c>
      <c r="J85" s="217" t="s">
        <v>2052</v>
      </c>
      <c r="K85" s="217" t="s">
        <v>2053</v>
      </c>
      <c r="L85" s="217" t="s">
        <v>2054</v>
      </c>
      <c r="M85" s="217" t="s">
        <v>2055</v>
      </c>
      <c r="N85" s="217" t="s">
        <v>2056</v>
      </c>
      <c r="O85" s="217" t="s">
        <v>2057</v>
      </c>
      <c r="P85" s="217" t="s">
        <v>2058</v>
      </c>
      <c r="Q85" s="217" t="s">
        <v>2059</v>
      </c>
    </row>
    <row r="86" spans="1:17">
      <c r="A86" s="228">
        <v>45169</v>
      </c>
      <c r="B86" s="227" t="s">
        <v>2439</v>
      </c>
      <c r="C86" s="227" t="s">
        <v>2061</v>
      </c>
      <c r="D86" s="227" t="s">
        <v>50</v>
      </c>
      <c r="E86" s="227">
        <v>1201029970.5859599</v>
      </c>
      <c r="F86" s="227">
        <v>0</v>
      </c>
      <c r="G86" s="227">
        <v>1201029970.5859599</v>
      </c>
      <c r="H86" s="227">
        <v>0</v>
      </c>
      <c r="I86" s="227">
        <v>0</v>
      </c>
      <c r="J86" s="217">
        <v>1201029970.5859599</v>
      </c>
      <c r="K86" s="217">
        <v>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  <c r="Q86" s="217">
        <v>0</v>
      </c>
    </row>
    <row r="151" spans="22:33"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</sheetData>
  <mergeCells count="13">
    <mergeCell ref="A75:B75"/>
    <mergeCell ref="U22:X22"/>
    <mergeCell ref="U23:X23"/>
    <mergeCell ref="U24:X24"/>
    <mergeCell ref="U25:X25"/>
    <mergeCell ref="U26:X26"/>
    <mergeCell ref="A35:B35"/>
    <mergeCell ref="U21:X21"/>
    <mergeCell ref="B7:D7"/>
    <mergeCell ref="T9:Z9"/>
    <mergeCell ref="T10:Z10"/>
    <mergeCell ref="T11:Z11"/>
    <mergeCell ref="U20:X20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0CA34-1943-456E-B491-B843AC0A5FBE}">
  <dimension ref="A1:AG151"/>
  <sheetViews>
    <sheetView topLeftCell="H7" zoomScaleNormal="100" workbookViewId="0">
      <selection activeCell="S40" sqref="S40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34.7109375" style="1" customWidth="1"/>
    <col min="35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1671</v>
      </c>
      <c r="B2" s="187" t="s">
        <v>235</v>
      </c>
      <c r="C2" s="187" t="s">
        <v>1392</v>
      </c>
      <c r="D2" s="187" t="s">
        <v>1672</v>
      </c>
      <c r="E2" s="187" t="s">
        <v>1673</v>
      </c>
      <c r="F2" s="187" t="s">
        <v>1660</v>
      </c>
      <c r="G2" s="187" t="s">
        <v>617</v>
      </c>
      <c r="H2" s="188">
        <v>0</v>
      </c>
      <c r="I2" s="188">
        <v>12993353424.433735</v>
      </c>
      <c r="J2" s="188">
        <v>726140130.50794494</v>
      </c>
      <c r="K2" s="188">
        <v>0</v>
      </c>
      <c r="L2" s="188">
        <v>0</v>
      </c>
      <c r="M2" s="188">
        <v>13719493554.941679</v>
      </c>
      <c r="N2" s="188"/>
    </row>
    <row r="4" spans="1:32">
      <c r="A4" s="274" t="s">
        <v>2624</v>
      </c>
      <c r="B4" s="273"/>
      <c r="T4" s="190"/>
      <c r="U4" s="190"/>
      <c r="V4" s="190"/>
      <c r="W4" s="190"/>
    </row>
    <row r="5" spans="1:32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2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 t="s">
        <v>201</v>
      </c>
    </row>
    <row r="7" spans="1:32">
      <c r="A7" s="144" t="s">
        <v>1907</v>
      </c>
      <c r="B7" s="316" t="s">
        <v>235</v>
      </c>
      <c r="C7" s="321"/>
      <c r="D7" s="317"/>
      <c r="E7" s="144" t="s">
        <v>47</v>
      </c>
      <c r="F7" s="144" t="s">
        <v>290</v>
      </c>
      <c r="T7" s="191">
        <v>30</v>
      </c>
      <c r="U7" s="191">
        <v>33</v>
      </c>
      <c r="V7" s="191">
        <v>36</v>
      </c>
      <c r="W7" s="191">
        <v>29</v>
      </c>
      <c r="X7" s="191">
        <v>26</v>
      </c>
      <c r="Y7" s="191">
        <v>25</v>
      </c>
      <c r="Z7" s="191">
        <v>34</v>
      </c>
      <c r="AA7" s="191">
        <v>28</v>
      </c>
      <c r="AB7" s="191">
        <v>36</v>
      </c>
      <c r="AC7" s="191">
        <v>50</v>
      </c>
      <c r="AD7" s="191">
        <v>19</v>
      </c>
      <c r="AE7" s="191">
        <v>19</v>
      </c>
      <c r="AF7" s="191">
        <v>50</v>
      </c>
    </row>
    <row r="8" spans="1:32" ht="15" customHeight="1">
      <c r="A8" s="251" t="s">
        <v>2</v>
      </c>
      <c r="B8" s="193">
        <v>5</v>
      </c>
      <c r="C8" s="193"/>
      <c r="D8" s="193"/>
      <c r="E8" s="286"/>
      <c r="F8" s="286"/>
      <c r="T8" s="190"/>
      <c r="U8" s="190"/>
      <c r="V8" s="190"/>
      <c r="W8" s="190"/>
    </row>
    <row r="9" spans="1:32">
      <c r="A9" s="198" t="s">
        <v>1908</v>
      </c>
      <c r="B9" s="208">
        <v>1300000000</v>
      </c>
      <c r="C9" s="208"/>
      <c r="D9" s="208"/>
      <c r="E9" s="199"/>
      <c r="F9" s="199"/>
      <c r="T9" s="352" t="s">
        <v>2742</v>
      </c>
      <c r="U9" s="352"/>
      <c r="V9" s="352"/>
      <c r="W9" s="352"/>
      <c r="X9" s="352"/>
      <c r="Y9" s="352"/>
      <c r="Z9" s="352"/>
      <c r="AA9" s="151">
        <v>0.45</v>
      </c>
    </row>
    <row r="10" spans="1:32">
      <c r="A10" s="198" t="s">
        <v>2728</v>
      </c>
      <c r="B10" s="200">
        <f>SUM(R40)</f>
        <v>10271966853.695759</v>
      </c>
      <c r="C10" s="200" t="e">
        <f>#REF!</f>
        <v>#REF!</v>
      </c>
      <c r="D10" s="200" t="e">
        <f>SUM(#REF!)</f>
        <v>#REF!</v>
      </c>
      <c r="E10" s="199">
        <f>SUM(M64:M64)</f>
        <v>0</v>
      </c>
      <c r="F10" s="199">
        <f>SUM(O64:O64)</f>
        <v>0</v>
      </c>
      <c r="T10" s="352" t="s">
        <v>2741</v>
      </c>
      <c r="U10" s="352"/>
      <c r="V10" s="352"/>
      <c r="W10" s="352"/>
      <c r="X10" s="352"/>
      <c r="Y10" s="352"/>
      <c r="Z10" s="352"/>
      <c r="AA10" s="151">
        <v>0.96</v>
      </c>
    </row>
    <row r="11" spans="1:32">
      <c r="A11" s="206" t="s">
        <v>1909</v>
      </c>
      <c r="B11" s="207">
        <f>MAX(1,SQRT(ABS(B10)/B9))</f>
        <v>2.8109629959110727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352" t="s">
        <v>2740</v>
      </c>
      <c r="U11" s="352"/>
      <c r="V11" s="352"/>
      <c r="W11" s="352"/>
      <c r="X11" s="352"/>
      <c r="Y11" s="352"/>
      <c r="Z11" s="352"/>
      <c r="AA11" s="151">
        <v>0.6</v>
      </c>
    </row>
    <row r="12" spans="1:32">
      <c r="T12" s="6"/>
      <c r="U12" s="6"/>
      <c r="V12" s="6"/>
      <c r="W12" s="6"/>
      <c r="X12" s="6"/>
      <c r="Y12" s="6"/>
      <c r="Z12" s="6"/>
    </row>
    <row r="14" spans="1:32">
      <c r="A14" s="195" t="s">
        <v>1910</v>
      </c>
    </row>
    <row r="15" spans="1:32">
      <c r="A15" s="195"/>
    </row>
    <row r="16" spans="1:32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</row>
    <row r="17" spans="1:32" ht="15" customHeight="1">
      <c r="A17" s="193" t="s">
        <v>235</v>
      </c>
      <c r="B17" s="189" t="s">
        <v>420</v>
      </c>
      <c r="C17" s="189" t="s">
        <v>49</v>
      </c>
      <c r="D17" s="193" t="s">
        <v>25</v>
      </c>
      <c r="E17" s="193" t="s">
        <v>421</v>
      </c>
      <c r="F17" s="193">
        <v>5</v>
      </c>
      <c r="G17" s="193" t="s">
        <v>63</v>
      </c>
      <c r="H17" s="193"/>
      <c r="I17" s="193">
        <v>15000000</v>
      </c>
      <c r="J17" s="189" t="s">
        <v>50</v>
      </c>
      <c r="K17" s="193">
        <v>15000000</v>
      </c>
    </row>
    <row r="18" spans="1:32">
      <c r="A18" s="193" t="s">
        <v>235</v>
      </c>
      <c r="B18" s="189" t="s">
        <v>420</v>
      </c>
      <c r="C18" s="189" t="s">
        <v>49</v>
      </c>
      <c r="D18" s="193" t="s">
        <v>25</v>
      </c>
      <c r="E18" s="193" t="s">
        <v>421</v>
      </c>
      <c r="F18" s="193">
        <v>5</v>
      </c>
      <c r="G18" s="193" t="s">
        <v>63</v>
      </c>
      <c r="H18" s="193"/>
      <c r="I18" s="193">
        <v>15000000</v>
      </c>
      <c r="J18" s="189" t="s">
        <v>50</v>
      </c>
      <c r="K18" s="193">
        <v>15000000</v>
      </c>
    </row>
    <row r="19" spans="1:32">
      <c r="A19" s="193" t="s">
        <v>235</v>
      </c>
      <c r="B19" s="189" t="s">
        <v>420</v>
      </c>
      <c r="C19" s="189" t="s">
        <v>49</v>
      </c>
      <c r="D19" s="193" t="s">
        <v>25</v>
      </c>
      <c r="E19" s="193" t="s">
        <v>421</v>
      </c>
      <c r="F19" s="193">
        <v>5</v>
      </c>
      <c r="G19" s="193" t="s">
        <v>63</v>
      </c>
      <c r="H19" s="193"/>
      <c r="I19" s="193">
        <v>15000000</v>
      </c>
      <c r="J19" s="189" t="s">
        <v>50</v>
      </c>
      <c r="K19" s="193">
        <v>15000000</v>
      </c>
      <c r="T19" s="1" t="s">
        <v>2658</v>
      </c>
    </row>
    <row r="20" spans="1:32">
      <c r="A20" s="193" t="s">
        <v>235</v>
      </c>
      <c r="B20" s="189" t="s">
        <v>420</v>
      </c>
      <c r="C20" s="189" t="s">
        <v>49</v>
      </c>
      <c r="D20" s="193" t="s">
        <v>25</v>
      </c>
      <c r="E20" s="193" t="s">
        <v>421</v>
      </c>
      <c r="F20" s="193">
        <v>5</v>
      </c>
      <c r="G20" s="193" t="s">
        <v>63</v>
      </c>
      <c r="H20" s="193"/>
      <c r="I20" s="193">
        <v>15000000</v>
      </c>
      <c r="J20" s="189" t="s">
        <v>50</v>
      </c>
      <c r="K20" s="193">
        <v>15000000</v>
      </c>
      <c r="T20" s="291" t="s">
        <v>2</v>
      </c>
      <c r="U20" s="325" t="s">
        <v>2709</v>
      </c>
      <c r="V20" s="325"/>
      <c r="W20" s="325"/>
      <c r="X20" s="325"/>
    </row>
    <row r="21" spans="1:32">
      <c r="A21" s="193" t="s">
        <v>235</v>
      </c>
      <c r="B21" s="189" t="s">
        <v>420</v>
      </c>
      <c r="C21" s="189" t="s">
        <v>49</v>
      </c>
      <c r="D21" s="193" t="s">
        <v>25</v>
      </c>
      <c r="E21" s="193" t="s">
        <v>421</v>
      </c>
      <c r="F21" s="193">
        <v>5</v>
      </c>
      <c r="G21" s="193" t="s">
        <v>63</v>
      </c>
      <c r="H21" s="193"/>
      <c r="I21" s="193">
        <v>15000000</v>
      </c>
      <c r="J21" s="189" t="s">
        <v>50</v>
      </c>
      <c r="K21" s="193">
        <v>15000000</v>
      </c>
      <c r="T21" s="300" t="s">
        <v>2743</v>
      </c>
      <c r="U21" s="346">
        <v>210</v>
      </c>
      <c r="V21" s="347"/>
      <c r="W21" s="347"/>
      <c r="X21" s="348"/>
    </row>
    <row r="22" spans="1:32">
      <c r="A22" s="193" t="s">
        <v>235</v>
      </c>
      <c r="B22" s="189" t="s">
        <v>420</v>
      </c>
      <c r="C22" s="189" t="s">
        <v>49</v>
      </c>
      <c r="D22" s="193" t="s">
        <v>25</v>
      </c>
      <c r="E22" s="193" t="s">
        <v>421</v>
      </c>
      <c r="F22" s="193">
        <v>5</v>
      </c>
      <c r="G22" s="193" t="s">
        <v>63</v>
      </c>
      <c r="H22" s="193"/>
      <c r="I22" s="193">
        <v>15000000</v>
      </c>
      <c r="J22" s="189" t="s">
        <v>50</v>
      </c>
      <c r="K22" s="193">
        <v>15000000</v>
      </c>
      <c r="T22" s="300" t="s">
        <v>2744</v>
      </c>
      <c r="U22" s="346">
        <v>1300</v>
      </c>
      <c r="V22" s="347"/>
      <c r="W22" s="347"/>
      <c r="X22" s="348"/>
    </row>
    <row r="23" spans="1:32">
      <c r="A23" s="193" t="s">
        <v>235</v>
      </c>
      <c r="B23" s="189" t="s">
        <v>420</v>
      </c>
      <c r="C23" s="189" t="s">
        <v>49</v>
      </c>
      <c r="D23" s="193" t="s">
        <v>25</v>
      </c>
      <c r="E23" s="193" t="s">
        <v>421</v>
      </c>
      <c r="F23" s="193">
        <v>5</v>
      </c>
      <c r="G23" s="193" t="s">
        <v>63</v>
      </c>
      <c r="H23" s="193"/>
      <c r="I23" s="193">
        <v>15000000</v>
      </c>
      <c r="J23" s="189" t="s">
        <v>50</v>
      </c>
      <c r="K23" s="193">
        <v>15000000</v>
      </c>
      <c r="T23" s="222">
        <v>9</v>
      </c>
      <c r="U23" s="346">
        <v>39</v>
      </c>
      <c r="V23" s="347"/>
      <c r="W23" s="347"/>
      <c r="X23" s="348"/>
    </row>
    <row r="24" spans="1:32">
      <c r="A24" s="193" t="s">
        <v>235</v>
      </c>
      <c r="B24" s="189" t="s">
        <v>420</v>
      </c>
      <c r="C24" s="189" t="s">
        <v>49</v>
      </c>
      <c r="D24" s="193" t="s">
        <v>25</v>
      </c>
      <c r="E24" s="193" t="s">
        <v>421</v>
      </c>
      <c r="F24" s="193">
        <v>5</v>
      </c>
      <c r="G24" s="193" t="s">
        <v>63</v>
      </c>
      <c r="H24" s="193"/>
      <c r="I24" s="193">
        <v>15000000</v>
      </c>
      <c r="J24" s="189" t="s">
        <v>50</v>
      </c>
      <c r="K24" s="193">
        <v>15000000</v>
      </c>
      <c r="T24" s="222">
        <v>10</v>
      </c>
      <c r="U24" s="346">
        <v>190</v>
      </c>
      <c r="V24" s="347"/>
      <c r="W24" s="347"/>
      <c r="X24" s="348"/>
    </row>
    <row r="25" spans="1:32">
      <c r="A25" s="193" t="s">
        <v>235</v>
      </c>
      <c r="B25" s="189" t="s">
        <v>420</v>
      </c>
      <c r="C25" s="189" t="s">
        <v>49</v>
      </c>
      <c r="D25" s="193" t="s">
        <v>25</v>
      </c>
      <c r="E25" s="193" t="s">
        <v>421</v>
      </c>
      <c r="F25" s="193">
        <v>5</v>
      </c>
      <c r="G25" s="193" t="s">
        <v>63</v>
      </c>
      <c r="H25" s="193"/>
      <c r="I25" s="193">
        <v>15000000</v>
      </c>
      <c r="J25" s="189" t="s">
        <v>50</v>
      </c>
      <c r="K25" s="193">
        <v>15000000</v>
      </c>
      <c r="T25" s="301" t="s">
        <v>2745</v>
      </c>
      <c r="U25" s="346">
        <v>6400</v>
      </c>
      <c r="V25" s="347"/>
      <c r="W25" s="347"/>
      <c r="X25" s="348"/>
    </row>
    <row r="26" spans="1:32">
      <c r="A26" s="193" t="s">
        <v>235</v>
      </c>
      <c r="B26" s="189" t="s">
        <v>420</v>
      </c>
      <c r="C26" s="189" t="s">
        <v>49</v>
      </c>
      <c r="D26" s="193" t="s">
        <v>25</v>
      </c>
      <c r="E26" s="193" t="s">
        <v>421</v>
      </c>
      <c r="F26" s="193">
        <v>5</v>
      </c>
      <c r="G26" s="193" t="s">
        <v>63</v>
      </c>
      <c r="H26" s="193"/>
      <c r="I26" s="193">
        <v>15000000</v>
      </c>
      <c r="J26" s="189" t="s">
        <v>50</v>
      </c>
      <c r="K26" s="193">
        <v>15000000</v>
      </c>
      <c r="T26" s="299" t="s">
        <v>201</v>
      </c>
      <c r="U26" s="346">
        <v>39</v>
      </c>
      <c r="V26" s="347"/>
      <c r="W26" s="347"/>
      <c r="X26" s="348"/>
    </row>
    <row r="27" spans="1:32">
      <c r="A27" s="193" t="s">
        <v>235</v>
      </c>
      <c r="B27" s="189" t="s">
        <v>420</v>
      </c>
      <c r="C27" s="189" t="s">
        <v>49</v>
      </c>
      <c r="D27" s="193" t="s">
        <v>25</v>
      </c>
      <c r="E27" s="193" t="s">
        <v>421</v>
      </c>
      <c r="F27" s="193">
        <v>5</v>
      </c>
      <c r="G27" s="193" t="s">
        <v>63</v>
      </c>
      <c r="H27" s="193"/>
      <c r="I27" s="193">
        <v>15000000</v>
      </c>
      <c r="J27" s="189" t="s">
        <v>50</v>
      </c>
      <c r="K27" s="193">
        <v>15000000</v>
      </c>
    </row>
    <row r="28" spans="1:32">
      <c r="A28" s="193" t="s">
        <v>235</v>
      </c>
      <c r="B28" s="189" t="s">
        <v>420</v>
      </c>
      <c r="C28" s="189" t="s">
        <v>49</v>
      </c>
      <c r="D28" s="193" t="s">
        <v>25</v>
      </c>
      <c r="E28" s="193" t="s">
        <v>421</v>
      </c>
      <c r="F28" s="193">
        <v>5</v>
      </c>
      <c r="G28" s="193" t="s">
        <v>63</v>
      </c>
      <c r="H28" s="193"/>
      <c r="I28" s="193">
        <v>15000000</v>
      </c>
      <c r="J28" s="189" t="s">
        <v>50</v>
      </c>
      <c r="K28" s="193">
        <v>15000000</v>
      </c>
      <c r="T28" s="190" t="s">
        <v>1994</v>
      </c>
    </row>
    <row r="29" spans="1:32">
      <c r="A29" s="193" t="s">
        <v>235</v>
      </c>
      <c r="B29" s="189" t="s">
        <v>420</v>
      </c>
      <c r="C29" s="189" t="s">
        <v>49</v>
      </c>
      <c r="D29" s="193" t="s">
        <v>25</v>
      </c>
      <c r="E29" s="193" t="s">
        <v>421</v>
      </c>
      <c r="F29" s="193">
        <v>5</v>
      </c>
      <c r="G29" s="193" t="s">
        <v>63</v>
      </c>
      <c r="H29" s="193"/>
      <c r="I29" s="193">
        <v>15000000</v>
      </c>
      <c r="J29" s="189" t="s">
        <v>50</v>
      </c>
      <c r="K29" s="193">
        <v>15000000</v>
      </c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 t="s">
        <v>201</v>
      </c>
    </row>
    <row r="30" spans="1:32">
      <c r="A30" s="193" t="s">
        <v>235</v>
      </c>
      <c r="B30" s="189" t="s">
        <v>420</v>
      </c>
      <c r="C30" s="189" t="s">
        <v>49</v>
      </c>
      <c r="D30" s="193" t="s">
        <v>25</v>
      </c>
      <c r="E30" s="193" t="s">
        <v>421</v>
      </c>
      <c r="F30" s="193">
        <v>5</v>
      </c>
      <c r="G30" s="193" t="s">
        <v>63</v>
      </c>
      <c r="H30" s="193"/>
      <c r="I30" s="193">
        <v>15000000</v>
      </c>
      <c r="J30" s="189" t="s">
        <v>50</v>
      </c>
      <c r="K30" s="193">
        <v>15000000</v>
      </c>
      <c r="T30" s="245">
        <v>0.18</v>
      </c>
      <c r="U30" s="245">
        <v>0.2</v>
      </c>
      <c r="V30" s="245">
        <v>0.28000000000000003</v>
      </c>
      <c r="W30" s="245">
        <v>0.24</v>
      </c>
      <c r="X30" s="245">
        <v>0.25</v>
      </c>
      <c r="Y30" s="245">
        <v>0.36</v>
      </c>
      <c r="Z30" s="245">
        <v>0.35</v>
      </c>
      <c r="AA30" s="245">
        <v>0.37</v>
      </c>
      <c r="AB30" s="245">
        <v>0.23</v>
      </c>
      <c r="AC30" s="245">
        <v>0.27</v>
      </c>
      <c r="AD30" s="245">
        <v>0.45</v>
      </c>
      <c r="AE30" s="245">
        <v>0.45</v>
      </c>
      <c r="AF30" s="245">
        <v>0</v>
      </c>
    </row>
    <row r="31" spans="1:32">
      <c r="A31" s="193" t="s">
        <v>235</v>
      </c>
      <c r="B31" s="189" t="s">
        <v>420</v>
      </c>
      <c r="C31" s="189" t="s">
        <v>49</v>
      </c>
      <c r="D31" s="193" t="s">
        <v>25</v>
      </c>
      <c r="E31" s="193" t="s">
        <v>421</v>
      </c>
      <c r="F31" s="193">
        <v>5</v>
      </c>
      <c r="G31" s="193" t="s">
        <v>63</v>
      </c>
      <c r="H31" s="193"/>
      <c r="I31" s="193">
        <v>15000000</v>
      </c>
      <c r="J31" s="189" t="s">
        <v>50</v>
      </c>
      <c r="K31" s="193">
        <v>15000000</v>
      </c>
    </row>
    <row r="32" spans="1:32">
      <c r="A32" s="193" t="s">
        <v>235</v>
      </c>
      <c r="B32" s="189" t="s">
        <v>420</v>
      </c>
      <c r="C32" s="189" t="s">
        <v>49</v>
      </c>
      <c r="D32" s="193" t="s">
        <v>25</v>
      </c>
      <c r="E32" s="193" t="s">
        <v>421</v>
      </c>
      <c r="F32" s="193">
        <v>5</v>
      </c>
      <c r="G32" s="193" t="s">
        <v>63</v>
      </c>
      <c r="H32" s="193"/>
      <c r="I32" s="193">
        <v>15000000</v>
      </c>
      <c r="J32" s="189" t="s">
        <v>50</v>
      </c>
      <c r="K32" s="193">
        <v>15000000</v>
      </c>
      <c r="T32" s="190" t="s">
        <v>1985</v>
      </c>
      <c r="U32" s="190"/>
      <c r="V32" s="190"/>
      <c r="W32" s="190"/>
      <c r="X32" s="190"/>
    </row>
    <row r="33" spans="1:32">
      <c r="A33" s="193" t="s">
        <v>235</v>
      </c>
      <c r="B33" s="189" t="s">
        <v>420</v>
      </c>
      <c r="C33" s="189" t="s">
        <v>49</v>
      </c>
      <c r="D33" s="193" t="s">
        <v>25</v>
      </c>
      <c r="E33" s="193" t="s">
        <v>421</v>
      </c>
      <c r="F33" s="193">
        <v>5</v>
      </c>
      <c r="G33" s="193" t="s">
        <v>63</v>
      </c>
      <c r="H33" s="193"/>
      <c r="I33" s="193">
        <v>15000000</v>
      </c>
      <c r="J33" s="189" t="s">
        <v>50</v>
      </c>
      <c r="K33" s="193">
        <v>15000000</v>
      </c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</row>
    <row r="34" spans="1:32">
      <c r="A34" s="193" t="s">
        <v>235</v>
      </c>
      <c r="B34" s="189" t="s">
        <v>420</v>
      </c>
      <c r="C34" s="189" t="s">
        <v>49</v>
      </c>
      <c r="D34" s="193" t="s">
        <v>25</v>
      </c>
      <c r="E34" s="193" t="s">
        <v>421</v>
      </c>
      <c r="F34" s="193">
        <v>5</v>
      </c>
      <c r="G34" s="193" t="s">
        <v>63</v>
      </c>
      <c r="H34" s="193"/>
      <c r="I34" s="193">
        <v>15000000</v>
      </c>
      <c r="J34" s="189" t="s">
        <v>50</v>
      </c>
      <c r="K34" s="193">
        <v>15000000</v>
      </c>
      <c r="T34" s="202">
        <v>1</v>
      </c>
      <c r="U34" s="226">
        <v>1</v>
      </c>
      <c r="V34" s="226">
        <v>0.18</v>
      </c>
      <c r="W34" s="226">
        <v>0.19</v>
      </c>
      <c r="X34" s="226">
        <v>0.19</v>
      </c>
      <c r="Y34" s="226">
        <v>0.14000000000000001</v>
      </c>
      <c r="Z34" s="226">
        <v>0.16</v>
      </c>
      <c r="AA34" s="226">
        <v>0.15</v>
      </c>
      <c r="AB34" s="226">
        <v>0.16</v>
      </c>
      <c r="AC34" s="226">
        <v>0.18</v>
      </c>
      <c r="AD34" s="226">
        <v>0.12</v>
      </c>
      <c r="AE34" s="226">
        <v>0.19</v>
      </c>
      <c r="AF34" s="226">
        <v>0.19</v>
      </c>
    </row>
    <row r="35" spans="1:32">
      <c r="A35" s="193" t="s">
        <v>235</v>
      </c>
      <c r="B35" s="189" t="s">
        <v>420</v>
      </c>
      <c r="C35" s="189" t="s">
        <v>49</v>
      </c>
      <c r="D35" s="193" t="s">
        <v>25</v>
      </c>
      <c r="E35" s="193" t="s">
        <v>421</v>
      </c>
      <c r="F35" s="193">
        <v>5</v>
      </c>
      <c r="G35" s="193" t="s">
        <v>63</v>
      </c>
      <c r="H35" s="193"/>
      <c r="I35" s="193">
        <v>15000000</v>
      </c>
      <c r="J35" s="189" t="s">
        <v>50</v>
      </c>
      <c r="K35" s="193">
        <v>15000000</v>
      </c>
      <c r="T35" s="202">
        <v>2</v>
      </c>
      <c r="U35" s="226">
        <v>0.18</v>
      </c>
      <c r="V35" s="226">
        <v>1</v>
      </c>
      <c r="W35" s="226">
        <v>0.22</v>
      </c>
      <c r="X35" s="226">
        <v>0.21</v>
      </c>
      <c r="Y35" s="226">
        <v>0.15</v>
      </c>
      <c r="Z35" s="226">
        <v>0.18</v>
      </c>
      <c r="AA35" s="226">
        <v>0.17</v>
      </c>
      <c r="AB35" s="226">
        <v>0.19</v>
      </c>
      <c r="AC35" s="226">
        <v>0.2</v>
      </c>
      <c r="AD35" s="226">
        <v>0.14000000000000001</v>
      </c>
      <c r="AE35" s="240">
        <v>0.21</v>
      </c>
      <c r="AF35" s="226">
        <v>0.21</v>
      </c>
    </row>
    <row r="36" spans="1:32">
      <c r="A36" s="193" t="s">
        <v>235</v>
      </c>
      <c r="B36" s="189" t="s">
        <v>420</v>
      </c>
      <c r="C36" s="189" t="s">
        <v>49</v>
      </c>
      <c r="D36" s="193" t="s">
        <v>25</v>
      </c>
      <c r="E36" s="193" t="s">
        <v>421</v>
      </c>
      <c r="F36" s="193">
        <v>5</v>
      </c>
      <c r="G36" s="193" t="s">
        <v>63</v>
      </c>
      <c r="H36" s="193"/>
      <c r="I36" s="193">
        <v>15000000</v>
      </c>
      <c r="J36" s="189" t="s">
        <v>50</v>
      </c>
      <c r="K36" s="193">
        <v>15000000</v>
      </c>
      <c r="T36" s="202">
        <v>3</v>
      </c>
      <c r="U36" s="226">
        <v>0.19</v>
      </c>
      <c r="V36" s="226">
        <v>0.22</v>
      </c>
      <c r="W36" s="226">
        <v>1</v>
      </c>
      <c r="X36" s="226">
        <v>0.22</v>
      </c>
      <c r="Y36" s="226">
        <v>0.13</v>
      </c>
      <c r="Z36" s="226">
        <v>0.16</v>
      </c>
      <c r="AA36" s="226">
        <v>0.08</v>
      </c>
      <c r="AB36" s="226">
        <v>0.17</v>
      </c>
      <c r="AC36" s="226">
        <v>0.22</v>
      </c>
      <c r="AD36" s="226">
        <v>0.13</v>
      </c>
      <c r="AE36" s="226">
        <v>0.2</v>
      </c>
      <c r="AF36" s="226">
        <v>0.2</v>
      </c>
    </row>
    <row r="37" spans="1:32">
      <c r="A37" s="195"/>
      <c r="T37" s="202">
        <v>4</v>
      </c>
      <c r="U37" s="226">
        <v>0.19</v>
      </c>
      <c r="V37" s="226">
        <v>0.21</v>
      </c>
      <c r="W37" s="226">
        <v>0.22</v>
      </c>
      <c r="X37" s="226">
        <v>1</v>
      </c>
      <c r="Y37" s="226">
        <v>0.17</v>
      </c>
      <c r="Z37" s="226">
        <v>0.22</v>
      </c>
      <c r="AA37" s="226">
        <v>0.22</v>
      </c>
      <c r="AB37" s="226">
        <v>0.23</v>
      </c>
      <c r="AC37" s="226">
        <v>0.22</v>
      </c>
      <c r="AD37" s="226">
        <v>0.17</v>
      </c>
      <c r="AE37" s="226">
        <v>0.26</v>
      </c>
      <c r="AF37" s="226">
        <v>0.26</v>
      </c>
    </row>
    <row r="38" spans="1:32">
      <c r="A38" s="201" t="s">
        <v>1941</v>
      </c>
      <c r="T38" s="202">
        <v>5</v>
      </c>
      <c r="U38" s="226">
        <v>0.14000000000000001</v>
      </c>
      <c r="V38" s="226">
        <v>0.15</v>
      </c>
      <c r="W38" s="226">
        <v>0.13</v>
      </c>
      <c r="X38" s="226">
        <v>0.17</v>
      </c>
      <c r="Y38" s="226">
        <v>1</v>
      </c>
      <c r="Z38" s="226">
        <v>0.28999999999999998</v>
      </c>
      <c r="AA38" s="226">
        <v>0.26</v>
      </c>
      <c r="AB38" s="226">
        <v>0.28999999999999998</v>
      </c>
      <c r="AC38" s="226">
        <v>0.14000000000000001</v>
      </c>
      <c r="AD38" s="226">
        <v>0.24</v>
      </c>
      <c r="AE38" s="226">
        <v>0.32</v>
      </c>
      <c r="AF38" s="226">
        <v>0.32</v>
      </c>
    </row>
    <row r="39" spans="1:32">
      <c r="A39" s="144" t="s">
        <v>41</v>
      </c>
      <c r="B39" s="144" t="s">
        <v>42</v>
      </c>
      <c r="C39" s="144" t="s">
        <v>43</v>
      </c>
      <c r="D39" s="144" t="s">
        <v>0</v>
      </c>
      <c r="E39" s="144" t="s">
        <v>1</v>
      </c>
      <c r="F39" s="144" t="s">
        <v>2</v>
      </c>
      <c r="G39" s="144" t="s">
        <v>3</v>
      </c>
      <c r="H39" s="144" t="s">
        <v>4</v>
      </c>
      <c r="I39" s="144" t="s">
        <v>44</v>
      </c>
      <c r="J39" s="144" t="s">
        <v>45</v>
      </c>
      <c r="K39" s="144" t="s">
        <v>46</v>
      </c>
      <c r="L39" s="144" t="s">
        <v>2739</v>
      </c>
      <c r="M39" s="235" t="s">
        <v>2718</v>
      </c>
      <c r="N39" s="144" t="s">
        <v>2706</v>
      </c>
      <c r="O39" s="144" t="s">
        <v>2708</v>
      </c>
      <c r="P39" s="144" t="s">
        <v>2707</v>
      </c>
      <c r="Q39" s="144" t="s">
        <v>2617</v>
      </c>
      <c r="R39" s="235" t="s">
        <v>2729</v>
      </c>
      <c r="S39" s="144" t="s">
        <v>2719</v>
      </c>
      <c r="T39" s="202">
        <v>6</v>
      </c>
      <c r="U39" s="226">
        <v>0.16</v>
      </c>
      <c r="V39" s="226">
        <v>0.18</v>
      </c>
      <c r="W39" s="226">
        <v>0.16</v>
      </c>
      <c r="X39" s="226">
        <v>0.22</v>
      </c>
      <c r="Y39" s="226">
        <v>0.28999999999999998</v>
      </c>
      <c r="Z39" s="226">
        <v>1</v>
      </c>
      <c r="AA39" s="226">
        <v>0.34</v>
      </c>
      <c r="AB39" s="226">
        <v>0.36</v>
      </c>
      <c r="AC39" s="226">
        <v>0.17</v>
      </c>
      <c r="AD39" s="226">
        <v>0.3</v>
      </c>
      <c r="AE39" s="226">
        <v>0.39</v>
      </c>
      <c r="AF39" s="226">
        <v>0.39</v>
      </c>
    </row>
    <row r="40" spans="1:32">
      <c r="A40" s="193" t="s">
        <v>235</v>
      </c>
      <c r="B40" s="189" t="s">
        <v>420</v>
      </c>
      <c r="C40" s="189" t="s">
        <v>49</v>
      </c>
      <c r="D40" s="193" t="s">
        <v>25</v>
      </c>
      <c r="E40" s="193" t="s">
        <v>421</v>
      </c>
      <c r="F40" s="193">
        <v>5</v>
      </c>
      <c r="G40" s="193" t="s">
        <v>63</v>
      </c>
      <c r="H40" s="193"/>
      <c r="I40" s="193">
        <f>SUM(I17:I36)</f>
        <v>300000000</v>
      </c>
      <c r="J40" s="189" t="s">
        <v>50</v>
      </c>
      <c r="K40" s="193">
        <f>SUM(K17:K36)</f>
        <v>300000000</v>
      </c>
      <c r="L40" s="271" t="str">
        <f>E40&amp;"-"&amp;F40&amp;"-"&amp;G40</f>
        <v>ISIN:AU002189533177-5-3y</v>
      </c>
      <c r="M40" s="293">
        <f>$AA$11</f>
        <v>0.6</v>
      </c>
      <c r="N40" s="294" cm="1">
        <f t="array" ref="N40">VLOOKUP(F40,TRANSPOSE($T$6:$AF$7),2,FALSE)</f>
        <v>26</v>
      </c>
      <c r="O40" s="295">
        <f>_xlfn.NORM.S.INV(99%)</f>
        <v>2.3263478740408408</v>
      </c>
      <c r="P40" s="295">
        <f>N40*SQRT(365/14)/O40</f>
        <v>57.066482520531999</v>
      </c>
      <c r="Q40" s="191">
        <f>$AA$9</f>
        <v>0.45</v>
      </c>
      <c r="R40" s="223">
        <f>M40*P40*K40</f>
        <v>10271966853.695759</v>
      </c>
      <c r="S40" s="191">
        <f>M40*P40*K40*Q40*$B$11</f>
        <v>12993353424.433741</v>
      </c>
      <c r="T40" s="202">
        <v>7</v>
      </c>
      <c r="U40" s="226">
        <v>0.15</v>
      </c>
      <c r="V40" s="226">
        <v>0.17</v>
      </c>
      <c r="W40" s="226">
        <v>0.08</v>
      </c>
      <c r="X40" s="226">
        <v>0.22</v>
      </c>
      <c r="Y40" s="226">
        <v>0.26</v>
      </c>
      <c r="Z40" s="226">
        <v>0.34</v>
      </c>
      <c r="AA40" s="226">
        <v>1</v>
      </c>
      <c r="AB40" s="226">
        <v>0.33</v>
      </c>
      <c r="AC40" s="226">
        <v>0.16</v>
      </c>
      <c r="AD40" s="226">
        <v>0.28000000000000003</v>
      </c>
      <c r="AE40" s="226">
        <v>0.36</v>
      </c>
      <c r="AF40" s="226">
        <v>0.36</v>
      </c>
    </row>
    <row r="41" spans="1:32">
      <c r="N41" s="279"/>
      <c r="T41" s="202">
        <v>8</v>
      </c>
      <c r="U41" s="226">
        <v>0.16</v>
      </c>
      <c r="V41" s="226">
        <v>0.19</v>
      </c>
      <c r="W41" s="226">
        <v>0.17</v>
      </c>
      <c r="X41" s="226">
        <v>0.23</v>
      </c>
      <c r="Y41" s="226">
        <v>0.28999999999999998</v>
      </c>
      <c r="Z41" s="226">
        <v>0.36</v>
      </c>
      <c r="AA41" s="226">
        <v>0.33</v>
      </c>
      <c r="AB41" s="226">
        <v>1</v>
      </c>
      <c r="AC41" s="226">
        <v>0.17</v>
      </c>
      <c r="AD41" s="226">
        <v>0.28999999999999998</v>
      </c>
      <c r="AE41" s="226">
        <v>0.4</v>
      </c>
      <c r="AF41" s="226">
        <v>0.4</v>
      </c>
    </row>
    <row r="42" spans="1:32">
      <c r="T42" s="202">
        <v>9</v>
      </c>
      <c r="U42" s="226">
        <v>0.18</v>
      </c>
      <c r="V42" s="226">
        <v>0.2</v>
      </c>
      <c r="W42" s="226">
        <v>0.22</v>
      </c>
      <c r="X42" s="226">
        <v>0.22</v>
      </c>
      <c r="Y42" s="226">
        <v>0.14000000000000001</v>
      </c>
      <c r="Z42" s="226">
        <v>0.17</v>
      </c>
      <c r="AA42" s="226">
        <v>0.16</v>
      </c>
      <c r="AB42" s="226">
        <v>0.17</v>
      </c>
      <c r="AC42" s="226">
        <v>1</v>
      </c>
      <c r="AD42" s="226">
        <v>0.13</v>
      </c>
      <c r="AE42" s="226">
        <v>0.21</v>
      </c>
      <c r="AF42" s="226">
        <v>0.21</v>
      </c>
    </row>
    <row r="43" spans="1:32">
      <c r="A43" s="195" t="s">
        <v>2750</v>
      </c>
      <c r="T43" s="202">
        <v>10</v>
      </c>
      <c r="U43" s="226">
        <v>0.12</v>
      </c>
      <c r="V43" s="226">
        <v>0.14000000000000001</v>
      </c>
      <c r="W43" s="226">
        <v>0.13</v>
      </c>
      <c r="X43" s="226">
        <v>0.17</v>
      </c>
      <c r="Y43" s="226">
        <v>0.24</v>
      </c>
      <c r="Z43" s="226">
        <v>0.3</v>
      </c>
      <c r="AA43" s="226">
        <v>0.28000000000000003</v>
      </c>
      <c r="AB43" s="226">
        <v>0.28999999999999998</v>
      </c>
      <c r="AC43" s="226">
        <v>0.13</v>
      </c>
      <c r="AD43" s="226">
        <v>1</v>
      </c>
      <c r="AE43" s="226">
        <v>0.3</v>
      </c>
      <c r="AF43" s="226">
        <v>0.3</v>
      </c>
    </row>
    <row r="44" spans="1:32">
      <c r="T44" s="202">
        <v>11</v>
      </c>
      <c r="U44" s="226">
        <v>0.19</v>
      </c>
      <c r="V44" s="240">
        <v>0.21</v>
      </c>
      <c r="W44" s="226">
        <v>0.2</v>
      </c>
      <c r="X44" s="226">
        <v>0.26</v>
      </c>
      <c r="Y44" s="226">
        <v>0.32</v>
      </c>
      <c r="Z44" s="226">
        <v>0.39</v>
      </c>
      <c r="AA44" s="226">
        <v>0.36</v>
      </c>
      <c r="AB44" s="226">
        <v>0.4</v>
      </c>
      <c r="AC44" s="226">
        <v>0.21</v>
      </c>
      <c r="AD44" s="226">
        <v>0.3</v>
      </c>
      <c r="AE44" s="226">
        <v>1</v>
      </c>
      <c r="AF44" s="226">
        <v>0.45</v>
      </c>
    </row>
    <row r="45" spans="1:32">
      <c r="A45" s="201"/>
      <c r="B45" s="201"/>
      <c r="C45" s="201"/>
      <c r="T45" s="202">
        <v>12</v>
      </c>
      <c r="U45" s="226">
        <v>0.19</v>
      </c>
      <c r="V45" s="226">
        <v>0.21</v>
      </c>
      <c r="W45" s="226">
        <v>0.2</v>
      </c>
      <c r="X45" s="226">
        <v>0.26</v>
      </c>
      <c r="Y45" s="226">
        <v>0.32</v>
      </c>
      <c r="Z45" s="226">
        <v>0.39</v>
      </c>
      <c r="AA45" s="226">
        <v>0.36</v>
      </c>
      <c r="AB45" s="226">
        <v>0.4</v>
      </c>
      <c r="AC45" s="226">
        <v>0.21</v>
      </c>
      <c r="AD45" s="226">
        <v>0.3</v>
      </c>
      <c r="AE45" s="226">
        <v>0.45</v>
      </c>
      <c r="AF45" s="226">
        <v>1</v>
      </c>
    </row>
    <row r="46" spans="1:32">
      <c r="A46" s="145" t="s">
        <v>41</v>
      </c>
      <c r="B46" s="144" t="s">
        <v>2</v>
      </c>
      <c r="C46" s="144" t="s">
        <v>2747</v>
      </c>
      <c r="D46" s="144" t="s">
        <v>2748</v>
      </c>
      <c r="E46" s="145" t="s">
        <v>1920</v>
      </c>
      <c r="F46" s="145" t="s">
        <v>1921</v>
      </c>
      <c r="G46" s="144" t="s">
        <v>1922</v>
      </c>
      <c r="H46" s="144" t="s">
        <v>1957</v>
      </c>
      <c r="I46" s="144" t="s">
        <v>1958</v>
      </c>
      <c r="J46" s="144" t="s">
        <v>2620</v>
      </c>
      <c r="K46" s="146" t="s">
        <v>1932</v>
      </c>
    </row>
    <row r="47" spans="1:32">
      <c r="A47" s="193" t="s">
        <v>235</v>
      </c>
      <c r="B47" s="193">
        <v>5</v>
      </c>
      <c r="C47" s="193" t="s">
        <v>2754</v>
      </c>
      <c r="D47" s="193" t="s">
        <v>2754</v>
      </c>
      <c r="E47" s="192">
        <f>VLOOKUP(C47,($L$39:$S$40),8,FALSE)</f>
        <v>12993353424.433741</v>
      </c>
      <c r="F47" s="192">
        <f>VLOOKUP(D47,($L$39:$S$40),8,FALSE)</f>
        <v>12993353424.433741</v>
      </c>
      <c r="G47" s="203">
        <v>1</v>
      </c>
      <c r="H47" s="288" cm="1">
        <f t="array" ref="H47">VLOOKUP($B47,TRANSPOSE($B$8:$F$11),4,FALSE)</f>
        <v>2.8109629959110727</v>
      </c>
      <c r="I47" s="288" cm="1">
        <f t="array" ref="I47">VLOOKUP($B47,TRANSPOSE($B$8:$F$11),4,FALSE)</f>
        <v>2.8109629959110727</v>
      </c>
      <c r="J47" s="281">
        <f>MIN(H47:I47)/MAX(H47:I47)</f>
        <v>1</v>
      </c>
      <c r="K47" s="210">
        <f t="shared" ref="K47" si="1">E47*F47*G47*J47</f>
        <v>1.68827233212244E+20</v>
      </c>
    </row>
    <row r="48" spans="1:32">
      <c r="A48" s="201"/>
      <c r="B48" s="284"/>
      <c r="C48" s="201"/>
      <c r="J48" s="204" t="s">
        <v>1999</v>
      </c>
      <c r="K48" s="204">
        <f>SQRT(SUM(K47:K47))</f>
        <v>12993353424.433741</v>
      </c>
      <c r="L48" s="290"/>
    </row>
    <row r="49" spans="1:32">
      <c r="A49" s="201"/>
      <c r="B49" s="284"/>
      <c r="C49" s="201"/>
    </row>
    <row r="50" spans="1:32">
      <c r="A50" s="201"/>
      <c r="B50" s="284"/>
      <c r="C50" s="201"/>
      <c r="T50" s="217"/>
      <c r="U50" s="222" t="s">
        <v>51</v>
      </c>
      <c r="V50" s="222" t="s">
        <v>75</v>
      </c>
      <c r="W50" s="222" t="s">
        <v>54</v>
      </c>
      <c r="X50" s="222" t="s">
        <v>77</v>
      </c>
      <c r="Y50" s="222" t="s">
        <v>57</v>
      </c>
      <c r="Z50" s="222" t="s">
        <v>79</v>
      </c>
      <c r="AA50" s="222" t="s">
        <v>63</v>
      </c>
      <c r="AB50" s="222" t="s">
        <v>68</v>
      </c>
      <c r="AC50" s="222" t="s">
        <v>72</v>
      </c>
      <c r="AD50" s="222" t="s">
        <v>82</v>
      </c>
      <c r="AE50" s="222" t="s">
        <v>84</v>
      </c>
      <c r="AF50" s="222" t="s">
        <v>86</v>
      </c>
    </row>
    <row r="51" spans="1:32">
      <c r="A51" s="201" t="s">
        <v>1930</v>
      </c>
      <c r="B51" s="284"/>
      <c r="C51" s="201"/>
      <c r="T51" s="222" t="s">
        <v>2628</v>
      </c>
      <c r="U51" s="275">
        <f>0.5*MIN(1,14/U52)</f>
        <v>0.5</v>
      </c>
      <c r="V51" s="275">
        <f t="shared" ref="V51:AF51" si="2">0.5*MIN(1,14/V52)</f>
        <v>0.23013698630136986</v>
      </c>
      <c r="W51" s="275">
        <f t="shared" si="2"/>
        <v>7.6712328767123292E-2</v>
      </c>
      <c r="X51" s="275">
        <f t="shared" si="2"/>
        <v>3.8356164383561646E-2</v>
      </c>
      <c r="Y51" s="275">
        <f t="shared" si="2"/>
        <v>1.9178082191780823E-2</v>
      </c>
      <c r="Z51" s="275">
        <f t="shared" si="2"/>
        <v>9.5890410958904115E-3</v>
      </c>
      <c r="AA51" s="275">
        <f t="shared" si="2"/>
        <v>6.392694063926941E-3</v>
      </c>
      <c r="AB51" s="275">
        <f t="shared" si="2"/>
        <v>3.8356164383561643E-3</v>
      </c>
      <c r="AC51" s="275">
        <f t="shared" si="2"/>
        <v>1.9178082191780822E-3</v>
      </c>
      <c r="AD51" s="275">
        <f t="shared" si="2"/>
        <v>1.2785388127853881E-3</v>
      </c>
      <c r="AE51" s="275">
        <f t="shared" si="2"/>
        <v>9.5890410958904108E-4</v>
      </c>
      <c r="AF51" s="275">
        <f t="shared" si="2"/>
        <v>6.3926940639269405E-4</v>
      </c>
    </row>
    <row r="52" spans="1:32">
      <c r="A52" s="145" t="s">
        <v>41</v>
      </c>
      <c r="B52" s="144" t="s">
        <v>2</v>
      </c>
      <c r="C52" s="144" t="s">
        <v>1911</v>
      </c>
      <c r="D52" s="144" t="s">
        <v>1912</v>
      </c>
      <c r="E52" s="145" t="s">
        <v>1913</v>
      </c>
      <c r="F52" s="145" t="s">
        <v>1914</v>
      </c>
      <c r="T52" s="222" t="s">
        <v>2629</v>
      </c>
      <c r="U52" s="217">
        <v>14</v>
      </c>
      <c r="V52" s="217">
        <f>365/12</f>
        <v>30.416666666666668</v>
      </c>
      <c r="W52" s="217">
        <f>365/4</f>
        <v>91.25</v>
      </c>
      <c r="X52" s="217">
        <f>365/2</f>
        <v>182.5</v>
      </c>
      <c r="Y52" s="217">
        <f>365</f>
        <v>365</v>
      </c>
      <c r="Z52" s="217">
        <f>365*2</f>
        <v>730</v>
      </c>
      <c r="AA52" s="217">
        <f>365*3</f>
        <v>1095</v>
      </c>
      <c r="AB52" s="217">
        <f>365*5</f>
        <v>1825</v>
      </c>
      <c r="AC52" s="217">
        <f>365*10</f>
        <v>3650</v>
      </c>
      <c r="AD52" s="217">
        <f>365*15</f>
        <v>5475</v>
      </c>
      <c r="AE52" s="217">
        <f>365*20</f>
        <v>7300</v>
      </c>
      <c r="AF52" s="217">
        <f>365*30</f>
        <v>10950</v>
      </c>
    </row>
    <row r="53" spans="1:32">
      <c r="A53" s="193" t="s">
        <v>235</v>
      </c>
      <c r="B53" s="193">
        <v>5</v>
      </c>
      <c r="C53" s="151">
        <f>K48</f>
        <v>12993353424.433741</v>
      </c>
      <c r="D53" s="151">
        <f>C53^2</f>
        <v>1.68827233212244E+20</v>
      </c>
      <c r="E53" s="151">
        <f>SUM(S40:S40)</f>
        <v>12993353424.433741</v>
      </c>
      <c r="F53" s="151">
        <f>MAX(MIN(E53,C53),-C53)</f>
        <v>12993353424.433741</v>
      </c>
    </row>
    <row r="54" spans="1:32">
      <c r="A54" s="201"/>
      <c r="B54" s="201"/>
      <c r="C54" s="201"/>
    </row>
    <row r="55" spans="1:32">
      <c r="A55" s="201"/>
      <c r="B55" s="201"/>
      <c r="C55" s="201"/>
    </row>
    <row r="56" spans="1:32">
      <c r="A56" s="195" t="s">
        <v>2621</v>
      </c>
    </row>
    <row r="58" spans="1:32">
      <c r="A58" s="316" t="s">
        <v>2</v>
      </c>
      <c r="B58" s="317"/>
      <c r="C58" s="144" t="s">
        <v>1916</v>
      </c>
      <c r="D58" s="144" t="s">
        <v>1917</v>
      </c>
      <c r="E58" s="144" t="s">
        <v>1957</v>
      </c>
      <c r="F58" s="144" t="s">
        <v>1958</v>
      </c>
      <c r="G58" s="144" t="s">
        <v>1922</v>
      </c>
      <c r="H58" s="144" t="s">
        <v>1959</v>
      </c>
      <c r="I58" s="144" t="s">
        <v>1932</v>
      </c>
    </row>
    <row r="59" spans="1:32">
      <c r="A59" s="193">
        <v>5</v>
      </c>
      <c r="B59" s="193">
        <v>5</v>
      </c>
      <c r="C59" s="151">
        <f>VLOOKUP(A59,$B$53:$F$53,5,FALSE)</f>
        <v>12993353424.433741</v>
      </c>
      <c r="D59" s="151">
        <f>VLOOKUP(B59,$B$53:$F$53,5,FALSE)</f>
        <v>12993353424.433741</v>
      </c>
      <c r="E59" s="151" cm="1">
        <f t="array" ref="E59">VLOOKUP(A59,TRANSPOSE($B$8:$F$11),4,FALSE)</f>
        <v>2.8109629959110727</v>
      </c>
      <c r="F59" s="151" cm="1">
        <f t="array" ref="F59">VLOOKUP(B59,TRANSPOSE($B$8:$F$11),4,FALSE)</f>
        <v>2.8109629959110727</v>
      </c>
      <c r="G59" s="211">
        <v>1</v>
      </c>
      <c r="H59" s="281">
        <v>1</v>
      </c>
      <c r="I59" s="151">
        <f>IF(C59=D59,0,C59*D59*G59*H59)</f>
        <v>0</v>
      </c>
    </row>
    <row r="60" spans="1:32">
      <c r="A60" s="201"/>
      <c r="B60" s="201"/>
      <c r="C60" s="201"/>
      <c r="H60" s="1" t="s">
        <v>1931</v>
      </c>
      <c r="I60" s="1">
        <f>SUM(I59:I59)</f>
        <v>0</v>
      </c>
    </row>
    <row r="61" spans="1:32">
      <c r="A61" s="201"/>
      <c r="B61" s="201"/>
      <c r="C61" s="201"/>
      <c r="H61" s="1" t="s">
        <v>1933</v>
      </c>
      <c r="I61" s="1">
        <f>SUM(D53:D53)</f>
        <v>1.68827233212244E+20</v>
      </c>
    </row>
    <row r="62" spans="1:32">
      <c r="A62" s="201"/>
      <c r="B62" s="201"/>
      <c r="C62" s="201"/>
      <c r="H62" s="204" t="s">
        <v>2623</v>
      </c>
      <c r="I62" s="204">
        <f>SQRT(SUM(I60:I61))</f>
        <v>12993353424.433741</v>
      </c>
    </row>
    <row r="63" spans="1:32">
      <c r="A63" s="201"/>
      <c r="B63" s="201"/>
      <c r="C63" s="201"/>
    </row>
    <row r="66" spans="1:21">
      <c r="A66" s="274" t="s">
        <v>2625</v>
      </c>
      <c r="B66" s="273"/>
    </row>
    <row r="68" spans="1:21">
      <c r="A68" s="195" t="s">
        <v>2751</v>
      </c>
      <c r="T68" s="224"/>
      <c r="U68" s="224"/>
    </row>
    <row r="69" spans="1:21">
      <c r="T69" s="6"/>
      <c r="U69" s="6"/>
    </row>
    <row r="70" spans="1:21">
      <c r="A70" s="144" t="s">
        <v>41</v>
      </c>
      <c r="B70" s="144" t="s">
        <v>42</v>
      </c>
      <c r="C70" s="144" t="s">
        <v>43</v>
      </c>
      <c r="D70" s="144" t="s">
        <v>0</v>
      </c>
      <c r="E70" s="144" t="s">
        <v>1</v>
      </c>
      <c r="F70" s="144" t="s">
        <v>2</v>
      </c>
      <c r="G70" s="144" t="s">
        <v>3</v>
      </c>
      <c r="H70" s="144" t="s">
        <v>4</v>
      </c>
      <c r="I70" s="144" t="s">
        <v>44</v>
      </c>
      <c r="J70" s="144" t="s">
        <v>45</v>
      </c>
      <c r="K70" s="144" t="s">
        <v>46</v>
      </c>
      <c r="L70" s="144" t="s">
        <v>2739</v>
      </c>
      <c r="M70" s="144" t="s">
        <v>2627</v>
      </c>
      <c r="N70" s="144" t="s">
        <v>2706</v>
      </c>
      <c r="O70" s="144" t="s">
        <v>2708</v>
      </c>
      <c r="P70" s="144" t="s">
        <v>2707</v>
      </c>
      <c r="Q70" s="235" t="s">
        <v>2664</v>
      </c>
      <c r="R70" s="235" t="s">
        <v>2665</v>
      </c>
    </row>
    <row r="71" spans="1:21">
      <c r="A71" s="193" t="s">
        <v>235</v>
      </c>
      <c r="B71" s="189" t="s">
        <v>420</v>
      </c>
      <c r="C71" s="189" t="s">
        <v>49</v>
      </c>
      <c r="D71" s="193" t="s">
        <v>25</v>
      </c>
      <c r="E71" s="193" t="s">
        <v>421</v>
      </c>
      <c r="F71" s="193">
        <v>5</v>
      </c>
      <c r="G71" s="193" t="s">
        <v>63</v>
      </c>
      <c r="H71" s="193"/>
      <c r="I71" s="193">
        <v>300000000</v>
      </c>
      <c r="J71" s="189" t="s">
        <v>50</v>
      </c>
      <c r="K71" s="193">
        <v>300000000</v>
      </c>
      <c r="L71" s="271" t="str">
        <f>E71&amp;"-"&amp;F71&amp;"-"&amp;G71</f>
        <v>ISIN:AU002189533177-5-3y</v>
      </c>
      <c r="M71" s="191" cm="1">
        <f t="array" ref="M71">VLOOKUP(G71,TRANSPOSE($T$50:$AF$51),2,FALSE)</f>
        <v>6.392694063926941E-3</v>
      </c>
      <c r="N71" s="294">
        <f>N40</f>
        <v>26</v>
      </c>
      <c r="O71" s="295">
        <f>_xlfn.NORM.S.INV(99%)</f>
        <v>2.3263478740408408</v>
      </c>
      <c r="P71" s="295">
        <f>N71*SQRT(365/14)/O71</f>
        <v>57.066482520531999</v>
      </c>
      <c r="Q71" s="223">
        <f>K71*M71*P71</f>
        <v>109442569.21745862</v>
      </c>
      <c r="R71" s="223">
        <f>ABS(Q71)</f>
        <v>109442569.21745862</v>
      </c>
    </row>
    <row r="72" spans="1:21">
      <c r="P72" s="6"/>
      <c r="Q72" s="6"/>
      <c r="R72" s="6"/>
    </row>
    <row r="73" spans="1:21">
      <c r="P73" s="6"/>
      <c r="Q73" s="6"/>
      <c r="R73" s="6"/>
    </row>
    <row r="74" spans="1:21">
      <c r="A74" s="195" t="s">
        <v>2666</v>
      </c>
    </row>
    <row r="76" spans="1:21">
      <c r="A76" s="201"/>
      <c r="B76" s="201"/>
      <c r="C76" s="201"/>
    </row>
    <row r="77" spans="1:21">
      <c r="A77" s="145" t="s">
        <v>41</v>
      </c>
      <c r="B77" s="144" t="s">
        <v>2</v>
      </c>
      <c r="C77" s="144" t="s">
        <v>2747</v>
      </c>
      <c r="D77" s="144" t="s">
        <v>2748</v>
      </c>
      <c r="E77" s="145" t="s">
        <v>1920</v>
      </c>
      <c r="F77" s="145" t="s">
        <v>1921</v>
      </c>
      <c r="G77" s="144" t="s">
        <v>1922</v>
      </c>
      <c r="H77" s="144" t="s">
        <v>2632</v>
      </c>
      <c r="I77" s="146" t="s">
        <v>1932</v>
      </c>
    </row>
    <row r="78" spans="1:21">
      <c r="A78" s="193" t="s">
        <v>235</v>
      </c>
      <c r="B78" s="193">
        <v>5</v>
      </c>
      <c r="C78" s="271" t="s">
        <v>2754</v>
      </c>
      <c r="D78" s="193" t="s">
        <v>2754</v>
      </c>
      <c r="E78" s="192">
        <f>VLOOKUP(C78,($L$70:$Q$71),6,FALSE)</f>
        <v>109442569.21745862</v>
      </c>
      <c r="F78" s="192">
        <f>VLOOKUP(D78,($L$70:$Q$71),6,FALSE)</f>
        <v>109442569.21745862</v>
      </c>
      <c r="G78" s="203">
        <v>1</v>
      </c>
      <c r="H78" s="272">
        <f>G78^2</f>
        <v>1</v>
      </c>
      <c r="I78" s="210">
        <f>E78*F78*H78</f>
        <v>1.1977675956918222E+16</v>
      </c>
    </row>
    <row r="79" spans="1:21">
      <c r="A79" s="201"/>
      <c r="B79" s="284"/>
      <c r="C79" s="201"/>
      <c r="H79" s="204" t="s">
        <v>1999</v>
      </c>
      <c r="I79" s="204">
        <f>SQRT(SUM(I78:I78))</f>
        <v>109442569.21745862</v>
      </c>
    </row>
    <row r="80" spans="1:21">
      <c r="B80" s="6"/>
    </row>
    <row r="81" spans="1:7">
      <c r="A81" s="201" t="s">
        <v>1930</v>
      </c>
      <c r="B81" s="284"/>
      <c r="C81" s="201"/>
    </row>
    <row r="82" spans="1:7">
      <c r="A82" s="145" t="s">
        <v>41</v>
      </c>
      <c r="B82" s="144" t="s">
        <v>2</v>
      </c>
      <c r="C82" s="144" t="s">
        <v>1911</v>
      </c>
      <c r="D82" s="144" t="s">
        <v>1912</v>
      </c>
      <c r="E82" s="145" t="s">
        <v>1913</v>
      </c>
      <c r="F82" s="145" t="s">
        <v>1914</v>
      </c>
    </row>
    <row r="83" spans="1:7">
      <c r="A83" s="193" t="s">
        <v>235</v>
      </c>
      <c r="B83" s="193">
        <v>5</v>
      </c>
      <c r="C83" s="151">
        <f>I79</f>
        <v>109442569.21745862</v>
      </c>
      <c r="D83" s="151">
        <f>C83^2</f>
        <v>1.1977675956918222E+16</v>
      </c>
      <c r="E83" s="151">
        <f>SUM(Q71:Q71)</f>
        <v>109442569.21745862</v>
      </c>
      <c r="F83" s="151">
        <f>MAX(MIN(E83,C83),-C83)</f>
        <v>109442569.21745862</v>
      </c>
    </row>
    <row r="84" spans="1:7">
      <c r="B84" s="6"/>
    </row>
    <row r="86" spans="1:7">
      <c r="A86" s="195" t="s">
        <v>2668</v>
      </c>
    </row>
    <row r="88" spans="1:7">
      <c r="A88" s="145"/>
      <c r="B88" s="145" t="s">
        <v>2759</v>
      </c>
      <c r="C88" s="144" t="s">
        <v>2784</v>
      </c>
    </row>
    <row r="89" spans="1:7">
      <c r="A89" s="217" t="s">
        <v>2634</v>
      </c>
      <c r="B89" s="217">
        <f>SUM(Q71:Q71)</f>
        <v>109442569.21745862</v>
      </c>
      <c r="C89" s="217">
        <f>SUM(B89)</f>
        <v>109442569.21745862</v>
      </c>
    </row>
    <row r="90" spans="1:7">
      <c r="A90" s="217" t="s">
        <v>2635</v>
      </c>
      <c r="B90" s="217">
        <f>SUM(R71:R71)</f>
        <v>109442569.21745862</v>
      </c>
      <c r="C90" s="217">
        <f>SUM(B90)</f>
        <v>109442569.21745862</v>
      </c>
    </row>
    <row r="91" spans="1:7">
      <c r="A91" s="217" t="s">
        <v>2636</v>
      </c>
      <c r="B91" s="217">
        <f>MIN(0,C89/C90)</f>
        <v>0</v>
      </c>
    </row>
    <row r="92" spans="1:7">
      <c r="A92" s="217" t="s">
        <v>2637</v>
      </c>
      <c r="B92" s="217">
        <f>_xlfn.NORM.S.INV(99.5%)</f>
        <v>2.5758293035488999</v>
      </c>
    </row>
    <row r="93" spans="1:7">
      <c r="A93" s="277" t="s">
        <v>2638</v>
      </c>
      <c r="B93" s="217">
        <f>(B92^2-1)*(1+B91)-B91</f>
        <v>5.6348966010212109</v>
      </c>
      <c r="D93" s="278"/>
      <c r="E93" s="278"/>
      <c r="F93" s="278"/>
      <c r="G93" s="279"/>
    </row>
    <row r="94" spans="1:7">
      <c r="B94" s="283"/>
    </row>
    <row r="96" spans="1:7">
      <c r="A96" s="195" t="s">
        <v>2642</v>
      </c>
    </row>
    <row r="98" spans="1:17">
      <c r="A98" s="316" t="s">
        <v>2</v>
      </c>
      <c r="B98" s="317"/>
      <c r="C98" s="144" t="s">
        <v>1916</v>
      </c>
      <c r="D98" s="144" t="s">
        <v>1917</v>
      </c>
      <c r="E98" s="144" t="s">
        <v>1922</v>
      </c>
      <c r="F98" s="144" t="s">
        <v>2632</v>
      </c>
      <c r="G98" s="144" t="s">
        <v>1932</v>
      </c>
    </row>
    <row r="99" spans="1:17">
      <c r="A99" s="193">
        <v>5</v>
      </c>
      <c r="B99" s="193">
        <v>5</v>
      </c>
      <c r="C99" s="151">
        <f>VLOOKUP(A99,$B$82:$F$83,5,FALSE)</f>
        <v>109442569.21745862</v>
      </c>
      <c r="D99" s="151">
        <f>VLOOKUP(B99,$B$82:$F$83,5,FALSE)</f>
        <v>109442569.21745862</v>
      </c>
      <c r="E99" s="211">
        <v>1</v>
      </c>
      <c r="F99" s="211">
        <f>E99^2</f>
        <v>1</v>
      </c>
      <c r="G99" s="151">
        <f>IF(C99=D99,0,C99*D99*F99)</f>
        <v>0</v>
      </c>
    </row>
    <row r="100" spans="1:17">
      <c r="A100" s="201"/>
      <c r="B100" s="201"/>
      <c r="C100" s="201"/>
      <c r="F100" s="1" t="s">
        <v>1931</v>
      </c>
      <c r="G100" s="1">
        <f>SUM(G99:G99)</f>
        <v>0</v>
      </c>
    </row>
    <row r="101" spans="1:17">
      <c r="A101" s="201"/>
      <c r="B101" s="201"/>
      <c r="C101" s="201"/>
      <c r="F101" s="1" t="s">
        <v>1933</v>
      </c>
      <c r="G101" s="1">
        <f>SUM(D83:D83)</f>
        <v>1.1977675956918222E+16</v>
      </c>
    </row>
    <row r="102" spans="1:17">
      <c r="F102" s="204" t="s">
        <v>2670</v>
      </c>
      <c r="G102" s="204">
        <f>MAX(C89+B93*SQRT(G100+G101),0)</f>
        <v>726140130.50794482</v>
      </c>
    </row>
    <row r="104" spans="1:17">
      <c r="A104" s="274" t="s">
        <v>2613</v>
      </c>
      <c r="B104" s="273">
        <f>I62+G102</f>
        <v>13719493554.941685</v>
      </c>
    </row>
    <row r="106" spans="1:17">
      <c r="A106" s="205" t="s">
        <v>1935</v>
      </c>
    </row>
    <row r="108" spans="1:17">
      <c r="A108" s="227" t="s">
        <v>2043</v>
      </c>
      <c r="B108" s="227" t="s">
        <v>2044</v>
      </c>
      <c r="C108" s="227" t="s">
        <v>2045</v>
      </c>
      <c r="D108" s="227" t="s">
        <v>2046</v>
      </c>
      <c r="E108" s="227" t="s">
        <v>2047</v>
      </c>
      <c r="F108" s="227" t="s">
        <v>2048</v>
      </c>
      <c r="G108" s="227" t="s">
        <v>2049</v>
      </c>
      <c r="H108" s="227" t="s">
        <v>2050</v>
      </c>
      <c r="I108" s="227" t="s">
        <v>2051</v>
      </c>
      <c r="J108" s="217" t="s">
        <v>2052</v>
      </c>
      <c r="K108" s="217" t="s">
        <v>2053</v>
      </c>
      <c r="L108" s="217" t="s">
        <v>2054</v>
      </c>
      <c r="M108" s="217" t="s">
        <v>2055</v>
      </c>
      <c r="N108" s="217" t="s">
        <v>2056</v>
      </c>
      <c r="O108" s="217" t="s">
        <v>2057</v>
      </c>
      <c r="P108" s="217" t="s">
        <v>2058</v>
      </c>
      <c r="Q108" s="217" t="s">
        <v>2059</v>
      </c>
    </row>
    <row r="109" spans="1:17">
      <c r="A109" s="228">
        <v>45169</v>
      </c>
      <c r="B109" s="227" t="s">
        <v>2443</v>
      </c>
      <c r="C109" s="227" t="s">
        <v>2061</v>
      </c>
      <c r="D109" s="227" t="s">
        <v>50</v>
      </c>
      <c r="E109" s="227">
        <v>13719493554.941601</v>
      </c>
      <c r="F109" s="227">
        <v>0</v>
      </c>
      <c r="G109" s="227">
        <v>13719493554.941601</v>
      </c>
      <c r="H109" s="227">
        <v>0</v>
      </c>
      <c r="I109" s="227">
        <v>0</v>
      </c>
      <c r="J109" s="217">
        <v>13719493554.941601</v>
      </c>
      <c r="K109" s="217">
        <v>0</v>
      </c>
      <c r="L109" s="217">
        <v>0</v>
      </c>
      <c r="M109" s="217">
        <v>0</v>
      </c>
      <c r="N109" s="217">
        <v>0</v>
      </c>
      <c r="O109" s="217">
        <v>0</v>
      </c>
      <c r="P109" s="217">
        <v>0</v>
      </c>
      <c r="Q109" s="217">
        <v>0</v>
      </c>
    </row>
    <row r="151" spans="22:33"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</sheetData>
  <mergeCells count="13">
    <mergeCell ref="A98:B98"/>
    <mergeCell ref="U22:X22"/>
    <mergeCell ref="U23:X23"/>
    <mergeCell ref="U24:X24"/>
    <mergeCell ref="U25:X25"/>
    <mergeCell ref="U26:X26"/>
    <mergeCell ref="A58:B58"/>
    <mergeCell ref="U21:X21"/>
    <mergeCell ref="B7:D7"/>
    <mergeCell ref="T9:Z9"/>
    <mergeCell ref="T10:Z10"/>
    <mergeCell ref="T11:Z11"/>
    <mergeCell ref="U20:X20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3DF21-245D-4281-B015-BC75E6461CF3}">
  <dimension ref="A1:AG151"/>
  <sheetViews>
    <sheetView zoomScaleNormal="100" workbookViewId="0">
      <selection activeCell="C88" sqref="C88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34.7109375" style="1" customWidth="1"/>
    <col min="35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1680</v>
      </c>
      <c r="B2" s="187" t="s">
        <v>235</v>
      </c>
      <c r="C2" s="187" t="s">
        <v>1392</v>
      </c>
      <c r="D2" s="187" t="s">
        <v>1681</v>
      </c>
      <c r="E2" s="187" t="s">
        <v>1682</v>
      </c>
      <c r="F2" s="187" t="s">
        <v>1663</v>
      </c>
      <c r="G2" s="187" t="s">
        <v>617</v>
      </c>
      <c r="H2" s="188">
        <v>0</v>
      </c>
      <c r="I2" s="188">
        <v>10347092074.821939</v>
      </c>
      <c r="J2" s="188">
        <v>212256345.84078377</v>
      </c>
      <c r="K2" s="188">
        <v>0</v>
      </c>
      <c r="L2" s="188">
        <v>0</v>
      </c>
      <c r="M2" s="188">
        <v>10559348420.662724</v>
      </c>
      <c r="N2" s="188"/>
    </row>
    <row r="4" spans="1:32">
      <c r="A4" s="274" t="s">
        <v>2624</v>
      </c>
      <c r="B4" s="273"/>
      <c r="T4" s="190"/>
      <c r="U4" s="190"/>
      <c r="V4" s="190"/>
      <c r="W4" s="190"/>
    </row>
    <row r="5" spans="1:32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2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 t="s">
        <v>201</v>
      </c>
    </row>
    <row r="7" spans="1:32">
      <c r="A7" s="144" t="s">
        <v>1907</v>
      </c>
      <c r="B7" s="316" t="s">
        <v>235</v>
      </c>
      <c r="C7" s="321"/>
      <c r="D7" s="317"/>
      <c r="E7" s="144" t="s">
        <v>47</v>
      </c>
      <c r="F7" s="144" t="s">
        <v>290</v>
      </c>
      <c r="T7" s="191">
        <v>30</v>
      </c>
      <c r="U7" s="191">
        <v>33</v>
      </c>
      <c r="V7" s="191">
        <v>36</v>
      </c>
      <c r="W7" s="191">
        <v>29</v>
      </c>
      <c r="X7" s="191">
        <v>26</v>
      </c>
      <c r="Y7" s="191">
        <v>25</v>
      </c>
      <c r="Z7" s="191">
        <v>34</v>
      </c>
      <c r="AA7" s="191">
        <v>28</v>
      </c>
      <c r="AB7" s="191">
        <v>36</v>
      </c>
      <c r="AC7" s="191">
        <v>50</v>
      </c>
      <c r="AD7" s="191">
        <v>19</v>
      </c>
      <c r="AE7" s="191">
        <v>19</v>
      </c>
      <c r="AF7" s="191">
        <v>50</v>
      </c>
    </row>
    <row r="8" spans="1:32" ht="15" customHeight="1">
      <c r="A8" s="251" t="s">
        <v>2</v>
      </c>
      <c r="B8" s="193">
        <v>11</v>
      </c>
      <c r="C8" s="193"/>
      <c r="D8" s="193"/>
      <c r="E8" s="286"/>
      <c r="F8" s="286"/>
      <c r="T8" s="190"/>
      <c r="U8" s="190"/>
      <c r="V8" s="190"/>
      <c r="W8" s="190"/>
    </row>
    <row r="9" spans="1:32">
      <c r="A9" s="198" t="s">
        <v>1908</v>
      </c>
      <c r="B9" s="208">
        <v>6400000000</v>
      </c>
      <c r="C9" s="208"/>
      <c r="D9" s="208"/>
      <c r="E9" s="199"/>
      <c r="F9" s="199"/>
      <c r="T9" s="352" t="s">
        <v>2742</v>
      </c>
      <c r="U9" s="352"/>
      <c r="V9" s="352"/>
      <c r="W9" s="352"/>
      <c r="X9" s="352"/>
      <c r="Y9" s="352"/>
      <c r="Z9" s="352"/>
      <c r="AA9" s="151">
        <v>0.45</v>
      </c>
    </row>
    <row r="10" spans="1:32">
      <c r="A10" s="198" t="s">
        <v>2728</v>
      </c>
      <c r="B10" s="200">
        <f>SUM(R40)</f>
        <v>15012874632.324574</v>
      </c>
      <c r="C10" s="200" t="e">
        <f>#REF!</f>
        <v>#REF!</v>
      </c>
      <c r="D10" s="200" t="e">
        <f>SUM(#REF!)</f>
        <v>#REF!</v>
      </c>
      <c r="E10" s="199">
        <f>SUM(M64:M64)</f>
        <v>0</v>
      </c>
      <c r="F10" s="199">
        <f>SUM(O64:O64)</f>
        <v>0</v>
      </c>
      <c r="T10" s="352" t="s">
        <v>2741</v>
      </c>
      <c r="U10" s="352"/>
      <c r="V10" s="352"/>
      <c r="W10" s="352"/>
      <c r="X10" s="352"/>
      <c r="Y10" s="352"/>
      <c r="Z10" s="352"/>
      <c r="AA10" s="151">
        <v>0.96</v>
      </c>
    </row>
    <row r="11" spans="1:32">
      <c r="A11" s="206" t="s">
        <v>1909</v>
      </c>
      <c r="B11" s="207">
        <f>MAX(1,SQRT(ABS(B10)/B9))</f>
        <v>1.5315879541510877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352" t="s">
        <v>2740</v>
      </c>
      <c r="U11" s="352"/>
      <c r="V11" s="352"/>
      <c r="W11" s="352"/>
      <c r="X11" s="352"/>
      <c r="Y11" s="352"/>
      <c r="Z11" s="352"/>
      <c r="AA11" s="151">
        <v>0.6</v>
      </c>
    </row>
    <row r="12" spans="1:32">
      <c r="T12" s="6"/>
      <c r="U12" s="6"/>
      <c r="V12" s="6"/>
      <c r="W12" s="6"/>
      <c r="X12" s="6"/>
      <c r="Y12" s="6"/>
      <c r="Z12" s="6"/>
    </row>
    <row r="14" spans="1:32">
      <c r="A14" s="195" t="s">
        <v>1910</v>
      </c>
    </row>
    <row r="15" spans="1:32">
      <c r="A15" s="195"/>
    </row>
    <row r="16" spans="1:32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</row>
    <row r="17" spans="1:32" ht="15" customHeight="1">
      <c r="A17" s="193" t="s">
        <v>235</v>
      </c>
      <c r="B17" s="189" t="s">
        <v>426</v>
      </c>
      <c r="C17" s="189" t="s">
        <v>49</v>
      </c>
      <c r="D17" s="193" t="s">
        <v>25</v>
      </c>
      <c r="E17" s="193" t="s">
        <v>277</v>
      </c>
      <c r="F17" s="193">
        <v>11</v>
      </c>
      <c r="G17" s="193" t="s">
        <v>82</v>
      </c>
      <c r="H17" s="193"/>
      <c r="I17" s="193">
        <v>30000000</v>
      </c>
      <c r="J17" s="189" t="s">
        <v>50</v>
      </c>
      <c r="K17" s="193">
        <v>30000000</v>
      </c>
    </row>
    <row r="18" spans="1:32">
      <c r="A18" s="193" t="s">
        <v>235</v>
      </c>
      <c r="B18" s="189" t="s">
        <v>426</v>
      </c>
      <c r="C18" s="189" t="s">
        <v>49</v>
      </c>
      <c r="D18" s="193" t="s">
        <v>25</v>
      </c>
      <c r="E18" s="193" t="s">
        <v>277</v>
      </c>
      <c r="F18" s="193">
        <v>11</v>
      </c>
      <c r="G18" s="193" t="s">
        <v>82</v>
      </c>
      <c r="H18" s="193"/>
      <c r="I18" s="193">
        <v>30000000</v>
      </c>
      <c r="J18" s="189" t="s">
        <v>50</v>
      </c>
      <c r="K18" s="193">
        <v>30000000</v>
      </c>
    </row>
    <row r="19" spans="1:32">
      <c r="A19" s="193" t="s">
        <v>235</v>
      </c>
      <c r="B19" s="189" t="s">
        <v>426</v>
      </c>
      <c r="C19" s="189" t="s">
        <v>49</v>
      </c>
      <c r="D19" s="193" t="s">
        <v>25</v>
      </c>
      <c r="E19" s="193" t="s">
        <v>277</v>
      </c>
      <c r="F19" s="193">
        <v>11</v>
      </c>
      <c r="G19" s="193" t="s">
        <v>82</v>
      </c>
      <c r="H19" s="193"/>
      <c r="I19" s="193">
        <v>30000000</v>
      </c>
      <c r="J19" s="189" t="s">
        <v>50</v>
      </c>
      <c r="K19" s="193">
        <v>30000000</v>
      </c>
      <c r="T19" s="1" t="s">
        <v>2658</v>
      </c>
    </row>
    <row r="20" spans="1:32">
      <c r="A20" s="193" t="s">
        <v>235</v>
      </c>
      <c r="B20" s="189" t="s">
        <v>426</v>
      </c>
      <c r="C20" s="189" t="s">
        <v>49</v>
      </c>
      <c r="D20" s="193" t="s">
        <v>25</v>
      </c>
      <c r="E20" s="193" t="s">
        <v>277</v>
      </c>
      <c r="F20" s="193">
        <v>11</v>
      </c>
      <c r="G20" s="193" t="s">
        <v>82</v>
      </c>
      <c r="H20" s="193"/>
      <c r="I20" s="193">
        <v>30000000</v>
      </c>
      <c r="J20" s="189" t="s">
        <v>50</v>
      </c>
      <c r="K20" s="193">
        <v>30000000</v>
      </c>
      <c r="T20" s="291" t="s">
        <v>2</v>
      </c>
      <c r="U20" s="325" t="s">
        <v>2709</v>
      </c>
      <c r="V20" s="325"/>
      <c r="W20" s="325"/>
      <c r="X20" s="325"/>
    </row>
    <row r="21" spans="1:32">
      <c r="A21" s="193" t="s">
        <v>235</v>
      </c>
      <c r="B21" s="189" t="s">
        <v>426</v>
      </c>
      <c r="C21" s="189" t="s">
        <v>49</v>
      </c>
      <c r="D21" s="193" t="s">
        <v>25</v>
      </c>
      <c r="E21" s="193" t="s">
        <v>277</v>
      </c>
      <c r="F21" s="193">
        <v>11</v>
      </c>
      <c r="G21" s="193" t="s">
        <v>82</v>
      </c>
      <c r="H21" s="193"/>
      <c r="I21" s="193">
        <v>30000000</v>
      </c>
      <c r="J21" s="189" t="s">
        <v>50</v>
      </c>
      <c r="K21" s="193">
        <v>30000000</v>
      </c>
      <c r="T21" s="300" t="s">
        <v>2743</v>
      </c>
      <c r="U21" s="346">
        <v>210</v>
      </c>
      <c r="V21" s="347"/>
      <c r="W21" s="347"/>
      <c r="X21" s="348"/>
    </row>
    <row r="22" spans="1:32">
      <c r="A22" s="193" t="s">
        <v>235</v>
      </c>
      <c r="B22" s="189" t="s">
        <v>426</v>
      </c>
      <c r="C22" s="189" t="s">
        <v>49</v>
      </c>
      <c r="D22" s="193" t="s">
        <v>25</v>
      </c>
      <c r="E22" s="193" t="s">
        <v>277</v>
      </c>
      <c r="F22" s="193">
        <v>11</v>
      </c>
      <c r="G22" s="193" t="s">
        <v>82</v>
      </c>
      <c r="H22" s="193"/>
      <c r="I22" s="193">
        <v>30000000</v>
      </c>
      <c r="J22" s="189" t="s">
        <v>50</v>
      </c>
      <c r="K22" s="193">
        <v>30000000</v>
      </c>
      <c r="T22" s="300" t="s">
        <v>2744</v>
      </c>
      <c r="U22" s="346">
        <v>1300</v>
      </c>
      <c r="V22" s="347"/>
      <c r="W22" s="347"/>
      <c r="X22" s="348"/>
    </row>
    <row r="23" spans="1:32">
      <c r="A23" s="193" t="s">
        <v>235</v>
      </c>
      <c r="B23" s="189" t="s">
        <v>426</v>
      </c>
      <c r="C23" s="189" t="s">
        <v>49</v>
      </c>
      <c r="D23" s="193" t="s">
        <v>25</v>
      </c>
      <c r="E23" s="193" t="s">
        <v>277</v>
      </c>
      <c r="F23" s="193">
        <v>11</v>
      </c>
      <c r="G23" s="193" t="s">
        <v>82</v>
      </c>
      <c r="H23" s="193"/>
      <c r="I23" s="193">
        <v>30000000</v>
      </c>
      <c r="J23" s="189" t="s">
        <v>50</v>
      </c>
      <c r="K23" s="193">
        <v>30000000</v>
      </c>
      <c r="T23" s="222">
        <v>9</v>
      </c>
      <c r="U23" s="346">
        <v>39</v>
      </c>
      <c r="V23" s="347"/>
      <c r="W23" s="347"/>
      <c r="X23" s="348"/>
    </row>
    <row r="24" spans="1:32">
      <c r="A24" s="193" t="s">
        <v>235</v>
      </c>
      <c r="B24" s="189" t="s">
        <v>426</v>
      </c>
      <c r="C24" s="189" t="s">
        <v>49</v>
      </c>
      <c r="D24" s="193" t="s">
        <v>25</v>
      </c>
      <c r="E24" s="193" t="s">
        <v>277</v>
      </c>
      <c r="F24" s="193">
        <v>11</v>
      </c>
      <c r="G24" s="193" t="s">
        <v>82</v>
      </c>
      <c r="H24" s="193"/>
      <c r="I24" s="193">
        <v>30000000</v>
      </c>
      <c r="J24" s="189" t="s">
        <v>50</v>
      </c>
      <c r="K24" s="193">
        <v>30000000</v>
      </c>
      <c r="T24" s="222">
        <v>10</v>
      </c>
      <c r="U24" s="346">
        <v>190</v>
      </c>
      <c r="V24" s="347"/>
      <c r="W24" s="347"/>
      <c r="X24" s="348"/>
    </row>
    <row r="25" spans="1:32">
      <c r="A25" s="193" t="s">
        <v>235</v>
      </c>
      <c r="B25" s="189" t="s">
        <v>426</v>
      </c>
      <c r="C25" s="189" t="s">
        <v>49</v>
      </c>
      <c r="D25" s="193" t="s">
        <v>25</v>
      </c>
      <c r="E25" s="193" t="s">
        <v>277</v>
      </c>
      <c r="F25" s="193">
        <v>11</v>
      </c>
      <c r="G25" s="193" t="s">
        <v>82</v>
      </c>
      <c r="H25" s="193"/>
      <c r="I25" s="193">
        <v>30000000</v>
      </c>
      <c r="J25" s="189" t="s">
        <v>50</v>
      </c>
      <c r="K25" s="193">
        <v>30000000</v>
      </c>
      <c r="T25" s="301" t="s">
        <v>2745</v>
      </c>
      <c r="U25" s="346">
        <v>6400</v>
      </c>
      <c r="V25" s="347"/>
      <c r="W25" s="347"/>
      <c r="X25" s="348"/>
    </row>
    <row r="26" spans="1:32">
      <c r="A26" s="193" t="s">
        <v>235</v>
      </c>
      <c r="B26" s="189" t="s">
        <v>426</v>
      </c>
      <c r="C26" s="189" t="s">
        <v>49</v>
      </c>
      <c r="D26" s="193" t="s">
        <v>25</v>
      </c>
      <c r="E26" s="193" t="s">
        <v>277</v>
      </c>
      <c r="F26" s="193">
        <v>11</v>
      </c>
      <c r="G26" s="193" t="s">
        <v>82</v>
      </c>
      <c r="H26" s="193"/>
      <c r="I26" s="193">
        <v>30000000</v>
      </c>
      <c r="J26" s="189" t="s">
        <v>50</v>
      </c>
      <c r="K26" s="193">
        <v>30000000</v>
      </c>
      <c r="T26" s="299" t="s">
        <v>201</v>
      </c>
      <c r="U26" s="346">
        <v>39</v>
      </c>
      <c r="V26" s="347"/>
      <c r="W26" s="347"/>
      <c r="X26" s="348"/>
    </row>
    <row r="27" spans="1:32">
      <c r="A27" s="193" t="s">
        <v>235</v>
      </c>
      <c r="B27" s="189" t="s">
        <v>426</v>
      </c>
      <c r="C27" s="189" t="s">
        <v>49</v>
      </c>
      <c r="D27" s="193" t="s">
        <v>25</v>
      </c>
      <c r="E27" s="193" t="s">
        <v>277</v>
      </c>
      <c r="F27" s="193">
        <v>11</v>
      </c>
      <c r="G27" s="193" t="s">
        <v>82</v>
      </c>
      <c r="H27" s="193"/>
      <c r="I27" s="193">
        <v>30000000</v>
      </c>
      <c r="J27" s="189" t="s">
        <v>50</v>
      </c>
      <c r="K27" s="193">
        <v>30000000</v>
      </c>
    </row>
    <row r="28" spans="1:32">
      <c r="A28" s="193" t="s">
        <v>235</v>
      </c>
      <c r="B28" s="189" t="s">
        <v>426</v>
      </c>
      <c r="C28" s="189" t="s">
        <v>49</v>
      </c>
      <c r="D28" s="193" t="s">
        <v>25</v>
      </c>
      <c r="E28" s="193" t="s">
        <v>277</v>
      </c>
      <c r="F28" s="193">
        <v>11</v>
      </c>
      <c r="G28" s="193" t="s">
        <v>82</v>
      </c>
      <c r="H28" s="193"/>
      <c r="I28" s="193">
        <v>30000000</v>
      </c>
      <c r="J28" s="189" t="s">
        <v>50</v>
      </c>
      <c r="K28" s="193">
        <v>30000000</v>
      </c>
      <c r="T28" s="190" t="s">
        <v>1994</v>
      </c>
    </row>
    <row r="29" spans="1:32">
      <c r="A29" s="193" t="s">
        <v>235</v>
      </c>
      <c r="B29" s="189" t="s">
        <v>426</v>
      </c>
      <c r="C29" s="189" t="s">
        <v>49</v>
      </c>
      <c r="D29" s="193" t="s">
        <v>25</v>
      </c>
      <c r="E29" s="193" t="s">
        <v>277</v>
      </c>
      <c r="F29" s="193">
        <v>11</v>
      </c>
      <c r="G29" s="193" t="s">
        <v>82</v>
      </c>
      <c r="H29" s="193"/>
      <c r="I29" s="193">
        <v>30000000</v>
      </c>
      <c r="J29" s="189" t="s">
        <v>50</v>
      </c>
      <c r="K29" s="193">
        <v>30000000</v>
      </c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 t="s">
        <v>201</v>
      </c>
    </row>
    <row r="30" spans="1:32">
      <c r="A30" s="193" t="s">
        <v>235</v>
      </c>
      <c r="B30" s="189" t="s">
        <v>426</v>
      </c>
      <c r="C30" s="189" t="s">
        <v>49</v>
      </c>
      <c r="D30" s="193" t="s">
        <v>25</v>
      </c>
      <c r="E30" s="193" t="s">
        <v>277</v>
      </c>
      <c r="F30" s="193">
        <v>11</v>
      </c>
      <c r="G30" s="193" t="s">
        <v>82</v>
      </c>
      <c r="H30" s="193"/>
      <c r="I30" s="193">
        <v>30000000</v>
      </c>
      <c r="J30" s="189" t="s">
        <v>50</v>
      </c>
      <c r="K30" s="193">
        <v>30000000</v>
      </c>
      <c r="T30" s="245">
        <v>0.18</v>
      </c>
      <c r="U30" s="245">
        <v>0.2</v>
      </c>
      <c r="V30" s="245">
        <v>0.28000000000000003</v>
      </c>
      <c r="W30" s="245">
        <v>0.24</v>
      </c>
      <c r="X30" s="245">
        <v>0.25</v>
      </c>
      <c r="Y30" s="245">
        <v>0.36</v>
      </c>
      <c r="Z30" s="245">
        <v>0.35</v>
      </c>
      <c r="AA30" s="245">
        <v>0.37</v>
      </c>
      <c r="AB30" s="245">
        <v>0.23</v>
      </c>
      <c r="AC30" s="245">
        <v>0.27</v>
      </c>
      <c r="AD30" s="245">
        <v>0.45</v>
      </c>
      <c r="AE30" s="245">
        <v>0.45</v>
      </c>
      <c r="AF30" s="245">
        <v>0</v>
      </c>
    </row>
    <row r="31" spans="1:32">
      <c r="A31" s="193" t="s">
        <v>235</v>
      </c>
      <c r="B31" s="189" t="s">
        <v>426</v>
      </c>
      <c r="C31" s="189" t="s">
        <v>49</v>
      </c>
      <c r="D31" s="193" t="s">
        <v>25</v>
      </c>
      <c r="E31" s="193" t="s">
        <v>277</v>
      </c>
      <c r="F31" s="193">
        <v>11</v>
      </c>
      <c r="G31" s="193" t="s">
        <v>82</v>
      </c>
      <c r="H31" s="193"/>
      <c r="I31" s="193">
        <v>30000000</v>
      </c>
      <c r="J31" s="189" t="s">
        <v>50</v>
      </c>
      <c r="K31" s="193">
        <v>30000000</v>
      </c>
    </row>
    <row r="32" spans="1:32">
      <c r="A32" s="193" t="s">
        <v>235</v>
      </c>
      <c r="B32" s="189" t="s">
        <v>426</v>
      </c>
      <c r="C32" s="189" t="s">
        <v>49</v>
      </c>
      <c r="D32" s="193" t="s">
        <v>25</v>
      </c>
      <c r="E32" s="193" t="s">
        <v>277</v>
      </c>
      <c r="F32" s="193">
        <v>11</v>
      </c>
      <c r="G32" s="193" t="s">
        <v>82</v>
      </c>
      <c r="H32" s="193"/>
      <c r="I32" s="193">
        <v>30000000</v>
      </c>
      <c r="J32" s="189" t="s">
        <v>50</v>
      </c>
      <c r="K32" s="193">
        <v>30000000</v>
      </c>
      <c r="T32" s="190" t="s">
        <v>1985</v>
      </c>
      <c r="U32" s="190"/>
      <c r="V32" s="190"/>
      <c r="W32" s="190"/>
      <c r="X32" s="190"/>
    </row>
    <row r="33" spans="1:32">
      <c r="A33" s="193" t="s">
        <v>235</v>
      </c>
      <c r="B33" s="189" t="s">
        <v>426</v>
      </c>
      <c r="C33" s="189" t="s">
        <v>49</v>
      </c>
      <c r="D33" s="193" t="s">
        <v>25</v>
      </c>
      <c r="E33" s="193" t="s">
        <v>277</v>
      </c>
      <c r="F33" s="193">
        <v>11</v>
      </c>
      <c r="G33" s="193" t="s">
        <v>82</v>
      </c>
      <c r="H33" s="193"/>
      <c r="I33" s="193">
        <v>30000000</v>
      </c>
      <c r="J33" s="189" t="s">
        <v>50</v>
      </c>
      <c r="K33" s="193">
        <v>30000000</v>
      </c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</row>
    <row r="34" spans="1:32">
      <c r="A34" s="193" t="s">
        <v>235</v>
      </c>
      <c r="B34" s="189" t="s">
        <v>426</v>
      </c>
      <c r="C34" s="189" t="s">
        <v>49</v>
      </c>
      <c r="D34" s="193" t="s">
        <v>25</v>
      </c>
      <c r="E34" s="193" t="s">
        <v>277</v>
      </c>
      <c r="F34" s="193">
        <v>11</v>
      </c>
      <c r="G34" s="193" t="s">
        <v>82</v>
      </c>
      <c r="H34" s="193"/>
      <c r="I34" s="193">
        <v>30000000</v>
      </c>
      <c r="J34" s="189" t="s">
        <v>50</v>
      </c>
      <c r="K34" s="193">
        <v>30000000</v>
      </c>
      <c r="T34" s="202">
        <v>1</v>
      </c>
      <c r="U34" s="226">
        <v>1</v>
      </c>
      <c r="V34" s="226">
        <v>0.18</v>
      </c>
      <c r="W34" s="226">
        <v>0.19</v>
      </c>
      <c r="X34" s="226">
        <v>0.19</v>
      </c>
      <c r="Y34" s="226">
        <v>0.14000000000000001</v>
      </c>
      <c r="Z34" s="226">
        <v>0.16</v>
      </c>
      <c r="AA34" s="226">
        <v>0.15</v>
      </c>
      <c r="AB34" s="226">
        <v>0.16</v>
      </c>
      <c r="AC34" s="226">
        <v>0.18</v>
      </c>
      <c r="AD34" s="226">
        <v>0.12</v>
      </c>
      <c r="AE34" s="226">
        <v>0.19</v>
      </c>
      <c r="AF34" s="226">
        <v>0.19</v>
      </c>
    </row>
    <row r="35" spans="1:32">
      <c r="A35" s="193" t="s">
        <v>235</v>
      </c>
      <c r="B35" s="189" t="s">
        <v>426</v>
      </c>
      <c r="C35" s="189" t="s">
        <v>49</v>
      </c>
      <c r="D35" s="193" t="s">
        <v>25</v>
      </c>
      <c r="E35" s="193" t="s">
        <v>277</v>
      </c>
      <c r="F35" s="193">
        <v>11</v>
      </c>
      <c r="G35" s="193" t="s">
        <v>82</v>
      </c>
      <c r="H35" s="193"/>
      <c r="I35" s="193">
        <v>30000000</v>
      </c>
      <c r="J35" s="189" t="s">
        <v>50</v>
      </c>
      <c r="K35" s="193">
        <v>30000000</v>
      </c>
      <c r="T35" s="202">
        <v>2</v>
      </c>
      <c r="U35" s="226">
        <v>0.18</v>
      </c>
      <c r="V35" s="226">
        <v>1</v>
      </c>
      <c r="W35" s="226">
        <v>0.22</v>
      </c>
      <c r="X35" s="226">
        <v>0.21</v>
      </c>
      <c r="Y35" s="226">
        <v>0.15</v>
      </c>
      <c r="Z35" s="226">
        <v>0.18</v>
      </c>
      <c r="AA35" s="226">
        <v>0.17</v>
      </c>
      <c r="AB35" s="226">
        <v>0.19</v>
      </c>
      <c r="AC35" s="226">
        <v>0.2</v>
      </c>
      <c r="AD35" s="226">
        <v>0.14000000000000001</v>
      </c>
      <c r="AE35" s="240">
        <v>0.21</v>
      </c>
      <c r="AF35" s="226">
        <v>0.21</v>
      </c>
    </row>
    <row r="36" spans="1:32">
      <c r="A36" s="193" t="s">
        <v>235</v>
      </c>
      <c r="B36" s="189" t="s">
        <v>426</v>
      </c>
      <c r="C36" s="189" t="s">
        <v>49</v>
      </c>
      <c r="D36" s="193" t="s">
        <v>25</v>
      </c>
      <c r="E36" s="193" t="s">
        <v>277</v>
      </c>
      <c r="F36" s="193">
        <v>11</v>
      </c>
      <c r="G36" s="193" t="s">
        <v>82</v>
      </c>
      <c r="H36" s="193"/>
      <c r="I36" s="193">
        <v>30000000</v>
      </c>
      <c r="J36" s="189" t="s">
        <v>50</v>
      </c>
      <c r="K36" s="193">
        <v>30000000</v>
      </c>
      <c r="T36" s="202">
        <v>3</v>
      </c>
      <c r="U36" s="226">
        <v>0.19</v>
      </c>
      <c r="V36" s="226">
        <v>0.22</v>
      </c>
      <c r="W36" s="226">
        <v>1</v>
      </c>
      <c r="X36" s="226">
        <v>0.22</v>
      </c>
      <c r="Y36" s="226">
        <v>0.13</v>
      </c>
      <c r="Z36" s="226">
        <v>0.16</v>
      </c>
      <c r="AA36" s="226">
        <v>0.08</v>
      </c>
      <c r="AB36" s="226">
        <v>0.17</v>
      </c>
      <c r="AC36" s="226">
        <v>0.22</v>
      </c>
      <c r="AD36" s="226">
        <v>0.13</v>
      </c>
      <c r="AE36" s="226">
        <v>0.2</v>
      </c>
      <c r="AF36" s="226">
        <v>0.2</v>
      </c>
    </row>
    <row r="37" spans="1:32">
      <c r="A37" s="195"/>
      <c r="T37" s="202">
        <v>4</v>
      </c>
      <c r="U37" s="226">
        <v>0.19</v>
      </c>
      <c r="V37" s="226">
        <v>0.21</v>
      </c>
      <c r="W37" s="226">
        <v>0.22</v>
      </c>
      <c r="X37" s="226">
        <v>1</v>
      </c>
      <c r="Y37" s="226">
        <v>0.17</v>
      </c>
      <c r="Z37" s="226">
        <v>0.22</v>
      </c>
      <c r="AA37" s="226">
        <v>0.22</v>
      </c>
      <c r="AB37" s="226">
        <v>0.23</v>
      </c>
      <c r="AC37" s="226">
        <v>0.22</v>
      </c>
      <c r="AD37" s="226">
        <v>0.17</v>
      </c>
      <c r="AE37" s="226">
        <v>0.26</v>
      </c>
      <c r="AF37" s="226">
        <v>0.26</v>
      </c>
    </row>
    <row r="38" spans="1:32">
      <c r="A38" s="201" t="s">
        <v>1941</v>
      </c>
      <c r="T38" s="202">
        <v>5</v>
      </c>
      <c r="U38" s="226">
        <v>0.14000000000000001</v>
      </c>
      <c r="V38" s="226">
        <v>0.15</v>
      </c>
      <c r="W38" s="226">
        <v>0.13</v>
      </c>
      <c r="X38" s="226">
        <v>0.17</v>
      </c>
      <c r="Y38" s="226">
        <v>1</v>
      </c>
      <c r="Z38" s="226">
        <v>0.28999999999999998</v>
      </c>
      <c r="AA38" s="226">
        <v>0.26</v>
      </c>
      <c r="AB38" s="226">
        <v>0.28999999999999998</v>
      </c>
      <c r="AC38" s="226">
        <v>0.14000000000000001</v>
      </c>
      <c r="AD38" s="226">
        <v>0.24</v>
      </c>
      <c r="AE38" s="226">
        <v>0.32</v>
      </c>
      <c r="AF38" s="226">
        <v>0.32</v>
      </c>
    </row>
    <row r="39" spans="1:32">
      <c r="A39" s="144" t="s">
        <v>41</v>
      </c>
      <c r="B39" s="144" t="s">
        <v>42</v>
      </c>
      <c r="C39" s="144" t="s">
        <v>43</v>
      </c>
      <c r="D39" s="144" t="s">
        <v>0</v>
      </c>
      <c r="E39" s="144" t="s">
        <v>1</v>
      </c>
      <c r="F39" s="144" t="s">
        <v>2</v>
      </c>
      <c r="G39" s="144" t="s">
        <v>3</v>
      </c>
      <c r="H39" s="144" t="s">
        <v>4</v>
      </c>
      <c r="I39" s="144" t="s">
        <v>44</v>
      </c>
      <c r="J39" s="144" t="s">
        <v>45</v>
      </c>
      <c r="K39" s="144" t="s">
        <v>46</v>
      </c>
      <c r="L39" s="144" t="s">
        <v>2739</v>
      </c>
      <c r="M39" s="235" t="s">
        <v>2718</v>
      </c>
      <c r="N39" s="144" t="s">
        <v>2706</v>
      </c>
      <c r="O39" s="144" t="s">
        <v>2708</v>
      </c>
      <c r="P39" s="144" t="s">
        <v>2707</v>
      </c>
      <c r="Q39" s="144" t="s">
        <v>2617</v>
      </c>
      <c r="R39" s="235" t="s">
        <v>2729</v>
      </c>
      <c r="S39" s="144" t="s">
        <v>2719</v>
      </c>
      <c r="T39" s="202">
        <v>6</v>
      </c>
      <c r="U39" s="226">
        <v>0.16</v>
      </c>
      <c r="V39" s="226">
        <v>0.18</v>
      </c>
      <c r="W39" s="226">
        <v>0.16</v>
      </c>
      <c r="X39" s="226">
        <v>0.22</v>
      </c>
      <c r="Y39" s="226">
        <v>0.28999999999999998</v>
      </c>
      <c r="Z39" s="226">
        <v>1</v>
      </c>
      <c r="AA39" s="226">
        <v>0.34</v>
      </c>
      <c r="AB39" s="226">
        <v>0.36</v>
      </c>
      <c r="AC39" s="226">
        <v>0.17</v>
      </c>
      <c r="AD39" s="226">
        <v>0.3</v>
      </c>
      <c r="AE39" s="226">
        <v>0.39</v>
      </c>
      <c r="AF39" s="226">
        <v>0.39</v>
      </c>
    </row>
    <row r="40" spans="1:32">
      <c r="A40" s="193" t="s">
        <v>235</v>
      </c>
      <c r="B40" s="189" t="s">
        <v>426</v>
      </c>
      <c r="C40" s="189" t="s">
        <v>49</v>
      </c>
      <c r="D40" s="193" t="s">
        <v>25</v>
      </c>
      <c r="E40" s="193" t="s">
        <v>277</v>
      </c>
      <c r="F40" s="193">
        <v>11</v>
      </c>
      <c r="G40" s="193" t="s">
        <v>82</v>
      </c>
      <c r="H40" s="193"/>
      <c r="I40" s="193">
        <f>SUM(I17:I36)</f>
        <v>600000000</v>
      </c>
      <c r="J40" s="189" t="s">
        <v>50</v>
      </c>
      <c r="K40" s="193">
        <f>SUM(K17:K36)</f>
        <v>600000000</v>
      </c>
      <c r="L40" s="271" t="str">
        <f>E40&amp;"-"&amp;F40&amp;"-"&amp;G40</f>
        <v>SPX-11-15y</v>
      </c>
      <c r="M40" s="293">
        <f>$AA$11</f>
        <v>0.6</v>
      </c>
      <c r="N40" s="294" cm="1">
        <f t="array" ref="N40">VLOOKUP(F40,TRANSPOSE($T$6:$AF$7),2,FALSE)</f>
        <v>19</v>
      </c>
      <c r="O40" s="295">
        <f>_xlfn.NORM.S.INV(99%)</f>
        <v>2.3263478740408408</v>
      </c>
      <c r="P40" s="295">
        <f>N40*SQRT(365/14)/O40</f>
        <v>41.702429534234923</v>
      </c>
      <c r="Q40" s="191">
        <f>$AA$9</f>
        <v>0.45</v>
      </c>
      <c r="R40" s="223">
        <f>M40*P40*K40</f>
        <v>15012874632.324574</v>
      </c>
      <c r="S40" s="191">
        <f>M40*P40*K40*Q40*$B$11</f>
        <v>10347092074.821941</v>
      </c>
      <c r="T40" s="202">
        <v>7</v>
      </c>
      <c r="U40" s="226">
        <v>0.15</v>
      </c>
      <c r="V40" s="226">
        <v>0.17</v>
      </c>
      <c r="W40" s="226">
        <v>0.08</v>
      </c>
      <c r="X40" s="226">
        <v>0.22</v>
      </c>
      <c r="Y40" s="226">
        <v>0.26</v>
      </c>
      <c r="Z40" s="226">
        <v>0.34</v>
      </c>
      <c r="AA40" s="226">
        <v>1</v>
      </c>
      <c r="AB40" s="226">
        <v>0.33</v>
      </c>
      <c r="AC40" s="226">
        <v>0.16</v>
      </c>
      <c r="AD40" s="226">
        <v>0.28000000000000003</v>
      </c>
      <c r="AE40" s="226">
        <v>0.36</v>
      </c>
      <c r="AF40" s="226">
        <v>0.36</v>
      </c>
    </row>
    <row r="41" spans="1:32">
      <c r="N41" s="279"/>
      <c r="T41" s="202">
        <v>8</v>
      </c>
      <c r="U41" s="226">
        <v>0.16</v>
      </c>
      <c r="V41" s="226">
        <v>0.19</v>
      </c>
      <c r="W41" s="226">
        <v>0.17</v>
      </c>
      <c r="X41" s="226">
        <v>0.23</v>
      </c>
      <c r="Y41" s="226">
        <v>0.28999999999999998</v>
      </c>
      <c r="Z41" s="226">
        <v>0.36</v>
      </c>
      <c r="AA41" s="226">
        <v>0.33</v>
      </c>
      <c r="AB41" s="226">
        <v>1</v>
      </c>
      <c r="AC41" s="226">
        <v>0.17</v>
      </c>
      <c r="AD41" s="226">
        <v>0.28999999999999998</v>
      </c>
      <c r="AE41" s="226">
        <v>0.4</v>
      </c>
      <c r="AF41" s="226">
        <v>0.4</v>
      </c>
    </row>
    <row r="42" spans="1:32">
      <c r="T42" s="202">
        <v>9</v>
      </c>
      <c r="U42" s="226">
        <v>0.18</v>
      </c>
      <c r="V42" s="226">
        <v>0.2</v>
      </c>
      <c r="W42" s="226">
        <v>0.22</v>
      </c>
      <c r="X42" s="226">
        <v>0.22</v>
      </c>
      <c r="Y42" s="226">
        <v>0.14000000000000001</v>
      </c>
      <c r="Z42" s="226">
        <v>0.17</v>
      </c>
      <c r="AA42" s="226">
        <v>0.16</v>
      </c>
      <c r="AB42" s="226">
        <v>0.17</v>
      </c>
      <c r="AC42" s="226">
        <v>1</v>
      </c>
      <c r="AD42" s="226">
        <v>0.13</v>
      </c>
      <c r="AE42" s="226">
        <v>0.21</v>
      </c>
      <c r="AF42" s="226">
        <v>0.21</v>
      </c>
    </row>
    <row r="43" spans="1:32">
      <c r="A43" s="195" t="s">
        <v>2750</v>
      </c>
      <c r="T43" s="202">
        <v>10</v>
      </c>
      <c r="U43" s="226">
        <v>0.12</v>
      </c>
      <c r="V43" s="226">
        <v>0.14000000000000001</v>
      </c>
      <c r="W43" s="226">
        <v>0.13</v>
      </c>
      <c r="X43" s="226">
        <v>0.17</v>
      </c>
      <c r="Y43" s="226">
        <v>0.24</v>
      </c>
      <c r="Z43" s="226">
        <v>0.3</v>
      </c>
      <c r="AA43" s="226">
        <v>0.28000000000000003</v>
      </c>
      <c r="AB43" s="226">
        <v>0.28999999999999998</v>
      </c>
      <c r="AC43" s="226">
        <v>0.13</v>
      </c>
      <c r="AD43" s="226">
        <v>1</v>
      </c>
      <c r="AE43" s="226">
        <v>0.3</v>
      </c>
      <c r="AF43" s="226">
        <v>0.3</v>
      </c>
    </row>
    <row r="44" spans="1:32">
      <c r="T44" s="202">
        <v>11</v>
      </c>
      <c r="U44" s="226">
        <v>0.19</v>
      </c>
      <c r="V44" s="240">
        <v>0.21</v>
      </c>
      <c r="W44" s="226">
        <v>0.2</v>
      </c>
      <c r="X44" s="226">
        <v>0.26</v>
      </c>
      <c r="Y44" s="226">
        <v>0.32</v>
      </c>
      <c r="Z44" s="226">
        <v>0.39</v>
      </c>
      <c r="AA44" s="226">
        <v>0.36</v>
      </c>
      <c r="AB44" s="226">
        <v>0.4</v>
      </c>
      <c r="AC44" s="226">
        <v>0.21</v>
      </c>
      <c r="AD44" s="226">
        <v>0.3</v>
      </c>
      <c r="AE44" s="226">
        <v>1</v>
      </c>
      <c r="AF44" s="226">
        <v>0.45</v>
      </c>
    </row>
    <row r="45" spans="1:32">
      <c r="A45" s="201"/>
      <c r="B45" s="201"/>
      <c r="C45" s="201"/>
      <c r="T45" s="202">
        <v>12</v>
      </c>
      <c r="U45" s="226">
        <v>0.19</v>
      </c>
      <c r="V45" s="226">
        <v>0.21</v>
      </c>
      <c r="W45" s="226">
        <v>0.2</v>
      </c>
      <c r="X45" s="226">
        <v>0.26</v>
      </c>
      <c r="Y45" s="226">
        <v>0.32</v>
      </c>
      <c r="Z45" s="226">
        <v>0.39</v>
      </c>
      <c r="AA45" s="226">
        <v>0.36</v>
      </c>
      <c r="AB45" s="226">
        <v>0.4</v>
      </c>
      <c r="AC45" s="226">
        <v>0.21</v>
      </c>
      <c r="AD45" s="226">
        <v>0.3</v>
      </c>
      <c r="AE45" s="226">
        <v>0.45</v>
      </c>
      <c r="AF45" s="226">
        <v>1</v>
      </c>
    </row>
    <row r="46" spans="1:32">
      <c r="A46" s="145" t="s">
        <v>41</v>
      </c>
      <c r="B46" s="144" t="s">
        <v>2</v>
      </c>
      <c r="C46" s="144" t="s">
        <v>2747</v>
      </c>
      <c r="D46" s="144" t="s">
        <v>2748</v>
      </c>
      <c r="E46" s="145" t="s">
        <v>1920</v>
      </c>
      <c r="F46" s="145" t="s">
        <v>1921</v>
      </c>
      <c r="G46" s="144" t="s">
        <v>1922</v>
      </c>
      <c r="H46" s="144" t="s">
        <v>1957</v>
      </c>
      <c r="I46" s="144" t="s">
        <v>1958</v>
      </c>
      <c r="J46" s="144" t="s">
        <v>2620</v>
      </c>
      <c r="K46" s="146" t="s">
        <v>1932</v>
      </c>
    </row>
    <row r="47" spans="1:32">
      <c r="A47" s="193" t="s">
        <v>235</v>
      </c>
      <c r="B47" s="193">
        <v>11</v>
      </c>
      <c r="C47" s="193" t="s">
        <v>2755</v>
      </c>
      <c r="D47" s="193" t="s">
        <v>2755</v>
      </c>
      <c r="E47" s="192">
        <f>VLOOKUP(C47,($L$39:$S$40),8,FALSE)</f>
        <v>10347092074.821941</v>
      </c>
      <c r="F47" s="192">
        <f>VLOOKUP(D47,($L$39:$S$40),8,FALSE)</f>
        <v>10347092074.821941</v>
      </c>
      <c r="G47" s="203">
        <v>1</v>
      </c>
      <c r="H47" s="288" cm="1">
        <f t="array" ref="H47">VLOOKUP($B47,TRANSPOSE($B$8:$F$11),4,FALSE)</f>
        <v>1.5315879541510877</v>
      </c>
      <c r="I47" s="288" cm="1">
        <f t="array" ref="I47">VLOOKUP($B47,TRANSPOSE($B$8:$F$11),4,FALSE)</f>
        <v>1.5315879541510877</v>
      </c>
      <c r="J47" s="281">
        <f>MIN(H47:I47)/MAX(H47:I47)</f>
        <v>1</v>
      </c>
      <c r="K47" s="210">
        <f t="shared" ref="K47" si="1">E47*F47*G47*J47</f>
        <v>1.0706231440484303E+20</v>
      </c>
    </row>
    <row r="48" spans="1:32">
      <c r="A48" s="201"/>
      <c r="B48" s="284"/>
      <c r="C48" s="201"/>
      <c r="J48" s="204" t="s">
        <v>2032</v>
      </c>
      <c r="K48" s="204">
        <f>SQRT(SUM(K47:K47))</f>
        <v>10347092074.821941</v>
      </c>
      <c r="L48" s="290"/>
    </row>
    <row r="49" spans="1:32">
      <c r="A49" s="201"/>
      <c r="B49" s="284"/>
      <c r="C49" s="201"/>
    </row>
    <row r="50" spans="1:32">
      <c r="A50" s="201"/>
      <c r="B50" s="284"/>
      <c r="C50" s="201"/>
      <c r="T50" s="217"/>
      <c r="U50" s="222" t="s">
        <v>51</v>
      </c>
      <c r="V50" s="222" t="s">
        <v>75</v>
      </c>
      <c r="W50" s="222" t="s">
        <v>54</v>
      </c>
      <c r="X50" s="222" t="s">
        <v>77</v>
      </c>
      <c r="Y50" s="222" t="s">
        <v>57</v>
      </c>
      <c r="Z50" s="222" t="s">
        <v>79</v>
      </c>
      <c r="AA50" s="222" t="s">
        <v>63</v>
      </c>
      <c r="AB50" s="222" t="s">
        <v>68</v>
      </c>
      <c r="AC50" s="222" t="s">
        <v>72</v>
      </c>
      <c r="AD50" s="222" t="s">
        <v>82</v>
      </c>
      <c r="AE50" s="222" t="s">
        <v>84</v>
      </c>
      <c r="AF50" s="222" t="s">
        <v>86</v>
      </c>
    </row>
    <row r="51" spans="1:32">
      <c r="A51" s="201" t="s">
        <v>1930</v>
      </c>
      <c r="B51" s="284"/>
      <c r="C51" s="201"/>
      <c r="T51" s="222" t="s">
        <v>2628</v>
      </c>
      <c r="U51" s="275">
        <f>0.5*MIN(1,14/U52)</f>
        <v>0.5</v>
      </c>
      <c r="V51" s="275">
        <f t="shared" ref="V51:AF51" si="2">0.5*MIN(1,14/V52)</f>
        <v>0.23013698630136986</v>
      </c>
      <c r="W51" s="275">
        <f t="shared" si="2"/>
        <v>7.6712328767123292E-2</v>
      </c>
      <c r="X51" s="275">
        <f t="shared" si="2"/>
        <v>3.8356164383561646E-2</v>
      </c>
      <c r="Y51" s="275">
        <f t="shared" si="2"/>
        <v>1.9178082191780823E-2</v>
      </c>
      <c r="Z51" s="275">
        <f t="shared" si="2"/>
        <v>9.5890410958904115E-3</v>
      </c>
      <c r="AA51" s="275">
        <f t="shared" si="2"/>
        <v>6.392694063926941E-3</v>
      </c>
      <c r="AB51" s="275">
        <f t="shared" si="2"/>
        <v>3.8356164383561643E-3</v>
      </c>
      <c r="AC51" s="275">
        <f t="shared" si="2"/>
        <v>1.9178082191780822E-3</v>
      </c>
      <c r="AD51" s="275">
        <f t="shared" si="2"/>
        <v>1.2785388127853881E-3</v>
      </c>
      <c r="AE51" s="275">
        <f t="shared" si="2"/>
        <v>9.5890410958904108E-4</v>
      </c>
      <c r="AF51" s="275">
        <f t="shared" si="2"/>
        <v>6.3926940639269405E-4</v>
      </c>
    </row>
    <row r="52" spans="1:32">
      <c r="A52" s="145" t="s">
        <v>41</v>
      </c>
      <c r="B52" s="144" t="s">
        <v>2</v>
      </c>
      <c r="C52" s="144" t="s">
        <v>1911</v>
      </c>
      <c r="D52" s="144" t="s">
        <v>1912</v>
      </c>
      <c r="E52" s="145" t="s">
        <v>1913</v>
      </c>
      <c r="F52" s="145" t="s">
        <v>1914</v>
      </c>
      <c r="T52" s="222" t="s">
        <v>2629</v>
      </c>
      <c r="U52" s="217">
        <v>14</v>
      </c>
      <c r="V52" s="217">
        <f>365/12</f>
        <v>30.416666666666668</v>
      </c>
      <c r="W52" s="217">
        <f>365/4</f>
        <v>91.25</v>
      </c>
      <c r="X52" s="217">
        <f>365/2</f>
        <v>182.5</v>
      </c>
      <c r="Y52" s="217">
        <f>365</f>
        <v>365</v>
      </c>
      <c r="Z52" s="217">
        <f>365*2</f>
        <v>730</v>
      </c>
      <c r="AA52" s="217">
        <f>365*3</f>
        <v>1095</v>
      </c>
      <c r="AB52" s="217">
        <f>365*5</f>
        <v>1825</v>
      </c>
      <c r="AC52" s="217">
        <f>365*10</f>
        <v>3650</v>
      </c>
      <c r="AD52" s="217">
        <f>365*15</f>
        <v>5475</v>
      </c>
      <c r="AE52" s="217">
        <f>365*20</f>
        <v>7300</v>
      </c>
      <c r="AF52" s="217">
        <f>365*30</f>
        <v>10950</v>
      </c>
    </row>
    <row r="53" spans="1:32">
      <c r="A53" s="193" t="s">
        <v>235</v>
      </c>
      <c r="B53" s="193">
        <v>11</v>
      </c>
      <c r="C53" s="151">
        <f>K48</f>
        <v>10347092074.821941</v>
      </c>
      <c r="D53" s="151">
        <f>C53^2</f>
        <v>1.0706231440484303E+20</v>
      </c>
      <c r="E53" s="151">
        <f>SUM(S40:S40)</f>
        <v>10347092074.821941</v>
      </c>
      <c r="F53" s="151">
        <f>MAX(MIN(E53,C53),-C53)</f>
        <v>10347092074.821941</v>
      </c>
    </row>
    <row r="54" spans="1:32">
      <c r="A54" s="201"/>
      <c r="B54" s="201"/>
      <c r="C54" s="201"/>
    </row>
    <row r="55" spans="1:32">
      <c r="A55" s="201"/>
      <c r="B55" s="201"/>
      <c r="C55" s="201"/>
    </row>
    <row r="56" spans="1:32">
      <c r="A56" s="195" t="s">
        <v>2621</v>
      </c>
    </row>
    <row r="58" spans="1:32">
      <c r="A58" s="316" t="s">
        <v>2</v>
      </c>
      <c r="B58" s="317"/>
      <c r="C58" s="144" t="s">
        <v>1916</v>
      </c>
      <c r="D58" s="144" t="s">
        <v>1917</v>
      </c>
      <c r="E58" s="144" t="s">
        <v>1957</v>
      </c>
      <c r="F58" s="144" t="s">
        <v>1958</v>
      </c>
      <c r="G58" s="144" t="s">
        <v>1922</v>
      </c>
      <c r="H58" s="144" t="s">
        <v>1959</v>
      </c>
      <c r="I58" s="144" t="s">
        <v>1932</v>
      </c>
    </row>
    <row r="59" spans="1:32">
      <c r="A59" s="193">
        <v>11</v>
      </c>
      <c r="B59" s="193">
        <v>11</v>
      </c>
      <c r="C59" s="151">
        <f>VLOOKUP(A59,$B$53:$F$53,5,FALSE)</f>
        <v>10347092074.821941</v>
      </c>
      <c r="D59" s="151">
        <f>VLOOKUP(B59,$B$53:$F$53,5,FALSE)</f>
        <v>10347092074.821941</v>
      </c>
      <c r="E59" s="151" cm="1">
        <f t="array" ref="E59">VLOOKUP(A59,TRANSPOSE($B$8:$F$11),4,FALSE)</f>
        <v>1.5315879541510877</v>
      </c>
      <c r="F59" s="151" cm="1">
        <f t="array" ref="F59">VLOOKUP(B59,TRANSPOSE($B$8:$F$11),4,FALSE)</f>
        <v>1.5315879541510877</v>
      </c>
      <c r="G59" s="211">
        <v>1</v>
      </c>
      <c r="H59" s="281">
        <v>1</v>
      </c>
      <c r="I59" s="151">
        <f>IF(C59=D59,0,C59*D59*G59*H59)</f>
        <v>0</v>
      </c>
    </row>
    <row r="60" spans="1:32">
      <c r="A60" s="201"/>
      <c r="B60" s="201"/>
      <c r="C60" s="201"/>
      <c r="H60" s="1" t="s">
        <v>1931</v>
      </c>
      <c r="I60" s="1">
        <f>SUM(I59:I59)</f>
        <v>0</v>
      </c>
    </row>
    <row r="61" spans="1:32">
      <c r="A61" s="201"/>
      <c r="B61" s="201"/>
      <c r="C61" s="201"/>
      <c r="H61" s="1" t="s">
        <v>1933</v>
      </c>
      <c r="I61" s="1">
        <f>SUM(D53:D53)</f>
        <v>1.0706231440484303E+20</v>
      </c>
    </row>
    <row r="62" spans="1:32">
      <c r="A62" s="201"/>
      <c r="B62" s="201"/>
      <c r="C62" s="201"/>
      <c r="H62" s="204" t="s">
        <v>2623</v>
      </c>
      <c r="I62" s="204">
        <f>SQRT(SUM(I60:I61))</f>
        <v>10347092074.821941</v>
      </c>
    </row>
    <row r="63" spans="1:32">
      <c r="A63" s="201"/>
      <c r="B63" s="201"/>
      <c r="C63" s="201"/>
    </row>
    <row r="66" spans="1:21">
      <c r="A66" s="274" t="s">
        <v>2625</v>
      </c>
      <c r="B66" s="273"/>
    </row>
    <row r="68" spans="1:21">
      <c r="A68" s="195" t="s">
        <v>2751</v>
      </c>
      <c r="T68" s="224"/>
      <c r="U68" s="224"/>
    </row>
    <row r="69" spans="1:21">
      <c r="T69" s="6"/>
      <c r="U69" s="6"/>
    </row>
    <row r="70" spans="1:21">
      <c r="A70" s="144" t="s">
        <v>41</v>
      </c>
      <c r="B70" s="144" t="s">
        <v>42</v>
      </c>
      <c r="C70" s="144" t="s">
        <v>43</v>
      </c>
      <c r="D70" s="144" t="s">
        <v>0</v>
      </c>
      <c r="E70" s="144" t="s">
        <v>1</v>
      </c>
      <c r="F70" s="144" t="s">
        <v>2</v>
      </c>
      <c r="G70" s="144" t="s">
        <v>3</v>
      </c>
      <c r="H70" s="144" t="s">
        <v>4</v>
      </c>
      <c r="I70" s="144" t="s">
        <v>44</v>
      </c>
      <c r="J70" s="144" t="s">
        <v>45</v>
      </c>
      <c r="K70" s="144" t="s">
        <v>46</v>
      </c>
      <c r="L70" s="144" t="s">
        <v>2739</v>
      </c>
      <c r="M70" s="144" t="s">
        <v>2627</v>
      </c>
      <c r="N70" s="144" t="s">
        <v>2706</v>
      </c>
      <c r="O70" s="144" t="s">
        <v>2708</v>
      </c>
      <c r="P70" s="144" t="s">
        <v>2707</v>
      </c>
      <c r="Q70" s="235" t="s">
        <v>2664</v>
      </c>
      <c r="R70" s="235" t="s">
        <v>2665</v>
      </c>
    </row>
    <row r="71" spans="1:21">
      <c r="A71" s="193" t="s">
        <v>235</v>
      </c>
      <c r="B71" s="189" t="s">
        <v>426</v>
      </c>
      <c r="C71" s="189" t="s">
        <v>49</v>
      </c>
      <c r="D71" s="193" t="s">
        <v>25</v>
      </c>
      <c r="E71" s="193" t="s">
        <v>277</v>
      </c>
      <c r="F71" s="193">
        <v>11</v>
      </c>
      <c r="G71" s="193" t="s">
        <v>82</v>
      </c>
      <c r="H71" s="193"/>
      <c r="I71" s="193">
        <v>600000000</v>
      </c>
      <c r="J71" s="189" t="s">
        <v>50</v>
      </c>
      <c r="K71" s="193">
        <v>600000000</v>
      </c>
      <c r="L71" s="271" t="str">
        <f>E71&amp;"-"&amp;F71&amp;"-"&amp;G71</f>
        <v>SPX-11-15y</v>
      </c>
      <c r="M71" s="191" cm="1">
        <f t="array" ref="M71">VLOOKUP(G71,TRANSPOSE($T$50:$AF$51),2,FALSE)</f>
        <v>1.2785388127853881E-3</v>
      </c>
      <c r="N71" s="294">
        <f>N40</f>
        <v>19</v>
      </c>
      <c r="O71" s="295">
        <f>_xlfn.NORM.S.INV(99%)</f>
        <v>2.3263478740408408</v>
      </c>
      <c r="P71" s="295">
        <f>N71*SQRT(365/14)/O71</f>
        <v>41.702429534234923</v>
      </c>
      <c r="Q71" s="223">
        <f>K71*M71*P71</f>
        <v>31990904.848180212</v>
      </c>
      <c r="R71" s="223">
        <f>ABS(Q71)</f>
        <v>31990904.848180212</v>
      </c>
    </row>
    <row r="72" spans="1:21">
      <c r="P72" s="6"/>
      <c r="Q72" s="6"/>
      <c r="R72" s="6"/>
    </row>
    <row r="73" spans="1:21">
      <c r="P73" s="6"/>
      <c r="Q73" s="6"/>
      <c r="R73" s="6"/>
    </row>
    <row r="74" spans="1:21">
      <c r="A74" s="195" t="s">
        <v>2666</v>
      </c>
    </row>
    <row r="76" spans="1:21">
      <c r="A76" s="201"/>
      <c r="B76" s="201"/>
      <c r="C76" s="201"/>
    </row>
    <row r="77" spans="1:21">
      <c r="A77" s="145" t="s">
        <v>41</v>
      </c>
      <c r="B77" s="144" t="s">
        <v>2</v>
      </c>
      <c r="C77" s="144" t="s">
        <v>2747</v>
      </c>
      <c r="D77" s="144" t="s">
        <v>2748</v>
      </c>
      <c r="E77" s="145" t="s">
        <v>1920</v>
      </c>
      <c r="F77" s="145" t="s">
        <v>1921</v>
      </c>
      <c r="G77" s="144" t="s">
        <v>1922</v>
      </c>
      <c r="H77" s="144" t="s">
        <v>2632</v>
      </c>
      <c r="I77" s="146" t="s">
        <v>1932</v>
      </c>
    </row>
    <row r="78" spans="1:21">
      <c r="A78" s="193" t="s">
        <v>235</v>
      </c>
      <c r="B78" s="193">
        <v>11</v>
      </c>
      <c r="C78" s="271" t="s">
        <v>2755</v>
      </c>
      <c r="D78" s="193" t="s">
        <v>2755</v>
      </c>
      <c r="E78" s="192">
        <f>VLOOKUP(C78,($L$70:$Q$71),6,FALSE)</f>
        <v>31990904.848180212</v>
      </c>
      <c r="F78" s="192">
        <f>VLOOKUP(D78,($L$70:$Q$71),6,FALSE)</f>
        <v>31990904.848180212</v>
      </c>
      <c r="G78" s="203">
        <v>1</v>
      </c>
      <c r="H78" s="272">
        <f>G78^2</f>
        <v>1</v>
      </c>
      <c r="I78" s="210">
        <f>E78*F78*H78</f>
        <v>1023417993005320.3</v>
      </c>
    </row>
    <row r="79" spans="1:21">
      <c r="A79" s="201"/>
      <c r="B79" s="284"/>
      <c r="C79" s="201"/>
      <c r="H79" s="204" t="s">
        <v>2032</v>
      </c>
      <c r="I79" s="204">
        <f>SQRT(SUM(I78:I78))</f>
        <v>31990904.848180212</v>
      </c>
    </row>
    <row r="80" spans="1:21">
      <c r="B80" s="6"/>
    </row>
    <row r="81" spans="1:7">
      <c r="A81" s="201" t="s">
        <v>1930</v>
      </c>
      <c r="B81" s="284"/>
      <c r="C81" s="201"/>
    </row>
    <row r="82" spans="1:7">
      <c r="A82" s="145" t="s">
        <v>41</v>
      </c>
      <c r="B82" s="144" t="s">
        <v>2</v>
      </c>
      <c r="C82" s="144" t="s">
        <v>1911</v>
      </c>
      <c r="D82" s="144" t="s">
        <v>1912</v>
      </c>
      <c r="E82" s="145" t="s">
        <v>1913</v>
      </c>
      <c r="F82" s="145" t="s">
        <v>1914</v>
      </c>
    </row>
    <row r="83" spans="1:7">
      <c r="A83" s="193" t="s">
        <v>235</v>
      </c>
      <c r="B83" s="193">
        <v>11</v>
      </c>
      <c r="C83" s="151">
        <f>I79</f>
        <v>31990904.848180212</v>
      </c>
      <c r="D83" s="151">
        <f>C83^2</f>
        <v>1023417993005320.3</v>
      </c>
      <c r="E83" s="151">
        <f>SUM(Q71:Q71)</f>
        <v>31990904.848180212</v>
      </c>
      <c r="F83" s="151">
        <f>MAX(MIN(E83,C83),-C83)</f>
        <v>31990904.848180212</v>
      </c>
    </row>
    <row r="84" spans="1:7">
      <c r="B84" s="6"/>
    </row>
    <row r="86" spans="1:7">
      <c r="A86" s="195" t="s">
        <v>2668</v>
      </c>
    </row>
    <row r="88" spans="1:7">
      <c r="A88" s="145"/>
      <c r="B88" s="145" t="s">
        <v>2758</v>
      </c>
      <c r="C88" s="144" t="s">
        <v>2784</v>
      </c>
    </row>
    <row r="89" spans="1:7">
      <c r="A89" s="217" t="s">
        <v>2634</v>
      </c>
      <c r="B89" s="217">
        <f>SUM(Q71:Q71)</f>
        <v>31990904.848180212</v>
      </c>
      <c r="C89" s="217">
        <f>SUM(B89)</f>
        <v>31990904.848180212</v>
      </c>
    </row>
    <row r="90" spans="1:7">
      <c r="A90" s="217" t="s">
        <v>2635</v>
      </c>
      <c r="B90" s="217">
        <f>SUM(R71:R71)</f>
        <v>31990904.848180212</v>
      </c>
      <c r="C90" s="217">
        <f>SUM(B90)</f>
        <v>31990904.848180212</v>
      </c>
    </row>
    <row r="91" spans="1:7">
      <c r="A91" s="217" t="s">
        <v>2636</v>
      </c>
      <c r="B91" s="217">
        <f>MIN(0,C89/C90)</f>
        <v>0</v>
      </c>
    </row>
    <row r="92" spans="1:7">
      <c r="A92" s="217" t="s">
        <v>2637</v>
      </c>
      <c r="B92" s="217">
        <f>_xlfn.NORM.S.INV(99.5%)</f>
        <v>2.5758293035488999</v>
      </c>
    </row>
    <row r="93" spans="1:7">
      <c r="A93" s="277" t="s">
        <v>2638</v>
      </c>
      <c r="B93" s="217">
        <f>(B92^2-1)*(1+B91)-B91</f>
        <v>5.6348966010212109</v>
      </c>
      <c r="D93" s="278"/>
      <c r="E93" s="278"/>
      <c r="F93" s="278"/>
      <c r="G93" s="279"/>
    </row>
    <row r="94" spans="1:7">
      <c r="B94" s="283"/>
    </row>
    <row r="96" spans="1:7">
      <c r="A96" s="195" t="s">
        <v>2642</v>
      </c>
    </row>
    <row r="98" spans="1:17">
      <c r="A98" s="316" t="s">
        <v>2</v>
      </c>
      <c r="B98" s="317"/>
      <c r="C98" s="144" t="s">
        <v>1916</v>
      </c>
      <c r="D98" s="144" t="s">
        <v>1917</v>
      </c>
      <c r="E98" s="144" t="s">
        <v>1922</v>
      </c>
      <c r="F98" s="144" t="s">
        <v>2632</v>
      </c>
      <c r="G98" s="144" t="s">
        <v>1932</v>
      </c>
    </row>
    <row r="99" spans="1:17">
      <c r="A99" s="193">
        <v>11</v>
      </c>
      <c r="B99" s="193">
        <v>11</v>
      </c>
      <c r="C99" s="151">
        <f>VLOOKUP(A99,$B$82:$F$83,5,FALSE)</f>
        <v>31990904.848180212</v>
      </c>
      <c r="D99" s="151">
        <f>VLOOKUP(B99,$B$82:$F$83,5,FALSE)</f>
        <v>31990904.848180212</v>
      </c>
      <c r="E99" s="211">
        <v>1</v>
      </c>
      <c r="F99" s="211">
        <f>E99^2</f>
        <v>1</v>
      </c>
      <c r="G99" s="151">
        <f>IF(C99=D99,0,C99*D99*F99)</f>
        <v>0</v>
      </c>
    </row>
    <row r="100" spans="1:17">
      <c r="A100" s="201"/>
      <c r="B100" s="201"/>
      <c r="C100" s="201"/>
      <c r="F100" s="1" t="s">
        <v>1931</v>
      </c>
      <c r="G100" s="1">
        <f>SUM(G99:G99)</f>
        <v>0</v>
      </c>
    </row>
    <row r="101" spans="1:17">
      <c r="A101" s="201"/>
      <c r="B101" s="201"/>
      <c r="C101" s="201"/>
      <c r="F101" s="1" t="s">
        <v>1933</v>
      </c>
      <c r="G101" s="1">
        <f>SUM(D83:D83)</f>
        <v>1023417993005320.3</v>
      </c>
    </row>
    <row r="102" spans="1:17">
      <c r="F102" s="204" t="s">
        <v>2670</v>
      </c>
      <c r="G102" s="204">
        <f>MAX(C89+B93*SQRT(G100+G101),0)</f>
        <v>212256345.84078386</v>
      </c>
    </row>
    <row r="104" spans="1:17">
      <c r="A104" s="274" t="s">
        <v>2613</v>
      </c>
      <c r="B104" s="273">
        <f>I62+G102</f>
        <v>10559348420.662725</v>
      </c>
    </row>
    <row r="106" spans="1:17">
      <c r="A106" s="205" t="s">
        <v>1935</v>
      </c>
    </row>
    <row r="108" spans="1:17">
      <c r="A108" s="227" t="s">
        <v>2043</v>
      </c>
      <c r="B108" s="227" t="s">
        <v>2044</v>
      </c>
      <c r="C108" s="227" t="s">
        <v>2045</v>
      </c>
      <c r="D108" s="227" t="s">
        <v>2046</v>
      </c>
      <c r="E108" s="227" t="s">
        <v>2047</v>
      </c>
      <c r="F108" s="227" t="s">
        <v>2048</v>
      </c>
      <c r="G108" s="227" t="s">
        <v>2049</v>
      </c>
      <c r="H108" s="227" t="s">
        <v>2050</v>
      </c>
      <c r="I108" s="227" t="s">
        <v>2051</v>
      </c>
      <c r="J108" s="217" t="s">
        <v>2052</v>
      </c>
      <c r="K108" s="217" t="s">
        <v>2053</v>
      </c>
      <c r="L108" s="217" t="s">
        <v>2054</v>
      </c>
      <c r="M108" s="217" t="s">
        <v>2055</v>
      </c>
      <c r="N108" s="217" t="s">
        <v>2056</v>
      </c>
      <c r="O108" s="217" t="s">
        <v>2057</v>
      </c>
      <c r="P108" s="217" t="s">
        <v>2058</v>
      </c>
      <c r="Q108" s="217" t="s">
        <v>2059</v>
      </c>
    </row>
    <row r="109" spans="1:17">
      <c r="A109" s="228">
        <v>45169</v>
      </c>
      <c r="B109" s="227" t="s">
        <v>2446</v>
      </c>
      <c r="C109" s="227" t="s">
        <v>2061</v>
      </c>
      <c r="D109" s="227" t="s">
        <v>50</v>
      </c>
      <c r="E109" s="227">
        <v>10559348420.662701</v>
      </c>
      <c r="F109" s="227">
        <v>0</v>
      </c>
      <c r="G109" s="227">
        <v>10559348420.662701</v>
      </c>
      <c r="H109" s="227">
        <v>0</v>
      </c>
      <c r="I109" s="227">
        <v>0</v>
      </c>
      <c r="J109" s="217">
        <v>10559348420.662701</v>
      </c>
      <c r="K109" s="217">
        <v>0</v>
      </c>
      <c r="L109" s="217">
        <v>0</v>
      </c>
      <c r="M109" s="217">
        <v>0</v>
      </c>
      <c r="N109" s="217">
        <v>0</v>
      </c>
      <c r="O109" s="217">
        <v>0</v>
      </c>
      <c r="P109" s="217">
        <v>0</v>
      </c>
      <c r="Q109" s="217">
        <v>0</v>
      </c>
    </row>
    <row r="151" spans="22:33"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</sheetData>
  <mergeCells count="13">
    <mergeCell ref="A98:B98"/>
    <mergeCell ref="U22:X22"/>
    <mergeCell ref="U23:X23"/>
    <mergeCell ref="U24:X24"/>
    <mergeCell ref="U25:X25"/>
    <mergeCell ref="U26:X26"/>
    <mergeCell ref="A58:B58"/>
    <mergeCell ref="U21:X21"/>
    <mergeCell ref="B7:D7"/>
    <mergeCell ref="T9:Z9"/>
    <mergeCell ref="T10:Z10"/>
    <mergeCell ref="T11:Z11"/>
    <mergeCell ref="U20:X20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CBE51-EA15-42A1-B5D3-BEB0A6CED6CD}">
  <dimension ref="A1:AG151"/>
  <sheetViews>
    <sheetView topLeftCell="A9" zoomScaleNormal="100" workbookViewId="0">
      <selection activeCell="J35" sqref="J35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34.7109375" style="1" customWidth="1"/>
    <col min="35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1690</v>
      </c>
      <c r="B2" s="187" t="s">
        <v>235</v>
      </c>
      <c r="C2" s="187" t="s">
        <v>1392</v>
      </c>
      <c r="D2" s="187" t="s">
        <v>1691</v>
      </c>
      <c r="E2" s="187" t="s">
        <v>1692</v>
      </c>
      <c r="F2" s="187" t="s">
        <v>1693</v>
      </c>
      <c r="G2" s="187" t="s">
        <v>617</v>
      </c>
      <c r="H2" s="188">
        <v>0</v>
      </c>
      <c r="I2" s="188">
        <v>47097673.759695016</v>
      </c>
      <c r="J2" s="188">
        <v>0</v>
      </c>
      <c r="K2" s="188">
        <v>0</v>
      </c>
      <c r="L2" s="188">
        <v>0</v>
      </c>
      <c r="M2" s="188">
        <v>47097673.759695016</v>
      </c>
      <c r="N2" s="188"/>
    </row>
    <row r="4" spans="1:32">
      <c r="A4" s="274" t="s">
        <v>2624</v>
      </c>
      <c r="B4" s="273"/>
      <c r="T4" s="190"/>
      <c r="U4" s="190"/>
      <c r="V4" s="190"/>
      <c r="W4" s="190"/>
    </row>
    <row r="5" spans="1:32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2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 t="s">
        <v>201</v>
      </c>
    </row>
    <row r="7" spans="1:32">
      <c r="A7" s="144" t="s">
        <v>1907</v>
      </c>
      <c r="B7" s="316" t="s">
        <v>235</v>
      </c>
      <c r="C7" s="321"/>
      <c r="D7" s="317"/>
      <c r="E7" s="144" t="s">
        <v>47</v>
      </c>
      <c r="F7" s="144" t="s">
        <v>290</v>
      </c>
      <c r="T7" s="191">
        <v>30</v>
      </c>
      <c r="U7" s="191">
        <v>33</v>
      </c>
      <c r="V7" s="191">
        <v>36</v>
      </c>
      <c r="W7" s="191">
        <v>29</v>
      </c>
      <c r="X7" s="191">
        <v>26</v>
      </c>
      <c r="Y7" s="191">
        <v>25</v>
      </c>
      <c r="Z7" s="191">
        <v>34</v>
      </c>
      <c r="AA7" s="191">
        <v>28</v>
      </c>
      <c r="AB7" s="191">
        <v>36</v>
      </c>
      <c r="AC7" s="191">
        <v>50</v>
      </c>
      <c r="AD7" s="191">
        <v>19</v>
      </c>
      <c r="AE7" s="191">
        <v>19</v>
      </c>
      <c r="AF7" s="191">
        <v>50</v>
      </c>
    </row>
    <row r="8" spans="1:32" ht="15" customHeight="1">
      <c r="A8" s="251" t="s">
        <v>2</v>
      </c>
      <c r="B8" s="193">
        <v>2</v>
      </c>
      <c r="C8" s="193"/>
      <c r="D8" s="193"/>
      <c r="E8" s="286"/>
      <c r="F8" s="286"/>
      <c r="T8" s="190"/>
      <c r="U8" s="190"/>
      <c r="V8" s="190"/>
      <c r="W8" s="190"/>
    </row>
    <row r="9" spans="1:32">
      <c r="A9" s="198" t="s">
        <v>1908</v>
      </c>
      <c r="B9" s="208">
        <v>210000000</v>
      </c>
      <c r="C9" s="208"/>
      <c r="D9" s="208"/>
      <c r="E9" s="199"/>
      <c r="F9" s="199"/>
      <c r="T9" s="352" t="s">
        <v>2742</v>
      </c>
      <c r="U9" s="352"/>
      <c r="V9" s="352"/>
      <c r="W9" s="352"/>
      <c r="X9" s="352"/>
      <c r="Y9" s="352"/>
      <c r="Z9" s="352"/>
      <c r="AA9" s="151">
        <v>0.45</v>
      </c>
    </row>
    <row r="10" spans="1:32">
      <c r="A10" s="198" t="s">
        <v>2728</v>
      </c>
      <c r="B10" s="200">
        <f>SUM(R17:R18)</f>
        <v>-130374963.91229233</v>
      </c>
      <c r="C10" s="200" t="e">
        <f>#REF!</f>
        <v>#REF!</v>
      </c>
      <c r="D10" s="200" t="e">
        <f>SUM(#REF!)</f>
        <v>#REF!</v>
      </c>
      <c r="E10" s="199">
        <f>SUM(M45:M45)</f>
        <v>0</v>
      </c>
      <c r="F10" s="199">
        <f>SUM(O45:O45)</f>
        <v>0</v>
      </c>
      <c r="T10" s="352" t="s">
        <v>2741</v>
      </c>
      <c r="U10" s="352"/>
      <c r="V10" s="352"/>
      <c r="W10" s="352"/>
      <c r="X10" s="352"/>
      <c r="Y10" s="352"/>
      <c r="Z10" s="352"/>
      <c r="AA10" s="151">
        <v>0.96</v>
      </c>
    </row>
    <row r="11" spans="1:32">
      <c r="A11" s="206" t="s">
        <v>1909</v>
      </c>
      <c r="B11" s="207">
        <f>MAX(1,SQRT(ABS(B10)/B9))</f>
        <v>1</v>
      </c>
      <c r="C11" s="207" t="e">
        <f>MAX(1,SQRT(ABS(C10)/C9))</f>
        <v>#REF!</v>
      </c>
      <c r="D11" s="207" t="e">
        <f t="shared" ref="D11:F11" si="0">MAX(1,SQRT(ABS(D10)/D9))</f>
        <v>#REF!</v>
      </c>
      <c r="E11" s="207" t="e">
        <f t="shared" si="0"/>
        <v>#DIV/0!</v>
      </c>
      <c r="F11" s="207" t="e">
        <f t="shared" si="0"/>
        <v>#DIV/0!</v>
      </c>
      <c r="T11" s="352" t="s">
        <v>2740</v>
      </c>
      <c r="U11" s="352"/>
      <c r="V11" s="352"/>
      <c r="W11" s="352"/>
      <c r="X11" s="352"/>
      <c r="Y11" s="352"/>
      <c r="Z11" s="352"/>
      <c r="AA11" s="151">
        <v>0.6</v>
      </c>
    </row>
    <row r="12" spans="1:32">
      <c r="T12" s="6"/>
      <c r="U12" s="6"/>
      <c r="V12" s="6"/>
      <c r="W12" s="6"/>
      <c r="X12" s="6"/>
      <c r="Y12" s="6"/>
      <c r="Z12" s="6"/>
    </row>
    <row r="14" spans="1:32">
      <c r="A14" s="195" t="s">
        <v>1910</v>
      </c>
    </row>
    <row r="15" spans="1:32">
      <c r="A15" s="195"/>
    </row>
    <row r="16" spans="1:32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2739</v>
      </c>
      <c r="M16" s="235" t="s">
        <v>2718</v>
      </c>
      <c r="N16" s="144" t="s">
        <v>2706</v>
      </c>
      <c r="O16" s="144" t="s">
        <v>2708</v>
      </c>
      <c r="P16" s="144" t="s">
        <v>2707</v>
      </c>
      <c r="Q16" s="144" t="s">
        <v>2617</v>
      </c>
      <c r="R16" s="235" t="s">
        <v>2729</v>
      </c>
      <c r="S16" s="144" t="s">
        <v>2719</v>
      </c>
    </row>
    <row r="17" spans="1:32" ht="15" customHeight="1">
      <c r="A17" s="193" t="s">
        <v>235</v>
      </c>
      <c r="B17" s="189" t="s">
        <v>416</v>
      </c>
      <c r="C17" s="189" t="s">
        <v>49</v>
      </c>
      <c r="D17" s="193" t="s">
        <v>25</v>
      </c>
      <c r="E17" s="193" t="s">
        <v>417</v>
      </c>
      <c r="F17" s="193">
        <v>2</v>
      </c>
      <c r="G17" s="193" t="s">
        <v>57</v>
      </c>
      <c r="H17" s="193"/>
      <c r="I17" s="193">
        <v>-2000000</v>
      </c>
      <c r="J17" s="189" t="s">
        <v>50</v>
      </c>
      <c r="K17" s="193">
        <v>-2000000</v>
      </c>
      <c r="L17" s="271" t="str">
        <f>E17&amp;"-"&amp;F17&amp;"-"&amp;G17</f>
        <v>ISIN:AU001159751155-2-1y</v>
      </c>
      <c r="M17" s="293">
        <f>$AA$11</f>
        <v>0.6</v>
      </c>
      <c r="N17" s="294" cm="1">
        <f t="array" ref="N17">VLOOKUP(F17,TRANSPOSE($T$6:$AF$7),2,FALSE)</f>
        <v>33</v>
      </c>
      <c r="O17" s="295">
        <f>_xlfn.NORM.S.INV(99%)</f>
        <v>2.3263478740408408</v>
      </c>
      <c r="P17" s="295">
        <f>N17*SQRT(365/14)/O17</f>
        <v>72.430535506829074</v>
      </c>
      <c r="Q17" s="191">
        <f>$AA$9</f>
        <v>0.45</v>
      </c>
      <c r="R17" s="223">
        <f>M17*P17*K17</f>
        <v>-86916642.608194888</v>
      </c>
      <c r="S17" s="191">
        <f>M17*P17*K17*Q17*$B$11</f>
        <v>-39112489.173687704</v>
      </c>
    </row>
    <row r="18" spans="1:32">
      <c r="A18" s="193" t="s">
        <v>235</v>
      </c>
      <c r="B18" s="189" t="s">
        <v>418</v>
      </c>
      <c r="C18" s="189" t="s">
        <v>49</v>
      </c>
      <c r="D18" s="193" t="s">
        <v>25</v>
      </c>
      <c r="E18" s="193" t="s">
        <v>419</v>
      </c>
      <c r="F18" s="193">
        <v>2</v>
      </c>
      <c r="G18" s="193" t="s">
        <v>79</v>
      </c>
      <c r="H18" s="193"/>
      <c r="I18" s="193">
        <v>-1000000</v>
      </c>
      <c r="J18" s="189" t="s">
        <v>50</v>
      </c>
      <c r="K18" s="193">
        <v>-1000000</v>
      </c>
      <c r="L18" s="271" t="str">
        <f>E18&amp;"-"&amp;F18&amp;"-"&amp;G18</f>
        <v>ISIN:AU003186678890-2-2y</v>
      </c>
      <c r="M18" s="293">
        <f>$AA$11</f>
        <v>0.6</v>
      </c>
      <c r="N18" s="294" cm="1">
        <f t="array" ref="N18">VLOOKUP(F18,TRANSPOSE($T$6:$AF$7),2,FALSE)</f>
        <v>33</v>
      </c>
      <c r="O18" s="295">
        <f>_xlfn.NORM.S.INV(99%)</f>
        <v>2.3263478740408408</v>
      </c>
      <c r="P18" s="295">
        <f>N18*SQRT(365/14)/O18</f>
        <v>72.430535506829074</v>
      </c>
      <c r="Q18" s="191">
        <f>$AA$9</f>
        <v>0.45</v>
      </c>
      <c r="R18" s="223">
        <f>M18*P18*K18</f>
        <v>-43458321.304097444</v>
      </c>
      <c r="S18" s="191">
        <f>M18*P18*K18*Q18*$B$11</f>
        <v>-19556244.586843852</v>
      </c>
    </row>
    <row r="19" spans="1:32">
      <c r="N19" s="279"/>
      <c r="T19" s="1" t="s">
        <v>2658</v>
      </c>
    </row>
    <row r="20" spans="1:32">
      <c r="T20" s="291" t="s">
        <v>2</v>
      </c>
      <c r="U20" s="325" t="s">
        <v>2709</v>
      </c>
      <c r="V20" s="325"/>
      <c r="W20" s="325"/>
      <c r="X20" s="325"/>
    </row>
    <row r="21" spans="1:32">
      <c r="A21" s="195" t="s">
        <v>2750</v>
      </c>
      <c r="T21" s="300" t="s">
        <v>2743</v>
      </c>
      <c r="U21" s="346">
        <v>210</v>
      </c>
      <c r="V21" s="347"/>
      <c r="W21" s="347"/>
      <c r="X21" s="348"/>
    </row>
    <row r="22" spans="1:32">
      <c r="T22" s="300" t="s">
        <v>2744</v>
      </c>
      <c r="U22" s="346">
        <v>1300</v>
      </c>
      <c r="V22" s="347"/>
      <c r="W22" s="347"/>
      <c r="X22" s="348"/>
    </row>
    <row r="23" spans="1:32">
      <c r="A23" s="201"/>
      <c r="B23" s="201"/>
      <c r="C23" s="201"/>
      <c r="T23" s="222">
        <v>9</v>
      </c>
      <c r="U23" s="346">
        <v>39</v>
      </c>
      <c r="V23" s="347"/>
      <c r="W23" s="347"/>
      <c r="X23" s="348"/>
    </row>
    <row r="24" spans="1:32">
      <c r="A24" s="145" t="s">
        <v>41</v>
      </c>
      <c r="B24" s="144" t="s">
        <v>2</v>
      </c>
      <c r="C24" s="144" t="s">
        <v>2747</v>
      </c>
      <c r="D24" s="144" t="s">
        <v>2748</v>
      </c>
      <c r="E24" s="145" t="s">
        <v>1920</v>
      </c>
      <c r="F24" s="145" t="s">
        <v>1921</v>
      </c>
      <c r="G24" s="144" t="s">
        <v>1922</v>
      </c>
      <c r="H24" s="144" t="s">
        <v>1957</v>
      </c>
      <c r="I24" s="144" t="s">
        <v>1958</v>
      </c>
      <c r="J24" s="144" t="s">
        <v>2620</v>
      </c>
      <c r="K24" s="146" t="s">
        <v>1932</v>
      </c>
      <c r="T24" s="222">
        <v>10</v>
      </c>
      <c r="U24" s="346">
        <v>190</v>
      </c>
      <c r="V24" s="347"/>
      <c r="W24" s="347"/>
      <c r="X24" s="348"/>
    </row>
    <row r="25" spans="1:32">
      <c r="A25" s="193" t="s">
        <v>235</v>
      </c>
      <c r="B25" s="193">
        <v>2</v>
      </c>
      <c r="C25" s="193" t="s">
        <v>2756</v>
      </c>
      <c r="D25" s="193" t="s">
        <v>2756</v>
      </c>
      <c r="E25" s="192">
        <f t="shared" ref="E25:E27" si="1">VLOOKUP(C25,($L$16:$S$18),8,FALSE)</f>
        <v>-39112489.173687704</v>
      </c>
      <c r="F25" s="192">
        <f t="shared" ref="F25:F27" si="2">VLOOKUP(D25,($L$16:$S$18),8,FALSE)</f>
        <v>-39112489.173687704</v>
      </c>
      <c r="G25" s="203">
        <v>1</v>
      </c>
      <c r="H25" s="288" cm="1">
        <f t="array" ref="H25">VLOOKUP($B25,TRANSPOSE($B$8:$F$11),4,FALSE)</f>
        <v>1</v>
      </c>
      <c r="I25" s="288" cm="1">
        <f t="array" ref="I25">VLOOKUP($B25,TRANSPOSE($B$8:$F$11),4,FALSE)</f>
        <v>1</v>
      </c>
      <c r="J25" s="281">
        <f t="shared" ref="J25:J27" si="3">MIN(H25:I25)/MAX(H25:I25)</f>
        <v>1</v>
      </c>
      <c r="K25" s="210">
        <f t="shared" ref="K25:K27" si="4">E25*F25*G25*J25</f>
        <v>1529786809361837.8</v>
      </c>
      <c r="T25" s="301" t="s">
        <v>2745</v>
      </c>
      <c r="U25" s="346">
        <v>6400</v>
      </c>
      <c r="V25" s="347"/>
      <c r="W25" s="347"/>
      <c r="X25" s="348"/>
    </row>
    <row r="26" spans="1:32">
      <c r="A26" s="193" t="s">
        <v>235</v>
      </c>
      <c r="B26" s="193">
        <v>2</v>
      </c>
      <c r="C26" s="193" t="s">
        <v>2756</v>
      </c>
      <c r="D26" s="193" t="s">
        <v>2757</v>
      </c>
      <c r="E26" s="192">
        <f t="shared" si="1"/>
        <v>-39112489.173687704</v>
      </c>
      <c r="F26" s="192">
        <f t="shared" si="2"/>
        <v>-19556244.586843852</v>
      </c>
      <c r="G26" s="203">
        <f>$U$30</f>
        <v>0.2</v>
      </c>
      <c r="H26" s="288" cm="1">
        <f t="array" ref="H26">VLOOKUP($B26,TRANSPOSE($B$8:$F$11),4,FALSE)</f>
        <v>1</v>
      </c>
      <c r="I26" s="288" cm="1">
        <f t="array" ref="I26">VLOOKUP($B26,TRANSPOSE($B$8:$F$11),4,FALSE)</f>
        <v>1</v>
      </c>
      <c r="J26" s="281">
        <f t="shared" si="3"/>
        <v>1</v>
      </c>
      <c r="K26" s="210">
        <f t="shared" si="4"/>
        <v>152978680936183.78</v>
      </c>
      <c r="T26" s="299" t="s">
        <v>201</v>
      </c>
      <c r="U26" s="346">
        <v>39</v>
      </c>
      <c r="V26" s="347"/>
      <c r="W26" s="347"/>
      <c r="X26" s="348"/>
    </row>
    <row r="27" spans="1:32">
      <c r="A27" s="193" t="s">
        <v>235</v>
      </c>
      <c r="B27" s="193">
        <v>2</v>
      </c>
      <c r="C27" s="193" t="s">
        <v>2757</v>
      </c>
      <c r="D27" s="193" t="s">
        <v>2756</v>
      </c>
      <c r="E27" s="192">
        <f t="shared" si="1"/>
        <v>-19556244.586843852</v>
      </c>
      <c r="F27" s="192">
        <f t="shared" si="2"/>
        <v>-39112489.173687704</v>
      </c>
      <c r="G27" s="203">
        <f>$U$30</f>
        <v>0.2</v>
      </c>
      <c r="H27" s="288" cm="1">
        <f t="array" ref="H27">VLOOKUP($B27,TRANSPOSE($B$8:$F$11),4,FALSE)</f>
        <v>1</v>
      </c>
      <c r="I27" s="288" cm="1">
        <f t="array" ref="I27">VLOOKUP($B27,TRANSPOSE($B$8:$F$11),4,FALSE)</f>
        <v>1</v>
      </c>
      <c r="J27" s="281">
        <f t="shared" si="3"/>
        <v>1</v>
      </c>
      <c r="K27" s="210">
        <f t="shared" si="4"/>
        <v>152978680936183.78</v>
      </c>
    </row>
    <row r="28" spans="1:32">
      <c r="A28" s="193" t="s">
        <v>235</v>
      </c>
      <c r="B28" s="193">
        <v>2</v>
      </c>
      <c r="C28" s="193" t="s">
        <v>2757</v>
      </c>
      <c r="D28" s="193" t="s">
        <v>2757</v>
      </c>
      <c r="E28" s="192">
        <f>VLOOKUP(C28,($L$16:$S$18),8,FALSE)</f>
        <v>-19556244.586843852</v>
      </c>
      <c r="F28" s="192">
        <f>VLOOKUP(D28,($L$16:$S$18),8,FALSE)</f>
        <v>-19556244.586843852</v>
      </c>
      <c r="G28" s="203">
        <v>1</v>
      </c>
      <c r="H28" s="288" cm="1">
        <f t="array" ref="H28">VLOOKUP($B28,TRANSPOSE($B$8:$F$11),4,FALSE)</f>
        <v>1</v>
      </c>
      <c r="I28" s="288" cm="1">
        <f t="array" ref="I28">VLOOKUP($B28,TRANSPOSE($B$8:$F$11),4,FALSE)</f>
        <v>1</v>
      </c>
      <c r="J28" s="281">
        <f>MIN(H28:I28)/MAX(H28:I28)</f>
        <v>1</v>
      </c>
      <c r="K28" s="210">
        <f t="shared" ref="K28" si="5">E28*F28*G28*J28</f>
        <v>382446702340459.44</v>
      </c>
      <c r="T28" s="190" t="s">
        <v>1994</v>
      </c>
    </row>
    <row r="29" spans="1:32">
      <c r="A29" s="201"/>
      <c r="B29" s="284"/>
      <c r="C29" s="201"/>
      <c r="J29" s="204" t="s">
        <v>1997</v>
      </c>
      <c r="K29" s="204">
        <f>SQRT(SUM(K25:K28))</f>
        <v>47097673.759695016</v>
      </c>
      <c r="L29" s="290"/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 t="s">
        <v>201</v>
      </c>
    </row>
    <row r="30" spans="1:32">
      <c r="A30" s="201"/>
      <c r="B30" s="284"/>
      <c r="C30" s="201"/>
      <c r="T30" s="245">
        <v>0.18</v>
      </c>
      <c r="U30" s="245">
        <v>0.2</v>
      </c>
      <c r="V30" s="245">
        <v>0.28000000000000003</v>
      </c>
      <c r="W30" s="245">
        <v>0.24</v>
      </c>
      <c r="X30" s="245">
        <v>0.25</v>
      </c>
      <c r="Y30" s="245">
        <v>0.36</v>
      </c>
      <c r="Z30" s="245">
        <v>0.35</v>
      </c>
      <c r="AA30" s="245">
        <v>0.37</v>
      </c>
      <c r="AB30" s="245">
        <v>0.23</v>
      </c>
      <c r="AC30" s="245">
        <v>0.27</v>
      </c>
      <c r="AD30" s="245">
        <v>0.45</v>
      </c>
      <c r="AE30" s="245">
        <v>0.45</v>
      </c>
      <c r="AF30" s="245">
        <v>0</v>
      </c>
    </row>
    <row r="31" spans="1:32">
      <c r="A31" s="201"/>
      <c r="B31" s="284"/>
      <c r="C31" s="201"/>
    </row>
    <row r="32" spans="1:32">
      <c r="A32" s="201" t="s">
        <v>1930</v>
      </c>
      <c r="B32" s="284"/>
      <c r="C32" s="201"/>
      <c r="T32" s="190" t="s">
        <v>1985</v>
      </c>
      <c r="U32" s="190"/>
      <c r="V32" s="190"/>
      <c r="W32" s="190"/>
      <c r="X32" s="190"/>
    </row>
    <row r="33" spans="1:32">
      <c r="A33" s="145" t="s">
        <v>41</v>
      </c>
      <c r="B33" s="144" t="s">
        <v>2</v>
      </c>
      <c r="C33" s="144" t="s">
        <v>1911</v>
      </c>
      <c r="D33" s="144" t="s">
        <v>1912</v>
      </c>
      <c r="E33" s="145" t="s">
        <v>1913</v>
      </c>
      <c r="F33" s="145" t="s">
        <v>1914</v>
      </c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</row>
    <row r="34" spans="1:32">
      <c r="A34" s="193" t="s">
        <v>235</v>
      </c>
      <c r="B34" s="193">
        <v>2</v>
      </c>
      <c r="C34" s="151">
        <f>K29</f>
        <v>47097673.759695016</v>
      </c>
      <c r="D34" s="151">
        <f>C34^2</f>
        <v>2218190873574664.5</v>
      </c>
      <c r="E34" s="151">
        <f>SUM(S17:S18)</f>
        <v>-58668733.76053156</v>
      </c>
      <c r="F34" s="151">
        <f>MAX(MIN(E34,C34),-C34)</f>
        <v>-47097673.759695016</v>
      </c>
      <c r="T34" s="202">
        <v>1</v>
      </c>
      <c r="U34" s="226">
        <v>1</v>
      </c>
      <c r="V34" s="226">
        <v>0.18</v>
      </c>
      <c r="W34" s="226">
        <v>0.19</v>
      </c>
      <c r="X34" s="226">
        <v>0.19</v>
      </c>
      <c r="Y34" s="226">
        <v>0.14000000000000001</v>
      </c>
      <c r="Z34" s="226">
        <v>0.16</v>
      </c>
      <c r="AA34" s="226">
        <v>0.15</v>
      </c>
      <c r="AB34" s="226">
        <v>0.16</v>
      </c>
      <c r="AC34" s="226">
        <v>0.18</v>
      </c>
      <c r="AD34" s="226">
        <v>0.12</v>
      </c>
      <c r="AE34" s="226">
        <v>0.19</v>
      </c>
      <c r="AF34" s="226">
        <v>0.19</v>
      </c>
    </row>
    <row r="35" spans="1:32">
      <c r="A35" s="201"/>
      <c r="B35" s="201"/>
      <c r="C35" s="201"/>
      <c r="T35" s="202">
        <v>2</v>
      </c>
      <c r="U35" s="226">
        <v>0.18</v>
      </c>
      <c r="V35" s="226">
        <v>1</v>
      </c>
      <c r="W35" s="226">
        <v>0.22</v>
      </c>
      <c r="X35" s="226">
        <v>0.21</v>
      </c>
      <c r="Y35" s="226">
        <v>0.15</v>
      </c>
      <c r="Z35" s="226">
        <v>0.18</v>
      </c>
      <c r="AA35" s="226">
        <v>0.17</v>
      </c>
      <c r="AB35" s="226">
        <v>0.19</v>
      </c>
      <c r="AC35" s="226">
        <v>0.2</v>
      </c>
      <c r="AD35" s="226">
        <v>0.14000000000000001</v>
      </c>
      <c r="AE35" s="240">
        <v>0.21</v>
      </c>
      <c r="AF35" s="226">
        <v>0.21</v>
      </c>
    </row>
    <row r="36" spans="1:32">
      <c r="A36" s="201"/>
      <c r="B36" s="201"/>
      <c r="C36" s="201"/>
      <c r="T36" s="202">
        <v>3</v>
      </c>
      <c r="U36" s="226">
        <v>0.19</v>
      </c>
      <c r="V36" s="226">
        <v>0.22</v>
      </c>
      <c r="W36" s="226">
        <v>1</v>
      </c>
      <c r="X36" s="226">
        <v>0.22</v>
      </c>
      <c r="Y36" s="226">
        <v>0.13</v>
      </c>
      <c r="Z36" s="226">
        <v>0.16</v>
      </c>
      <c r="AA36" s="226">
        <v>0.08</v>
      </c>
      <c r="AB36" s="226">
        <v>0.17</v>
      </c>
      <c r="AC36" s="226">
        <v>0.22</v>
      </c>
      <c r="AD36" s="226">
        <v>0.13</v>
      </c>
      <c r="AE36" s="226">
        <v>0.2</v>
      </c>
      <c r="AF36" s="226">
        <v>0.2</v>
      </c>
    </row>
    <row r="37" spans="1:32">
      <c r="A37" s="195" t="s">
        <v>2621</v>
      </c>
      <c r="T37" s="202">
        <v>4</v>
      </c>
      <c r="U37" s="226">
        <v>0.19</v>
      </c>
      <c r="V37" s="226">
        <v>0.21</v>
      </c>
      <c r="W37" s="226">
        <v>0.22</v>
      </c>
      <c r="X37" s="226">
        <v>1</v>
      </c>
      <c r="Y37" s="226">
        <v>0.17</v>
      </c>
      <c r="Z37" s="226">
        <v>0.22</v>
      </c>
      <c r="AA37" s="226">
        <v>0.22</v>
      </c>
      <c r="AB37" s="226">
        <v>0.23</v>
      </c>
      <c r="AC37" s="226">
        <v>0.22</v>
      </c>
      <c r="AD37" s="226">
        <v>0.17</v>
      </c>
      <c r="AE37" s="226">
        <v>0.26</v>
      </c>
      <c r="AF37" s="226">
        <v>0.26</v>
      </c>
    </row>
    <row r="38" spans="1:32">
      <c r="T38" s="202">
        <v>5</v>
      </c>
      <c r="U38" s="226">
        <v>0.14000000000000001</v>
      </c>
      <c r="V38" s="226">
        <v>0.15</v>
      </c>
      <c r="W38" s="226">
        <v>0.13</v>
      </c>
      <c r="X38" s="226">
        <v>0.17</v>
      </c>
      <c r="Y38" s="226">
        <v>1</v>
      </c>
      <c r="Z38" s="226">
        <v>0.28999999999999998</v>
      </c>
      <c r="AA38" s="226">
        <v>0.26</v>
      </c>
      <c r="AB38" s="226">
        <v>0.28999999999999998</v>
      </c>
      <c r="AC38" s="226">
        <v>0.14000000000000001</v>
      </c>
      <c r="AD38" s="226">
        <v>0.24</v>
      </c>
      <c r="AE38" s="226">
        <v>0.32</v>
      </c>
      <c r="AF38" s="226">
        <v>0.32</v>
      </c>
    </row>
    <row r="39" spans="1:32">
      <c r="A39" s="316" t="s">
        <v>2</v>
      </c>
      <c r="B39" s="317"/>
      <c r="C39" s="144" t="s">
        <v>1916</v>
      </c>
      <c r="D39" s="144" t="s">
        <v>1917</v>
      </c>
      <c r="E39" s="144" t="s">
        <v>1957</v>
      </c>
      <c r="F39" s="144" t="s">
        <v>1958</v>
      </c>
      <c r="G39" s="144" t="s">
        <v>1922</v>
      </c>
      <c r="H39" s="144" t="s">
        <v>1959</v>
      </c>
      <c r="I39" s="144" t="s">
        <v>1932</v>
      </c>
      <c r="T39" s="202">
        <v>6</v>
      </c>
      <c r="U39" s="226">
        <v>0.16</v>
      </c>
      <c r="V39" s="226">
        <v>0.18</v>
      </c>
      <c r="W39" s="226">
        <v>0.16</v>
      </c>
      <c r="X39" s="226">
        <v>0.22</v>
      </c>
      <c r="Y39" s="226">
        <v>0.28999999999999998</v>
      </c>
      <c r="Z39" s="226">
        <v>1</v>
      </c>
      <c r="AA39" s="226">
        <v>0.34</v>
      </c>
      <c r="AB39" s="226">
        <v>0.36</v>
      </c>
      <c r="AC39" s="226">
        <v>0.17</v>
      </c>
      <c r="AD39" s="226">
        <v>0.3</v>
      </c>
      <c r="AE39" s="226">
        <v>0.39</v>
      </c>
      <c r="AF39" s="226">
        <v>0.39</v>
      </c>
    </row>
    <row r="40" spans="1:32">
      <c r="A40" s="193">
        <v>2</v>
      </c>
      <c r="B40" s="193">
        <v>2</v>
      </c>
      <c r="C40" s="151">
        <f>VLOOKUP(A40,$B$34:$F$34,5,FALSE)</f>
        <v>-47097673.759695016</v>
      </c>
      <c r="D40" s="151">
        <f>VLOOKUP(B40,$B$34:$F$34,5,FALSE)</f>
        <v>-47097673.759695016</v>
      </c>
      <c r="E40" s="151" cm="1">
        <f t="array" ref="E40">VLOOKUP(A40,TRANSPOSE($B$8:$F$11),4,FALSE)</f>
        <v>1</v>
      </c>
      <c r="F40" s="151" cm="1">
        <f t="array" ref="F40">VLOOKUP(B40,TRANSPOSE($B$8:$F$11),4,FALSE)</f>
        <v>1</v>
      </c>
      <c r="G40" s="211">
        <v>1</v>
      </c>
      <c r="H40" s="281">
        <v>1</v>
      </c>
      <c r="I40" s="151">
        <f>IF(C40=D40,0,C40*D40*G40*H40)</f>
        <v>0</v>
      </c>
      <c r="T40" s="202">
        <v>7</v>
      </c>
      <c r="U40" s="226">
        <v>0.15</v>
      </c>
      <c r="V40" s="226">
        <v>0.17</v>
      </c>
      <c r="W40" s="226">
        <v>0.08</v>
      </c>
      <c r="X40" s="226">
        <v>0.22</v>
      </c>
      <c r="Y40" s="226">
        <v>0.26</v>
      </c>
      <c r="Z40" s="226">
        <v>0.34</v>
      </c>
      <c r="AA40" s="226">
        <v>1</v>
      </c>
      <c r="AB40" s="226">
        <v>0.33</v>
      </c>
      <c r="AC40" s="226">
        <v>0.16</v>
      </c>
      <c r="AD40" s="226">
        <v>0.28000000000000003</v>
      </c>
      <c r="AE40" s="226">
        <v>0.36</v>
      </c>
      <c r="AF40" s="226">
        <v>0.36</v>
      </c>
    </row>
    <row r="41" spans="1:32">
      <c r="A41" s="201"/>
      <c r="B41" s="201"/>
      <c r="C41" s="201"/>
      <c r="H41" s="1" t="s">
        <v>1931</v>
      </c>
      <c r="I41" s="1">
        <f>SUM(I40:I40)</f>
        <v>0</v>
      </c>
      <c r="T41" s="202">
        <v>8</v>
      </c>
      <c r="U41" s="226">
        <v>0.16</v>
      </c>
      <c r="V41" s="226">
        <v>0.19</v>
      </c>
      <c r="W41" s="226">
        <v>0.17</v>
      </c>
      <c r="X41" s="226">
        <v>0.23</v>
      </c>
      <c r="Y41" s="226">
        <v>0.28999999999999998</v>
      </c>
      <c r="Z41" s="226">
        <v>0.36</v>
      </c>
      <c r="AA41" s="226">
        <v>0.33</v>
      </c>
      <c r="AB41" s="226">
        <v>1</v>
      </c>
      <c r="AC41" s="226">
        <v>0.17</v>
      </c>
      <c r="AD41" s="226">
        <v>0.28999999999999998</v>
      </c>
      <c r="AE41" s="226">
        <v>0.4</v>
      </c>
      <c r="AF41" s="226">
        <v>0.4</v>
      </c>
    </row>
    <row r="42" spans="1:32">
      <c r="A42" s="201"/>
      <c r="B42" s="201"/>
      <c r="C42" s="201"/>
      <c r="H42" s="1" t="s">
        <v>1933</v>
      </c>
      <c r="I42" s="1">
        <f>SUM(D34:D34)</f>
        <v>2218190873574664.5</v>
      </c>
      <c r="T42" s="202">
        <v>9</v>
      </c>
      <c r="U42" s="226">
        <v>0.18</v>
      </c>
      <c r="V42" s="226">
        <v>0.2</v>
      </c>
      <c r="W42" s="226">
        <v>0.22</v>
      </c>
      <c r="X42" s="226">
        <v>0.22</v>
      </c>
      <c r="Y42" s="226">
        <v>0.14000000000000001</v>
      </c>
      <c r="Z42" s="226">
        <v>0.17</v>
      </c>
      <c r="AA42" s="226">
        <v>0.16</v>
      </c>
      <c r="AB42" s="226">
        <v>0.17</v>
      </c>
      <c r="AC42" s="226">
        <v>1</v>
      </c>
      <c r="AD42" s="226">
        <v>0.13</v>
      </c>
      <c r="AE42" s="226">
        <v>0.21</v>
      </c>
      <c r="AF42" s="226">
        <v>0.21</v>
      </c>
    </row>
    <row r="43" spans="1:32">
      <c r="A43" s="201"/>
      <c r="B43" s="201"/>
      <c r="C43" s="201"/>
      <c r="H43" s="204" t="s">
        <v>2623</v>
      </c>
      <c r="I43" s="204">
        <f>SQRT(SUM(I41:I42))</f>
        <v>47097673.759695016</v>
      </c>
      <c r="T43" s="202">
        <v>10</v>
      </c>
      <c r="U43" s="226">
        <v>0.12</v>
      </c>
      <c r="V43" s="226">
        <v>0.14000000000000001</v>
      </c>
      <c r="W43" s="226">
        <v>0.13</v>
      </c>
      <c r="X43" s="226">
        <v>0.17</v>
      </c>
      <c r="Y43" s="226">
        <v>0.24</v>
      </c>
      <c r="Z43" s="226">
        <v>0.3</v>
      </c>
      <c r="AA43" s="226">
        <v>0.28000000000000003</v>
      </c>
      <c r="AB43" s="226">
        <v>0.28999999999999998</v>
      </c>
      <c r="AC43" s="226">
        <v>0.13</v>
      </c>
      <c r="AD43" s="226">
        <v>1</v>
      </c>
      <c r="AE43" s="226">
        <v>0.3</v>
      </c>
      <c r="AF43" s="226">
        <v>0.3</v>
      </c>
    </row>
    <row r="44" spans="1:32">
      <c r="A44" s="201"/>
      <c r="B44" s="201"/>
      <c r="C44" s="201"/>
      <c r="T44" s="202">
        <v>11</v>
      </c>
      <c r="U44" s="226">
        <v>0.19</v>
      </c>
      <c r="V44" s="240">
        <v>0.21</v>
      </c>
      <c r="W44" s="226">
        <v>0.2</v>
      </c>
      <c r="X44" s="226">
        <v>0.26</v>
      </c>
      <c r="Y44" s="226">
        <v>0.32</v>
      </c>
      <c r="Z44" s="226">
        <v>0.39</v>
      </c>
      <c r="AA44" s="226">
        <v>0.36</v>
      </c>
      <c r="AB44" s="226">
        <v>0.4</v>
      </c>
      <c r="AC44" s="226">
        <v>0.21</v>
      </c>
      <c r="AD44" s="226">
        <v>0.3</v>
      </c>
      <c r="AE44" s="226">
        <v>1</v>
      </c>
      <c r="AF44" s="226">
        <v>0.45</v>
      </c>
    </row>
    <row r="45" spans="1:32">
      <c r="T45" s="202">
        <v>12</v>
      </c>
      <c r="U45" s="226">
        <v>0.19</v>
      </c>
      <c r="V45" s="226">
        <v>0.21</v>
      </c>
      <c r="W45" s="226">
        <v>0.2</v>
      </c>
      <c r="X45" s="226">
        <v>0.26</v>
      </c>
      <c r="Y45" s="226">
        <v>0.32</v>
      </c>
      <c r="Z45" s="226">
        <v>0.39</v>
      </c>
      <c r="AA45" s="226">
        <v>0.36</v>
      </c>
      <c r="AB45" s="226">
        <v>0.4</v>
      </c>
      <c r="AC45" s="226">
        <v>0.21</v>
      </c>
      <c r="AD45" s="226">
        <v>0.3</v>
      </c>
      <c r="AE45" s="226">
        <v>0.45</v>
      </c>
      <c r="AF45" s="226">
        <v>1</v>
      </c>
    </row>
    <row r="47" spans="1:32">
      <c r="A47" s="274" t="s">
        <v>2625</v>
      </c>
      <c r="B47" s="273"/>
    </row>
    <row r="49" spans="1:32">
      <c r="A49" s="195" t="s">
        <v>2751</v>
      </c>
    </row>
    <row r="50" spans="1:32">
      <c r="T50" s="217"/>
      <c r="U50" s="222" t="s">
        <v>51</v>
      </c>
      <c r="V50" s="222" t="s">
        <v>75</v>
      </c>
      <c r="W50" s="222" t="s">
        <v>54</v>
      </c>
      <c r="X50" s="222" t="s">
        <v>77</v>
      </c>
      <c r="Y50" s="222" t="s">
        <v>57</v>
      </c>
      <c r="Z50" s="222" t="s">
        <v>79</v>
      </c>
      <c r="AA50" s="222" t="s">
        <v>63</v>
      </c>
      <c r="AB50" s="222" t="s">
        <v>68</v>
      </c>
      <c r="AC50" s="222" t="s">
        <v>72</v>
      </c>
      <c r="AD50" s="222" t="s">
        <v>82</v>
      </c>
      <c r="AE50" s="222" t="s">
        <v>84</v>
      </c>
      <c r="AF50" s="222" t="s">
        <v>86</v>
      </c>
    </row>
    <row r="51" spans="1:32">
      <c r="A51" s="144" t="s">
        <v>41</v>
      </c>
      <c r="B51" s="144" t="s">
        <v>42</v>
      </c>
      <c r="C51" s="144" t="s">
        <v>43</v>
      </c>
      <c r="D51" s="144" t="s">
        <v>0</v>
      </c>
      <c r="E51" s="144" t="s">
        <v>1</v>
      </c>
      <c r="F51" s="144" t="s">
        <v>2</v>
      </c>
      <c r="G51" s="144" t="s">
        <v>3</v>
      </c>
      <c r="H51" s="144" t="s">
        <v>4</v>
      </c>
      <c r="I51" s="144" t="s">
        <v>44</v>
      </c>
      <c r="J51" s="144" t="s">
        <v>45</v>
      </c>
      <c r="K51" s="144" t="s">
        <v>46</v>
      </c>
      <c r="L51" s="144" t="s">
        <v>2739</v>
      </c>
      <c r="M51" s="144" t="s">
        <v>2627</v>
      </c>
      <c r="N51" s="144" t="s">
        <v>2706</v>
      </c>
      <c r="O51" s="144" t="s">
        <v>2708</v>
      </c>
      <c r="P51" s="144" t="s">
        <v>2707</v>
      </c>
      <c r="Q51" s="235" t="s">
        <v>2664</v>
      </c>
      <c r="R51" s="235" t="s">
        <v>2665</v>
      </c>
      <c r="T51" s="222" t="s">
        <v>2628</v>
      </c>
      <c r="U51" s="275">
        <f>0.5*MIN(1,14/U52)</f>
        <v>0.5</v>
      </c>
      <c r="V51" s="275">
        <f t="shared" ref="V51:AF51" si="6">0.5*MIN(1,14/V52)</f>
        <v>0.23013698630136986</v>
      </c>
      <c r="W51" s="275">
        <f t="shared" si="6"/>
        <v>7.6712328767123292E-2</v>
      </c>
      <c r="X51" s="275">
        <f t="shared" si="6"/>
        <v>3.8356164383561646E-2</v>
      </c>
      <c r="Y51" s="275">
        <f t="shared" si="6"/>
        <v>1.9178082191780823E-2</v>
      </c>
      <c r="Z51" s="275">
        <f t="shared" si="6"/>
        <v>9.5890410958904115E-3</v>
      </c>
      <c r="AA51" s="275">
        <f t="shared" si="6"/>
        <v>6.392694063926941E-3</v>
      </c>
      <c r="AB51" s="275">
        <f t="shared" si="6"/>
        <v>3.8356164383561643E-3</v>
      </c>
      <c r="AC51" s="275">
        <f t="shared" si="6"/>
        <v>1.9178082191780822E-3</v>
      </c>
      <c r="AD51" s="275">
        <f t="shared" si="6"/>
        <v>1.2785388127853881E-3</v>
      </c>
      <c r="AE51" s="275">
        <f t="shared" si="6"/>
        <v>9.5890410958904108E-4</v>
      </c>
      <c r="AF51" s="275">
        <f t="shared" si="6"/>
        <v>6.3926940639269405E-4</v>
      </c>
    </row>
    <row r="52" spans="1:32">
      <c r="A52" s="193" t="s">
        <v>235</v>
      </c>
      <c r="B52" s="189" t="s">
        <v>416</v>
      </c>
      <c r="C52" s="189" t="s">
        <v>49</v>
      </c>
      <c r="D52" s="193" t="s">
        <v>25</v>
      </c>
      <c r="E52" s="193" t="s">
        <v>417</v>
      </c>
      <c r="F52" s="193">
        <v>2</v>
      </c>
      <c r="G52" s="193" t="s">
        <v>57</v>
      </c>
      <c r="H52" s="193"/>
      <c r="I52" s="193">
        <v>-2000000</v>
      </c>
      <c r="J52" s="189" t="s">
        <v>50</v>
      </c>
      <c r="K52" s="193">
        <v>-2000000</v>
      </c>
      <c r="L52" s="271" t="str">
        <f>E52&amp;"-"&amp;F52&amp;"-"&amp;G52</f>
        <v>ISIN:AU001159751155-2-1y</v>
      </c>
      <c r="M52" s="191" cm="1">
        <f t="array" ref="M52">VLOOKUP(G52,TRANSPOSE($T$50:$AF$51),2,FALSE)</f>
        <v>1.9178082191780823E-2</v>
      </c>
      <c r="N52" s="294">
        <f>N17</f>
        <v>33</v>
      </c>
      <c r="O52" s="295">
        <f>_xlfn.NORM.S.INV(99%)</f>
        <v>2.3263478740408408</v>
      </c>
      <c r="P52" s="295">
        <f>N52*SQRT(365/14)/O52</f>
        <v>72.430535506829074</v>
      </c>
      <c r="Q52" s="223">
        <f>K52*M52*P52</f>
        <v>-2778157.5262893345</v>
      </c>
      <c r="R52" s="223">
        <f>ABS(Q52)</f>
        <v>2778157.5262893345</v>
      </c>
      <c r="T52" s="222" t="s">
        <v>2629</v>
      </c>
      <c r="U52" s="217">
        <v>14</v>
      </c>
      <c r="V52" s="217">
        <f>365/12</f>
        <v>30.416666666666668</v>
      </c>
      <c r="W52" s="217">
        <f>365/4</f>
        <v>91.25</v>
      </c>
      <c r="X52" s="217">
        <f>365/2</f>
        <v>182.5</v>
      </c>
      <c r="Y52" s="217">
        <f>365</f>
        <v>365</v>
      </c>
      <c r="Z52" s="217">
        <f>365*2</f>
        <v>730</v>
      </c>
      <c r="AA52" s="217">
        <f>365*3</f>
        <v>1095</v>
      </c>
      <c r="AB52" s="217">
        <f>365*5</f>
        <v>1825</v>
      </c>
      <c r="AC52" s="217">
        <f>365*10</f>
        <v>3650</v>
      </c>
      <c r="AD52" s="217">
        <f>365*15</f>
        <v>5475</v>
      </c>
      <c r="AE52" s="217">
        <f>365*20</f>
        <v>7300</v>
      </c>
      <c r="AF52" s="217">
        <f>365*30</f>
        <v>10950</v>
      </c>
    </row>
    <row r="53" spans="1:32">
      <c r="A53" s="193" t="s">
        <v>235</v>
      </c>
      <c r="B53" s="189" t="s">
        <v>418</v>
      </c>
      <c r="C53" s="189" t="s">
        <v>49</v>
      </c>
      <c r="D53" s="193" t="s">
        <v>25</v>
      </c>
      <c r="E53" s="193" t="s">
        <v>419</v>
      </c>
      <c r="F53" s="193">
        <v>2</v>
      </c>
      <c r="G53" s="193" t="s">
        <v>79</v>
      </c>
      <c r="H53" s="193"/>
      <c r="I53" s="193">
        <v>-1000000</v>
      </c>
      <c r="J53" s="189" t="s">
        <v>50</v>
      </c>
      <c r="K53" s="193">
        <v>-1000000</v>
      </c>
      <c r="L53" s="271" t="str">
        <f>E53&amp;"-"&amp;F53&amp;"-"&amp;G53</f>
        <v>ISIN:AU003186678890-2-2y</v>
      </c>
      <c r="M53" s="191" cm="1">
        <f t="array" ref="M53">VLOOKUP(G53,TRANSPOSE($T$50:$AF$51),2,FALSE)</f>
        <v>9.5890410958904115E-3</v>
      </c>
      <c r="N53" s="294">
        <f>N18</f>
        <v>33</v>
      </c>
      <c r="O53" s="295">
        <f>_xlfn.NORM.S.INV(99%)</f>
        <v>2.3263478740408408</v>
      </c>
      <c r="P53" s="295">
        <f>N53*SQRT(365/14)/O53</f>
        <v>72.430535506829074</v>
      </c>
      <c r="Q53" s="223">
        <f>K53*M53*P53</f>
        <v>-694539.38157233363</v>
      </c>
      <c r="R53" s="223">
        <f>ABS(Q53)</f>
        <v>694539.38157233363</v>
      </c>
    </row>
    <row r="54" spans="1:32">
      <c r="P54" s="6"/>
      <c r="Q54" s="6"/>
      <c r="R54" s="6"/>
    </row>
    <row r="55" spans="1:32">
      <c r="P55" s="6"/>
      <c r="Q55" s="6"/>
      <c r="R55" s="6"/>
    </row>
    <row r="56" spans="1:32">
      <c r="A56" s="195" t="s">
        <v>2666</v>
      </c>
    </row>
    <row r="58" spans="1:32">
      <c r="A58" s="201"/>
      <c r="B58" s="201"/>
      <c r="C58" s="201"/>
    </row>
    <row r="59" spans="1:32">
      <c r="A59" s="145" t="s">
        <v>41</v>
      </c>
      <c r="B59" s="144" t="s">
        <v>2</v>
      </c>
      <c r="C59" s="144" t="s">
        <v>2747</v>
      </c>
      <c r="D59" s="144" t="s">
        <v>2748</v>
      </c>
      <c r="E59" s="145" t="s">
        <v>1920</v>
      </c>
      <c r="F59" s="145" t="s">
        <v>1921</v>
      </c>
      <c r="G59" s="144" t="s">
        <v>1922</v>
      </c>
      <c r="H59" s="144" t="s">
        <v>2632</v>
      </c>
      <c r="I59" s="146" t="s">
        <v>1932</v>
      </c>
    </row>
    <row r="60" spans="1:32">
      <c r="A60" s="193" t="s">
        <v>235</v>
      </c>
      <c r="B60" s="193">
        <v>2</v>
      </c>
      <c r="C60" s="271" t="s">
        <v>2756</v>
      </c>
      <c r="D60" s="271" t="s">
        <v>2756</v>
      </c>
      <c r="E60" s="192">
        <f>VLOOKUP(C60,($L$51:$Q$53),6,FALSE)</f>
        <v>-2778157.5262893345</v>
      </c>
      <c r="F60" s="192">
        <f>VLOOKUP(D60,($L$51:$Q$53),6,FALSE)</f>
        <v>-2778157.5262893345</v>
      </c>
      <c r="G60" s="203">
        <v>1</v>
      </c>
      <c r="H60" s="272">
        <f>G60^2</f>
        <v>1</v>
      </c>
      <c r="I60" s="210">
        <f>E60*F60*H60</f>
        <v>7718159240878.0742</v>
      </c>
    </row>
    <row r="61" spans="1:32">
      <c r="A61" s="193" t="s">
        <v>235</v>
      </c>
      <c r="B61" s="193">
        <v>2</v>
      </c>
      <c r="C61" s="271" t="s">
        <v>2756</v>
      </c>
      <c r="D61" s="271" t="s">
        <v>2757</v>
      </c>
      <c r="E61" s="192">
        <f t="shared" ref="E61:E62" si="7">VLOOKUP(C61,($L$51:$Q$53),6,FALSE)</f>
        <v>-2778157.5262893345</v>
      </c>
      <c r="F61" s="192">
        <f t="shared" ref="F61:F62" si="8">VLOOKUP(D61,($L$51:$Q$53),6,FALSE)</f>
        <v>-694539.38157233363</v>
      </c>
      <c r="G61" s="203">
        <f>G26</f>
        <v>0.2</v>
      </c>
      <c r="H61" s="272">
        <f t="shared" ref="H61:H62" si="9">G61^2</f>
        <v>4.0000000000000008E-2</v>
      </c>
      <c r="I61" s="210">
        <f t="shared" ref="I61:I62" si="10">E61*F61*H61</f>
        <v>77181592408.780762</v>
      </c>
    </row>
    <row r="62" spans="1:32">
      <c r="A62" s="193" t="s">
        <v>235</v>
      </c>
      <c r="B62" s="193">
        <v>2</v>
      </c>
      <c r="C62" s="271" t="s">
        <v>2757</v>
      </c>
      <c r="D62" s="271" t="s">
        <v>2756</v>
      </c>
      <c r="E62" s="192">
        <f t="shared" si="7"/>
        <v>-694539.38157233363</v>
      </c>
      <c r="F62" s="192">
        <f t="shared" si="8"/>
        <v>-2778157.5262893345</v>
      </c>
      <c r="G62" s="203">
        <f>G27</f>
        <v>0.2</v>
      </c>
      <c r="H62" s="272">
        <f t="shared" si="9"/>
        <v>4.0000000000000008E-2</v>
      </c>
      <c r="I62" s="210">
        <f t="shared" si="10"/>
        <v>77181592408.780762</v>
      </c>
    </row>
    <row r="63" spans="1:32">
      <c r="A63" s="193" t="s">
        <v>235</v>
      </c>
      <c r="B63" s="193">
        <v>2</v>
      </c>
      <c r="C63" s="271" t="s">
        <v>2757</v>
      </c>
      <c r="D63" s="271" t="s">
        <v>2757</v>
      </c>
      <c r="E63" s="192">
        <f>VLOOKUP(C63,($L$51:$Q$53),6,FALSE)</f>
        <v>-694539.38157233363</v>
      </c>
      <c r="F63" s="192">
        <f>VLOOKUP(D63,($L$51:$Q$53),6,FALSE)</f>
        <v>-694539.38157233363</v>
      </c>
      <c r="G63" s="203">
        <v>1</v>
      </c>
      <c r="H63" s="272">
        <f>G63^2</f>
        <v>1</v>
      </c>
      <c r="I63" s="210">
        <f>E63*F63*H63</f>
        <v>482384952554.87964</v>
      </c>
    </row>
    <row r="64" spans="1:32">
      <c r="A64" s="201"/>
      <c r="B64" s="284"/>
      <c r="C64" s="201"/>
      <c r="H64" s="204" t="s">
        <v>1997</v>
      </c>
      <c r="I64" s="204">
        <f>SQRT(SUM(I60:I63))</f>
        <v>2890485.6647716691</v>
      </c>
    </row>
    <row r="65" spans="1:21">
      <c r="B65" s="6"/>
    </row>
    <row r="66" spans="1:21">
      <c r="A66" s="201" t="s">
        <v>1930</v>
      </c>
      <c r="B66" s="284"/>
      <c r="C66" s="201"/>
    </row>
    <row r="67" spans="1:21">
      <c r="A67" s="145" t="s">
        <v>41</v>
      </c>
      <c r="B67" s="144" t="s">
        <v>2</v>
      </c>
      <c r="C67" s="144" t="s">
        <v>1911</v>
      </c>
      <c r="D67" s="144" t="s">
        <v>1912</v>
      </c>
      <c r="E67" s="145" t="s">
        <v>1913</v>
      </c>
      <c r="F67" s="145" t="s">
        <v>1914</v>
      </c>
    </row>
    <row r="68" spans="1:21">
      <c r="A68" s="193" t="s">
        <v>235</v>
      </c>
      <c r="B68" s="193">
        <v>2</v>
      </c>
      <c r="C68" s="151">
        <f>I64</f>
        <v>2890485.6647716691</v>
      </c>
      <c r="D68" s="151">
        <f>C68^2</f>
        <v>8354907378250.5176</v>
      </c>
      <c r="E68" s="151">
        <f>SUM(Q52:Q53)</f>
        <v>-3472696.9078616682</v>
      </c>
      <c r="F68" s="151">
        <f>MAX(MIN(E68,C68),-C68)</f>
        <v>-2890485.6647716691</v>
      </c>
      <c r="T68" s="224"/>
      <c r="U68" s="224"/>
    </row>
    <row r="69" spans="1:21">
      <c r="B69" s="6"/>
      <c r="T69" s="6"/>
      <c r="U69" s="6"/>
    </row>
    <row r="71" spans="1:21">
      <c r="A71" s="195" t="s">
        <v>2668</v>
      </c>
    </row>
    <row r="73" spans="1:21">
      <c r="A73" s="145"/>
      <c r="B73" s="145" t="s">
        <v>2672</v>
      </c>
      <c r="C73" s="144" t="s">
        <v>2784</v>
      </c>
    </row>
    <row r="74" spans="1:21">
      <c r="A74" s="217" t="s">
        <v>2634</v>
      </c>
      <c r="B74" s="217">
        <f>SUM(Q52:Q53)</f>
        <v>-3472696.9078616682</v>
      </c>
      <c r="C74" s="217">
        <f>SUM(B74)</f>
        <v>-3472696.9078616682</v>
      </c>
    </row>
    <row r="75" spans="1:21">
      <c r="A75" s="217" t="s">
        <v>2635</v>
      </c>
      <c r="B75" s="217">
        <f>SUM(R52:R53)</f>
        <v>3472696.9078616682</v>
      </c>
      <c r="C75" s="217">
        <f>SUM(B75)</f>
        <v>3472696.9078616682</v>
      </c>
    </row>
    <row r="76" spans="1:21">
      <c r="A76" s="217" t="s">
        <v>2636</v>
      </c>
      <c r="B76" s="217">
        <f>MIN(0,C74/C75)</f>
        <v>-1</v>
      </c>
    </row>
    <row r="77" spans="1:21">
      <c r="A77" s="217" t="s">
        <v>2637</v>
      </c>
      <c r="B77" s="217">
        <f>_xlfn.NORM.S.INV(99.5%)</f>
        <v>2.5758293035488999</v>
      </c>
    </row>
    <row r="78" spans="1:21">
      <c r="A78" s="277" t="s">
        <v>2638</v>
      </c>
      <c r="B78" s="217">
        <f>(B77^2-1)*(1+B76)-B76</f>
        <v>1</v>
      </c>
      <c r="D78" s="278"/>
      <c r="E78" s="278"/>
      <c r="F78" s="278"/>
      <c r="G78" s="279"/>
    </row>
    <row r="79" spans="1:21">
      <c r="B79" s="283"/>
    </row>
    <row r="81" spans="1:17">
      <c r="A81" s="195" t="s">
        <v>2642</v>
      </c>
    </row>
    <row r="83" spans="1:17">
      <c r="A83" s="316" t="s">
        <v>2</v>
      </c>
      <c r="B83" s="317"/>
      <c r="C83" s="144" t="s">
        <v>1916</v>
      </c>
      <c r="D83" s="144" t="s">
        <v>1917</v>
      </c>
      <c r="E83" s="144" t="s">
        <v>1922</v>
      </c>
      <c r="F83" s="144" t="s">
        <v>2632</v>
      </c>
      <c r="G83" s="144" t="s">
        <v>1932</v>
      </c>
    </row>
    <row r="84" spans="1:17">
      <c r="A84" s="193">
        <v>2</v>
      </c>
      <c r="B84" s="193">
        <v>2</v>
      </c>
      <c r="C84" s="151">
        <f>VLOOKUP(A84,$B$67:$F$68,5,FALSE)</f>
        <v>-2890485.6647716691</v>
      </c>
      <c r="D84" s="151">
        <f>VLOOKUP(B84,$B$67:$F$68,5,FALSE)</f>
        <v>-2890485.6647716691</v>
      </c>
      <c r="E84" s="211">
        <v>1</v>
      </c>
      <c r="F84" s="211">
        <f>E84^2</f>
        <v>1</v>
      </c>
      <c r="G84" s="151">
        <f>IF(C84=D84,0,C84*D84*F84)</f>
        <v>0</v>
      </c>
    </row>
    <row r="85" spans="1:17">
      <c r="A85" s="201"/>
      <c r="B85" s="201"/>
      <c r="C85" s="201"/>
      <c r="F85" s="1" t="s">
        <v>1931</v>
      </c>
      <c r="G85" s="1">
        <f>SUM(G84:G84)</f>
        <v>0</v>
      </c>
    </row>
    <row r="86" spans="1:17">
      <c r="A86" s="201"/>
      <c r="B86" s="201"/>
      <c r="C86" s="201"/>
      <c r="F86" s="1" t="s">
        <v>1933</v>
      </c>
      <c r="G86" s="1">
        <f>SUM(D68:D68)</f>
        <v>8354907378250.5176</v>
      </c>
    </row>
    <row r="87" spans="1:17">
      <c r="F87" s="204" t="s">
        <v>2670</v>
      </c>
      <c r="G87" s="204">
        <f>MAX(C74+B78*SQRT(G85+G86),0)</f>
        <v>0</v>
      </c>
    </row>
    <row r="89" spans="1:17">
      <c r="A89" s="274" t="s">
        <v>2613</v>
      </c>
      <c r="B89" s="273">
        <f>I43+G87</f>
        <v>47097673.759695016</v>
      </c>
    </row>
    <row r="91" spans="1:17">
      <c r="A91" s="205" t="s">
        <v>1935</v>
      </c>
    </row>
    <row r="93" spans="1:17">
      <c r="A93" s="227" t="s">
        <v>2043</v>
      </c>
      <c r="B93" s="227" t="s">
        <v>2044</v>
      </c>
      <c r="C93" s="227" t="s">
        <v>2045</v>
      </c>
      <c r="D93" s="227" t="s">
        <v>2046</v>
      </c>
      <c r="E93" s="227" t="s">
        <v>2047</v>
      </c>
      <c r="F93" s="227" t="s">
        <v>2048</v>
      </c>
      <c r="G93" s="227" t="s">
        <v>2049</v>
      </c>
      <c r="H93" s="227" t="s">
        <v>2050</v>
      </c>
      <c r="I93" s="227" t="s">
        <v>2051</v>
      </c>
      <c r="J93" s="217" t="s">
        <v>2052</v>
      </c>
      <c r="K93" s="217" t="s">
        <v>2053</v>
      </c>
      <c r="L93" s="217" t="s">
        <v>2054</v>
      </c>
      <c r="M93" s="217" t="s">
        <v>2055</v>
      </c>
      <c r="N93" s="217" t="s">
        <v>2056</v>
      </c>
      <c r="O93" s="217" t="s">
        <v>2057</v>
      </c>
      <c r="P93" s="217" t="s">
        <v>2058</v>
      </c>
      <c r="Q93" s="217" t="s">
        <v>2059</v>
      </c>
    </row>
    <row r="94" spans="1:17">
      <c r="A94" s="228">
        <v>45169</v>
      </c>
      <c r="B94" s="227" t="s">
        <v>2450</v>
      </c>
      <c r="C94" s="227" t="s">
        <v>2061</v>
      </c>
      <c r="D94" s="227" t="s">
        <v>50</v>
      </c>
      <c r="E94" s="227">
        <v>47097673.759695001</v>
      </c>
      <c r="F94" s="227">
        <v>0</v>
      </c>
      <c r="G94" s="227">
        <v>47097673.759695001</v>
      </c>
      <c r="H94" s="227">
        <v>0</v>
      </c>
      <c r="I94" s="227">
        <v>0</v>
      </c>
      <c r="J94" s="217">
        <v>47097673.759695001</v>
      </c>
      <c r="K94" s="217">
        <v>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  <c r="Q94" s="217">
        <v>0</v>
      </c>
    </row>
    <row r="151" spans="22:33"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</sheetData>
  <mergeCells count="13">
    <mergeCell ref="A83:B83"/>
    <mergeCell ref="U22:X22"/>
    <mergeCell ref="U23:X23"/>
    <mergeCell ref="U24:X24"/>
    <mergeCell ref="U25:X25"/>
    <mergeCell ref="U26:X26"/>
    <mergeCell ref="A39:B39"/>
    <mergeCell ref="U21:X21"/>
    <mergeCell ref="B7:D7"/>
    <mergeCell ref="T9:Z9"/>
    <mergeCell ref="T10:Z10"/>
    <mergeCell ref="T11:Z11"/>
    <mergeCell ref="U20:X20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A9BA2-76A6-4165-B7AF-574CE4B27185}">
  <dimension ref="A1:AG159"/>
  <sheetViews>
    <sheetView topLeftCell="A78" zoomScaleNormal="100" workbookViewId="0">
      <selection activeCell="E99" sqref="E99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34.7109375" style="1" customWidth="1"/>
    <col min="35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1716</v>
      </c>
      <c r="B2" s="187" t="s">
        <v>235</v>
      </c>
      <c r="C2" s="187" t="s">
        <v>1392</v>
      </c>
      <c r="D2" s="187" t="s">
        <v>1717</v>
      </c>
      <c r="E2" s="187" t="s">
        <v>1718</v>
      </c>
      <c r="F2" s="187" t="s">
        <v>1719</v>
      </c>
      <c r="G2" s="187" t="s">
        <v>617</v>
      </c>
      <c r="H2" s="188">
        <v>0</v>
      </c>
      <c r="I2" s="188">
        <v>246122801.40509653</v>
      </c>
      <c r="J2" s="188">
        <v>53453275.212151289</v>
      </c>
      <c r="K2" s="188">
        <v>0</v>
      </c>
      <c r="L2" s="188">
        <v>0</v>
      </c>
      <c r="M2" s="188">
        <v>299576076.61724782</v>
      </c>
      <c r="N2" s="188"/>
    </row>
    <row r="4" spans="1:32">
      <c r="A4" s="274" t="s">
        <v>2624</v>
      </c>
      <c r="B4" s="273"/>
      <c r="T4" s="190"/>
      <c r="U4" s="190"/>
      <c r="V4" s="190"/>
      <c r="W4" s="190"/>
    </row>
    <row r="5" spans="1:32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2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 t="s">
        <v>201</v>
      </c>
    </row>
    <row r="7" spans="1:32">
      <c r="A7" s="144" t="s">
        <v>1907</v>
      </c>
      <c r="B7" s="316" t="s">
        <v>235</v>
      </c>
      <c r="C7" s="321"/>
      <c r="D7" s="317"/>
      <c r="E7" s="144" t="s">
        <v>47</v>
      </c>
      <c r="F7" s="144" t="s">
        <v>290</v>
      </c>
      <c r="T7" s="191">
        <v>30</v>
      </c>
      <c r="U7" s="191">
        <v>33</v>
      </c>
      <c r="V7" s="191">
        <v>36</v>
      </c>
      <c r="W7" s="191">
        <v>29</v>
      </c>
      <c r="X7" s="191">
        <v>26</v>
      </c>
      <c r="Y7" s="191">
        <v>25</v>
      </c>
      <c r="Z7" s="191">
        <v>34</v>
      </c>
      <c r="AA7" s="191">
        <v>28</v>
      </c>
      <c r="AB7" s="191">
        <v>36</v>
      </c>
      <c r="AC7" s="191">
        <v>50</v>
      </c>
      <c r="AD7" s="191">
        <v>19</v>
      </c>
      <c r="AE7" s="191">
        <v>19</v>
      </c>
      <c r="AF7" s="191">
        <v>50</v>
      </c>
    </row>
    <row r="8" spans="1:32" ht="15" customHeight="1">
      <c r="A8" s="251" t="s">
        <v>2</v>
      </c>
      <c r="B8" s="193">
        <v>1</v>
      </c>
      <c r="C8" s="193">
        <v>5</v>
      </c>
      <c r="D8" s="193" t="s">
        <v>201</v>
      </c>
      <c r="E8" s="286"/>
      <c r="F8" s="286"/>
      <c r="T8" s="190"/>
      <c r="U8" s="190"/>
      <c r="V8" s="190"/>
      <c r="W8" s="190"/>
    </row>
    <row r="9" spans="1:32">
      <c r="A9" s="198" t="s">
        <v>1908</v>
      </c>
      <c r="B9" s="208">
        <v>210000000</v>
      </c>
      <c r="C9" s="208">
        <v>1300000000</v>
      </c>
      <c r="D9" s="208">
        <v>39000000</v>
      </c>
      <c r="E9" s="199"/>
      <c r="F9" s="199"/>
      <c r="T9" s="352" t="s">
        <v>2742</v>
      </c>
      <c r="U9" s="352"/>
      <c r="V9" s="352"/>
      <c r="W9" s="352"/>
      <c r="X9" s="352"/>
      <c r="Y9" s="352"/>
      <c r="Z9" s="352"/>
      <c r="AA9" s="151">
        <v>0.45</v>
      </c>
    </row>
    <row r="10" spans="1:32">
      <c r="A10" s="198" t="s">
        <v>2728</v>
      </c>
      <c r="B10" s="200">
        <f>SUM(R17)</f>
        <v>39507564.82190676</v>
      </c>
      <c r="C10" s="200">
        <f>R18</f>
        <v>513598342.68478793</v>
      </c>
      <c r="D10" s="200">
        <f>R19</f>
        <v>26338376.547937851</v>
      </c>
      <c r="E10" s="199">
        <f>SUM(M54:M54)</f>
        <v>0</v>
      </c>
      <c r="F10" s="199">
        <f>SUM(O54:O54)</f>
        <v>0</v>
      </c>
      <c r="T10" s="352" t="s">
        <v>2741</v>
      </c>
      <c r="U10" s="352"/>
      <c r="V10" s="352"/>
      <c r="W10" s="352"/>
      <c r="X10" s="352"/>
      <c r="Y10" s="352"/>
      <c r="Z10" s="352"/>
      <c r="AA10" s="151">
        <v>0.96</v>
      </c>
    </row>
    <row r="11" spans="1:32">
      <c r="A11" s="206" t="s">
        <v>1909</v>
      </c>
      <c r="B11" s="207">
        <f>MAX(1,SQRT(ABS(B10)/B9))</f>
        <v>1</v>
      </c>
      <c r="C11" s="207">
        <f>MAX(1,SQRT(ABS(C10)/C9))</f>
        <v>1</v>
      </c>
      <c r="D11" s="207">
        <f t="shared" ref="D11:F11" si="0">MAX(1,SQRT(ABS(D10)/D9))</f>
        <v>1</v>
      </c>
      <c r="E11" s="207" t="e">
        <f t="shared" si="0"/>
        <v>#DIV/0!</v>
      </c>
      <c r="F11" s="207" t="e">
        <f t="shared" si="0"/>
        <v>#DIV/0!</v>
      </c>
      <c r="T11" s="352" t="s">
        <v>2740</v>
      </c>
      <c r="U11" s="352"/>
      <c r="V11" s="352"/>
      <c r="W11" s="352"/>
      <c r="X11" s="352"/>
      <c r="Y11" s="352"/>
      <c r="Z11" s="352"/>
      <c r="AA11" s="151">
        <v>0.6</v>
      </c>
    </row>
    <row r="12" spans="1:32">
      <c r="T12" s="6"/>
      <c r="U12" s="6"/>
      <c r="V12" s="6"/>
      <c r="W12" s="6"/>
      <c r="X12" s="6"/>
      <c r="Y12" s="6"/>
      <c r="Z12" s="6"/>
    </row>
    <row r="14" spans="1:32">
      <c r="A14" s="195" t="s">
        <v>1910</v>
      </c>
    </row>
    <row r="15" spans="1:32">
      <c r="A15" s="195"/>
    </row>
    <row r="16" spans="1:32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2739</v>
      </c>
      <c r="M16" s="235" t="s">
        <v>2718</v>
      </c>
      <c r="N16" s="144" t="s">
        <v>2706</v>
      </c>
      <c r="O16" s="144" t="s">
        <v>2708</v>
      </c>
      <c r="P16" s="144" t="s">
        <v>2707</v>
      </c>
      <c r="Q16" s="144" t="s">
        <v>2617</v>
      </c>
      <c r="R16" s="235" t="s">
        <v>2729</v>
      </c>
      <c r="S16" s="144" t="s">
        <v>2719</v>
      </c>
    </row>
    <row r="17" spans="1:32" ht="15" customHeight="1">
      <c r="A17" s="193" t="s">
        <v>235</v>
      </c>
      <c r="B17" s="189" t="s">
        <v>413</v>
      </c>
      <c r="C17" s="189" t="s">
        <v>49</v>
      </c>
      <c r="D17" s="193" t="s">
        <v>25</v>
      </c>
      <c r="E17" s="193" t="s">
        <v>414</v>
      </c>
      <c r="F17" s="193">
        <v>1</v>
      </c>
      <c r="G17" s="193" t="s">
        <v>54</v>
      </c>
      <c r="H17" s="193"/>
      <c r="I17" s="193">
        <v>1000000</v>
      </c>
      <c r="J17" s="189" t="s">
        <v>50</v>
      </c>
      <c r="K17" s="193">
        <v>1000000</v>
      </c>
      <c r="L17" s="271" t="str">
        <f>E17&amp;"-"&amp;F17&amp;"-"&amp;G17</f>
        <v>ISIN:AT016188495495-1-3m</v>
      </c>
      <c r="M17" s="293">
        <f>$AA$11</f>
        <v>0.6</v>
      </c>
      <c r="N17" s="294" cm="1">
        <f t="array" ref="N17">VLOOKUP(F17,TRANSPOSE($T$6:$AF$7),2,FALSE)</f>
        <v>30</v>
      </c>
      <c r="O17" s="295">
        <f>_xlfn.NORM.S.INV(99%)</f>
        <v>2.3263478740408408</v>
      </c>
      <c r="P17" s="295">
        <f>N17*SQRT(365/14)/O17</f>
        <v>65.84594136984461</v>
      </c>
      <c r="Q17" s="191">
        <f>$AA$9</f>
        <v>0.45</v>
      </c>
      <c r="R17" s="223">
        <f>M17*P17*K17</f>
        <v>39507564.82190676</v>
      </c>
      <c r="S17" s="191">
        <f>M17*P17*K17*Q17*$B$11</f>
        <v>17778404.169858042</v>
      </c>
    </row>
    <row r="18" spans="1:32">
      <c r="A18" s="193" t="s">
        <v>235</v>
      </c>
      <c r="B18" s="189" t="s">
        <v>420</v>
      </c>
      <c r="C18" s="189" t="s">
        <v>49</v>
      </c>
      <c r="D18" s="193" t="s">
        <v>25</v>
      </c>
      <c r="E18" s="193" t="s">
        <v>421</v>
      </c>
      <c r="F18" s="193">
        <v>5</v>
      </c>
      <c r="G18" s="193" t="s">
        <v>63</v>
      </c>
      <c r="H18" s="193"/>
      <c r="I18" s="193">
        <v>15000000</v>
      </c>
      <c r="J18" s="189" t="s">
        <v>50</v>
      </c>
      <c r="K18" s="193">
        <v>15000000</v>
      </c>
      <c r="L18" s="271" t="str">
        <f>E18&amp;"-"&amp;F18&amp;"-"&amp;G18</f>
        <v>ISIN:AU002189533177-5-3y</v>
      </c>
      <c r="M18" s="293">
        <f>$AA$11</f>
        <v>0.6</v>
      </c>
      <c r="N18" s="294" cm="1">
        <f t="array" ref="N18">VLOOKUP(F18,TRANSPOSE($T$6:$AF$7),2,FALSE)</f>
        <v>26</v>
      </c>
      <c r="O18" s="295">
        <f>_xlfn.NORM.S.INV(99%)</f>
        <v>2.3263478740408408</v>
      </c>
      <c r="P18" s="295">
        <f>N18*SQRT(365/14)/O18</f>
        <v>57.066482520531999</v>
      </c>
      <c r="Q18" s="191">
        <f>$AA$9</f>
        <v>0.45</v>
      </c>
      <c r="R18" s="223">
        <f>M18*P18*K18</f>
        <v>513598342.68478793</v>
      </c>
      <c r="S18" s="191">
        <f>M18*P18*K18*Q18*$B$11</f>
        <v>231119254.20815456</v>
      </c>
    </row>
    <row r="19" spans="1:32">
      <c r="A19" s="193" t="s">
        <v>235</v>
      </c>
      <c r="B19" s="189" t="s">
        <v>429</v>
      </c>
      <c r="C19" s="189" t="s">
        <v>49</v>
      </c>
      <c r="D19" s="193" t="s">
        <v>25</v>
      </c>
      <c r="E19" s="193" t="s">
        <v>430</v>
      </c>
      <c r="F19" s="193" t="s">
        <v>201</v>
      </c>
      <c r="G19" s="193" t="s">
        <v>72</v>
      </c>
      <c r="H19" s="193"/>
      <c r="I19" s="193">
        <v>400000</v>
      </c>
      <c r="J19" s="189" t="s">
        <v>50</v>
      </c>
      <c r="K19" s="193">
        <v>400000</v>
      </c>
      <c r="L19" s="271" t="str">
        <f>E19&amp;"-"&amp;F19&amp;"-"&amp;G19</f>
        <v>ISIN:GB770459100599-Residual-10y</v>
      </c>
      <c r="M19" s="293">
        <f>$AA$11</f>
        <v>0.6</v>
      </c>
      <c r="N19" s="294" cm="1">
        <f t="array" ref="N19">VLOOKUP(F19,TRANSPOSE($T$6:$AF$7),2,FALSE)</f>
        <v>50</v>
      </c>
      <c r="O19" s="295">
        <f>_xlfn.NORM.S.INV(99%)</f>
        <v>2.3263478740408408</v>
      </c>
      <c r="P19" s="295">
        <f>N19*SQRT(365/14)/O19</f>
        <v>109.7432356164077</v>
      </c>
      <c r="Q19" s="191">
        <f>$AA$9</f>
        <v>0.45</v>
      </c>
      <c r="R19" s="223">
        <f>M19*P19*K19</f>
        <v>26338376.547937851</v>
      </c>
      <c r="S19" s="191">
        <f>M19*P19*K19*Q19*$B$11</f>
        <v>11852269.446572034</v>
      </c>
      <c r="T19" s="1" t="s">
        <v>2658</v>
      </c>
    </row>
    <row r="20" spans="1:32">
      <c r="N20" s="279"/>
      <c r="T20" s="291" t="s">
        <v>2</v>
      </c>
      <c r="U20" s="325" t="s">
        <v>2709</v>
      </c>
      <c r="V20" s="325"/>
      <c r="W20" s="325"/>
      <c r="X20" s="325"/>
    </row>
    <row r="21" spans="1:32">
      <c r="T21" s="300" t="s">
        <v>2743</v>
      </c>
      <c r="U21" s="346">
        <v>210</v>
      </c>
      <c r="V21" s="347"/>
      <c r="W21" s="347"/>
      <c r="X21" s="348"/>
    </row>
    <row r="22" spans="1:32">
      <c r="A22" s="195" t="s">
        <v>2750</v>
      </c>
      <c r="T22" s="300" t="s">
        <v>2744</v>
      </c>
      <c r="U22" s="346">
        <v>1300</v>
      </c>
      <c r="V22" s="347"/>
      <c r="W22" s="347"/>
      <c r="X22" s="348"/>
    </row>
    <row r="23" spans="1:32">
      <c r="T23" s="222">
        <v>9</v>
      </c>
      <c r="U23" s="346">
        <v>39</v>
      </c>
      <c r="V23" s="347"/>
      <c r="W23" s="347"/>
      <c r="X23" s="348"/>
    </row>
    <row r="24" spans="1:32">
      <c r="A24" s="201"/>
      <c r="B24" s="201"/>
      <c r="C24" s="201"/>
      <c r="T24" s="222">
        <v>10</v>
      </c>
      <c r="U24" s="346">
        <v>190</v>
      </c>
      <c r="V24" s="347"/>
      <c r="W24" s="347"/>
      <c r="X24" s="348"/>
    </row>
    <row r="25" spans="1:32">
      <c r="A25" s="145" t="s">
        <v>41</v>
      </c>
      <c r="B25" s="144" t="s">
        <v>2</v>
      </c>
      <c r="C25" s="144" t="s">
        <v>2747</v>
      </c>
      <c r="D25" s="144" t="s">
        <v>2748</v>
      </c>
      <c r="E25" s="145" t="s">
        <v>1920</v>
      </c>
      <c r="F25" s="145" t="s">
        <v>1921</v>
      </c>
      <c r="G25" s="144" t="s">
        <v>1922</v>
      </c>
      <c r="H25" s="144" t="s">
        <v>1957</v>
      </c>
      <c r="I25" s="144" t="s">
        <v>1958</v>
      </c>
      <c r="J25" s="144" t="s">
        <v>2620</v>
      </c>
      <c r="K25" s="146" t="s">
        <v>1932</v>
      </c>
      <c r="T25" s="301" t="s">
        <v>2745</v>
      </c>
      <c r="U25" s="346">
        <v>6400</v>
      </c>
      <c r="V25" s="347"/>
      <c r="W25" s="347"/>
      <c r="X25" s="348"/>
    </row>
    <row r="26" spans="1:32">
      <c r="A26" s="193" t="s">
        <v>235</v>
      </c>
      <c r="B26" s="193">
        <v>1</v>
      </c>
      <c r="C26" s="193" t="s">
        <v>2761</v>
      </c>
      <c r="D26" s="193" t="s">
        <v>2761</v>
      </c>
      <c r="E26" s="192">
        <f>VLOOKUP(C26,($L$16:$S$19),8,FALSE)</f>
        <v>17778404.169858042</v>
      </c>
      <c r="F26" s="192">
        <f>VLOOKUP(D26,($L$16:$S$19),8,FALSE)</f>
        <v>17778404.169858042</v>
      </c>
      <c r="G26" s="203">
        <v>1</v>
      </c>
      <c r="H26" s="288" cm="1">
        <f t="array" ref="H26">VLOOKUP($B26,TRANSPOSE($B$8:$F$11),4,FALSE)</f>
        <v>1</v>
      </c>
      <c r="I26" s="288" cm="1">
        <f t="array" ref="I26">VLOOKUP($B26,TRANSPOSE($B$8:$F$11),4,FALSE)</f>
        <v>1</v>
      </c>
      <c r="J26" s="281">
        <f t="shared" ref="J26" si="1">MIN(H26:I26)/MAX(H26:I26)</f>
        <v>1</v>
      </c>
      <c r="K26" s="210">
        <f t="shared" ref="K26" si="2">E26*F26*G26*J26</f>
        <v>316071654826825.81</v>
      </c>
      <c r="T26" s="299" t="s">
        <v>201</v>
      </c>
      <c r="U26" s="346">
        <v>39</v>
      </c>
      <c r="V26" s="347"/>
      <c r="W26" s="347"/>
      <c r="X26" s="348"/>
    </row>
    <row r="27" spans="1:32">
      <c r="A27" s="201"/>
      <c r="B27" s="284"/>
      <c r="C27" s="201"/>
      <c r="J27" s="204" t="s">
        <v>1983</v>
      </c>
      <c r="K27" s="204">
        <f>SQRT(SUM(K26:K26))</f>
        <v>17778404.169858042</v>
      </c>
      <c r="L27" s="290"/>
    </row>
    <row r="28" spans="1:32">
      <c r="A28" s="145" t="s">
        <v>41</v>
      </c>
      <c r="B28" s="144" t="s">
        <v>2</v>
      </c>
      <c r="C28" s="144" t="s">
        <v>2747</v>
      </c>
      <c r="D28" s="144" t="s">
        <v>2748</v>
      </c>
      <c r="E28" s="145" t="s">
        <v>1920</v>
      </c>
      <c r="F28" s="145" t="s">
        <v>1921</v>
      </c>
      <c r="G28" s="144" t="s">
        <v>1922</v>
      </c>
      <c r="H28" s="144" t="s">
        <v>1957</v>
      </c>
      <c r="I28" s="144" t="s">
        <v>1958</v>
      </c>
      <c r="J28" s="144" t="s">
        <v>2620</v>
      </c>
      <c r="K28" s="146" t="s">
        <v>1932</v>
      </c>
      <c r="T28" s="190" t="s">
        <v>1994</v>
      </c>
    </row>
    <row r="29" spans="1:32">
      <c r="A29" s="193" t="s">
        <v>235</v>
      </c>
      <c r="B29" s="193">
        <v>5</v>
      </c>
      <c r="C29" s="193" t="s">
        <v>2754</v>
      </c>
      <c r="D29" s="193" t="s">
        <v>2754</v>
      </c>
      <c r="E29" s="192">
        <f>VLOOKUP(C29,($L$16:$S$19),8,FALSE)</f>
        <v>231119254.20815456</v>
      </c>
      <c r="F29" s="192">
        <f>VLOOKUP(D29,($L$16:$S$19),8,FALSE)</f>
        <v>231119254.20815456</v>
      </c>
      <c r="G29" s="203">
        <v>1</v>
      </c>
      <c r="H29" s="288" cm="1">
        <f t="array" ref="H29">VLOOKUP($B29,TRANSPOSE($B$8:$F$11),4,FALSE)</f>
        <v>1</v>
      </c>
      <c r="I29" s="288" cm="1">
        <f t="array" ref="I29">VLOOKUP($B29,TRANSPOSE($B$8:$F$11),4,FALSE)</f>
        <v>1</v>
      </c>
      <c r="J29" s="281">
        <f t="shared" ref="J29" si="3">MIN(H29:I29)/MAX(H29:I29)</f>
        <v>1</v>
      </c>
      <c r="K29" s="210">
        <f t="shared" ref="K29" si="4">E29*F29*G29*J29</f>
        <v>5.3416109665733568E+16</v>
      </c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 t="s">
        <v>201</v>
      </c>
    </row>
    <row r="30" spans="1:32">
      <c r="A30" s="201"/>
      <c r="B30" s="284"/>
      <c r="C30" s="201"/>
      <c r="J30" s="204" t="s">
        <v>1999</v>
      </c>
      <c r="K30" s="204">
        <f>SQRT(SUM(K29:K29))</f>
        <v>231119254.20815456</v>
      </c>
      <c r="L30" s="290"/>
      <c r="T30" s="245">
        <v>0.18</v>
      </c>
      <c r="U30" s="245">
        <v>0.2</v>
      </c>
      <c r="V30" s="245">
        <v>0.28000000000000003</v>
      </c>
      <c r="W30" s="245">
        <v>0.24</v>
      </c>
      <c r="X30" s="245">
        <v>0.25</v>
      </c>
      <c r="Y30" s="245">
        <v>0.36</v>
      </c>
      <c r="Z30" s="245">
        <v>0.35</v>
      </c>
      <c r="AA30" s="245">
        <v>0.37</v>
      </c>
      <c r="AB30" s="245">
        <v>0.23</v>
      </c>
      <c r="AC30" s="245">
        <v>0.27</v>
      </c>
      <c r="AD30" s="245">
        <v>0.45</v>
      </c>
      <c r="AE30" s="245">
        <v>0.45</v>
      </c>
      <c r="AF30" s="245">
        <v>0</v>
      </c>
    </row>
    <row r="31" spans="1:32">
      <c r="A31" s="145" t="s">
        <v>41</v>
      </c>
      <c r="B31" s="144" t="s">
        <v>2</v>
      </c>
      <c r="C31" s="144" t="s">
        <v>2747</v>
      </c>
      <c r="D31" s="144" t="s">
        <v>2748</v>
      </c>
      <c r="E31" s="145" t="s">
        <v>1920</v>
      </c>
      <c r="F31" s="145" t="s">
        <v>1921</v>
      </c>
      <c r="G31" s="144" t="s">
        <v>1922</v>
      </c>
      <c r="H31" s="144" t="s">
        <v>1957</v>
      </c>
      <c r="I31" s="144" t="s">
        <v>1958</v>
      </c>
      <c r="J31" s="144" t="s">
        <v>2620</v>
      </c>
      <c r="K31" s="146" t="s">
        <v>1932</v>
      </c>
    </row>
    <row r="32" spans="1:32">
      <c r="A32" s="193" t="s">
        <v>235</v>
      </c>
      <c r="B32" s="193" t="s">
        <v>201</v>
      </c>
      <c r="C32" s="193" t="s">
        <v>2762</v>
      </c>
      <c r="D32" s="193" t="s">
        <v>2762</v>
      </c>
      <c r="E32" s="192">
        <f>VLOOKUP(C32,($L$16:$S$19),8,FALSE)</f>
        <v>11852269.446572034</v>
      </c>
      <c r="F32" s="192">
        <f>VLOOKUP(D32,($L$16:$S$19),8,FALSE)</f>
        <v>11852269.446572034</v>
      </c>
      <c r="G32" s="203">
        <v>1</v>
      </c>
      <c r="H32" s="288" cm="1">
        <f t="array" ref="H32">VLOOKUP($B32,TRANSPOSE($B$8:$F$11),4,FALSE)</f>
        <v>1</v>
      </c>
      <c r="I32" s="288" cm="1">
        <f t="array" ref="I32">VLOOKUP($B32,TRANSPOSE($B$8:$F$11),4,FALSE)</f>
        <v>1</v>
      </c>
      <c r="J32" s="281">
        <f t="shared" ref="J32" si="5">MIN(H32:I32)/MAX(H32:I32)</f>
        <v>1</v>
      </c>
      <c r="K32" s="210">
        <f t="shared" ref="K32" si="6">E32*F32*G32*J32</f>
        <v>140476291034144.94</v>
      </c>
      <c r="T32" s="190" t="s">
        <v>1985</v>
      </c>
      <c r="U32" s="190"/>
      <c r="V32" s="190"/>
      <c r="W32" s="190"/>
      <c r="X32" s="190"/>
    </row>
    <row r="33" spans="1:32">
      <c r="A33" s="201"/>
      <c r="B33" s="284"/>
      <c r="C33" s="201"/>
      <c r="J33" s="204" t="s">
        <v>1995</v>
      </c>
      <c r="K33" s="204">
        <f>SQRT(SUM(K32:K32))</f>
        <v>11852269.446572034</v>
      </c>
      <c r="L33" s="290"/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</row>
    <row r="34" spans="1:32">
      <c r="A34" s="201"/>
      <c r="B34" s="284"/>
      <c r="C34" s="201"/>
      <c r="T34" s="202">
        <v>1</v>
      </c>
      <c r="U34" s="226">
        <v>1</v>
      </c>
      <c r="V34" s="226">
        <v>0.18</v>
      </c>
      <c r="W34" s="226">
        <v>0.19</v>
      </c>
      <c r="X34" s="226">
        <v>0.19</v>
      </c>
      <c r="Y34" s="226">
        <v>0.14000000000000001</v>
      </c>
      <c r="Z34" s="226">
        <v>0.16</v>
      </c>
      <c r="AA34" s="226">
        <v>0.15</v>
      </c>
      <c r="AB34" s="226">
        <v>0.16</v>
      </c>
      <c r="AC34" s="226">
        <v>0.18</v>
      </c>
      <c r="AD34" s="226">
        <v>0.12</v>
      </c>
      <c r="AE34" s="226">
        <v>0.19</v>
      </c>
      <c r="AF34" s="226">
        <v>0.19</v>
      </c>
    </row>
    <row r="35" spans="1:32">
      <c r="A35" s="201"/>
      <c r="B35" s="284"/>
      <c r="C35" s="201"/>
      <c r="T35" s="202">
        <v>2</v>
      </c>
      <c r="U35" s="226">
        <v>0.18</v>
      </c>
      <c r="V35" s="226">
        <v>1</v>
      </c>
      <c r="W35" s="226">
        <v>0.22</v>
      </c>
      <c r="X35" s="226">
        <v>0.21</v>
      </c>
      <c r="Y35" s="226">
        <v>0.15</v>
      </c>
      <c r="Z35" s="226">
        <v>0.18</v>
      </c>
      <c r="AA35" s="226">
        <v>0.17</v>
      </c>
      <c r="AB35" s="226">
        <v>0.19</v>
      </c>
      <c r="AC35" s="226">
        <v>0.2</v>
      </c>
      <c r="AD35" s="226">
        <v>0.14000000000000001</v>
      </c>
      <c r="AE35" s="240">
        <v>0.21</v>
      </c>
      <c r="AF35" s="226">
        <v>0.21</v>
      </c>
    </row>
    <row r="36" spans="1:32">
      <c r="A36" s="201" t="s">
        <v>1930</v>
      </c>
      <c r="B36" s="284"/>
      <c r="C36" s="201"/>
      <c r="T36" s="202">
        <v>3</v>
      </c>
      <c r="U36" s="226">
        <v>0.19</v>
      </c>
      <c r="V36" s="226">
        <v>0.22</v>
      </c>
      <c r="W36" s="226">
        <v>1</v>
      </c>
      <c r="X36" s="226">
        <v>0.22</v>
      </c>
      <c r="Y36" s="226">
        <v>0.13</v>
      </c>
      <c r="Z36" s="226">
        <v>0.16</v>
      </c>
      <c r="AA36" s="226">
        <v>0.08</v>
      </c>
      <c r="AB36" s="226">
        <v>0.17</v>
      </c>
      <c r="AC36" s="226">
        <v>0.22</v>
      </c>
      <c r="AD36" s="226">
        <v>0.13</v>
      </c>
      <c r="AE36" s="226">
        <v>0.2</v>
      </c>
      <c r="AF36" s="226">
        <v>0.2</v>
      </c>
    </row>
    <row r="37" spans="1:32">
      <c r="A37" s="145" t="s">
        <v>41</v>
      </c>
      <c r="B37" s="144" t="s">
        <v>2</v>
      </c>
      <c r="C37" s="144" t="s">
        <v>1911</v>
      </c>
      <c r="D37" s="144" t="s">
        <v>1912</v>
      </c>
      <c r="E37" s="145" t="s">
        <v>1913</v>
      </c>
      <c r="F37" s="145" t="s">
        <v>1914</v>
      </c>
      <c r="T37" s="202">
        <v>4</v>
      </c>
      <c r="U37" s="226">
        <v>0.19</v>
      </c>
      <c r="V37" s="226">
        <v>0.21</v>
      </c>
      <c r="W37" s="226">
        <v>0.22</v>
      </c>
      <c r="X37" s="226">
        <v>1</v>
      </c>
      <c r="Y37" s="226">
        <v>0.17</v>
      </c>
      <c r="Z37" s="226">
        <v>0.22</v>
      </c>
      <c r="AA37" s="226">
        <v>0.22</v>
      </c>
      <c r="AB37" s="226">
        <v>0.23</v>
      </c>
      <c r="AC37" s="226">
        <v>0.22</v>
      </c>
      <c r="AD37" s="226">
        <v>0.17</v>
      </c>
      <c r="AE37" s="226">
        <v>0.26</v>
      </c>
      <c r="AF37" s="226">
        <v>0.26</v>
      </c>
    </row>
    <row r="38" spans="1:32">
      <c r="A38" s="193" t="s">
        <v>235</v>
      </c>
      <c r="B38" s="193">
        <v>1</v>
      </c>
      <c r="C38" s="151">
        <f>K27</f>
        <v>17778404.169858042</v>
      </c>
      <c r="D38" s="151">
        <f>C38^2</f>
        <v>316071654826825.81</v>
      </c>
      <c r="E38" s="151">
        <f>SUM(S17)</f>
        <v>17778404.169858042</v>
      </c>
      <c r="F38" s="151">
        <f>MAX(MIN(E38,C38),-C38)</f>
        <v>17778404.169858042</v>
      </c>
      <c r="T38" s="202">
        <v>5</v>
      </c>
      <c r="U38" s="226">
        <v>0.14000000000000001</v>
      </c>
      <c r="V38" s="226">
        <v>0.15</v>
      </c>
      <c r="W38" s="226">
        <v>0.13</v>
      </c>
      <c r="X38" s="226">
        <v>0.17</v>
      </c>
      <c r="Y38" s="226">
        <v>1</v>
      </c>
      <c r="Z38" s="226">
        <v>0.28999999999999998</v>
      </c>
      <c r="AA38" s="226">
        <v>0.26</v>
      </c>
      <c r="AB38" s="226">
        <v>0.28999999999999998</v>
      </c>
      <c r="AC38" s="226">
        <v>0.14000000000000001</v>
      </c>
      <c r="AD38" s="226">
        <v>0.24</v>
      </c>
      <c r="AE38" s="226">
        <v>0.32</v>
      </c>
      <c r="AF38" s="226">
        <v>0.32</v>
      </c>
    </row>
    <row r="39" spans="1:32">
      <c r="A39" s="193" t="s">
        <v>235</v>
      </c>
      <c r="B39" s="193">
        <v>5</v>
      </c>
      <c r="C39" s="151">
        <f>K30</f>
        <v>231119254.20815456</v>
      </c>
      <c r="D39" s="151">
        <f>C39^2</f>
        <v>5.3416109665733568E+16</v>
      </c>
      <c r="E39" s="151">
        <f>SUM(S18)</f>
        <v>231119254.20815456</v>
      </c>
      <c r="F39" s="151">
        <f>MAX(MIN(E39,C39),-C39)</f>
        <v>231119254.20815456</v>
      </c>
      <c r="T39" s="202">
        <v>6</v>
      </c>
      <c r="U39" s="226">
        <v>0.16</v>
      </c>
      <c r="V39" s="226">
        <v>0.18</v>
      </c>
      <c r="W39" s="226">
        <v>0.16</v>
      </c>
      <c r="X39" s="226">
        <v>0.22</v>
      </c>
      <c r="Y39" s="226">
        <v>0.28999999999999998</v>
      </c>
      <c r="Z39" s="226">
        <v>1</v>
      </c>
      <c r="AA39" s="226">
        <v>0.34</v>
      </c>
      <c r="AB39" s="226">
        <v>0.36</v>
      </c>
      <c r="AC39" s="226">
        <v>0.17</v>
      </c>
      <c r="AD39" s="226">
        <v>0.3</v>
      </c>
      <c r="AE39" s="226">
        <v>0.39</v>
      </c>
      <c r="AF39" s="226">
        <v>0.39</v>
      </c>
    </row>
    <row r="40" spans="1:32">
      <c r="A40" s="201"/>
      <c r="B40" s="201"/>
      <c r="C40" s="201"/>
      <c r="T40" s="202">
        <v>7</v>
      </c>
      <c r="U40" s="226">
        <v>0.15</v>
      </c>
      <c r="V40" s="226">
        <v>0.17</v>
      </c>
      <c r="W40" s="226">
        <v>0.08</v>
      </c>
      <c r="X40" s="226">
        <v>0.22</v>
      </c>
      <c r="Y40" s="226">
        <v>0.26</v>
      </c>
      <c r="Z40" s="226">
        <v>0.34</v>
      </c>
      <c r="AA40" s="226">
        <v>1</v>
      </c>
      <c r="AB40" s="226">
        <v>0.33</v>
      </c>
      <c r="AC40" s="226">
        <v>0.16</v>
      </c>
      <c r="AD40" s="226">
        <v>0.28000000000000003</v>
      </c>
      <c r="AE40" s="226">
        <v>0.36</v>
      </c>
      <c r="AF40" s="226">
        <v>0.36</v>
      </c>
    </row>
    <row r="41" spans="1:32">
      <c r="A41" s="201"/>
      <c r="B41" s="201"/>
      <c r="C41" s="201"/>
      <c r="T41" s="202">
        <v>8</v>
      </c>
      <c r="U41" s="226">
        <v>0.16</v>
      </c>
      <c r="V41" s="226">
        <v>0.19</v>
      </c>
      <c r="W41" s="226">
        <v>0.17</v>
      </c>
      <c r="X41" s="226">
        <v>0.23</v>
      </c>
      <c r="Y41" s="226">
        <v>0.28999999999999998</v>
      </c>
      <c r="Z41" s="226">
        <v>0.36</v>
      </c>
      <c r="AA41" s="226">
        <v>0.33</v>
      </c>
      <c r="AB41" s="226">
        <v>1</v>
      </c>
      <c r="AC41" s="226">
        <v>0.17</v>
      </c>
      <c r="AD41" s="226">
        <v>0.28999999999999998</v>
      </c>
      <c r="AE41" s="226">
        <v>0.4</v>
      </c>
      <c r="AF41" s="226">
        <v>0.4</v>
      </c>
    </row>
    <row r="42" spans="1:32">
      <c r="A42" s="195" t="s">
        <v>2621</v>
      </c>
      <c r="T42" s="202">
        <v>9</v>
      </c>
      <c r="U42" s="226">
        <v>0.18</v>
      </c>
      <c r="V42" s="226">
        <v>0.2</v>
      </c>
      <c r="W42" s="226">
        <v>0.22</v>
      </c>
      <c r="X42" s="226">
        <v>0.22</v>
      </c>
      <c r="Y42" s="226">
        <v>0.14000000000000001</v>
      </c>
      <c r="Z42" s="226">
        <v>0.17</v>
      </c>
      <c r="AA42" s="226">
        <v>0.16</v>
      </c>
      <c r="AB42" s="226">
        <v>0.17</v>
      </c>
      <c r="AC42" s="226">
        <v>1</v>
      </c>
      <c r="AD42" s="226">
        <v>0.13</v>
      </c>
      <c r="AE42" s="226">
        <v>0.21</v>
      </c>
      <c r="AF42" s="226">
        <v>0.21</v>
      </c>
    </row>
    <row r="43" spans="1:32">
      <c r="T43" s="202">
        <v>10</v>
      </c>
      <c r="U43" s="226">
        <v>0.12</v>
      </c>
      <c r="V43" s="226">
        <v>0.14000000000000001</v>
      </c>
      <c r="W43" s="226">
        <v>0.13</v>
      </c>
      <c r="X43" s="226">
        <v>0.17</v>
      </c>
      <c r="Y43" s="226">
        <v>0.24</v>
      </c>
      <c r="Z43" s="226">
        <v>0.3</v>
      </c>
      <c r="AA43" s="226">
        <v>0.28000000000000003</v>
      </c>
      <c r="AB43" s="226">
        <v>0.28999999999999998</v>
      </c>
      <c r="AC43" s="226">
        <v>0.13</v>
      </c>
      <c r="AD43" s="226">
        <v>1</v>
      </c>
      <c r="AE43" s="226">
        <v>0.3</v>
      </c>
      <c r="AF43" s="226">
        <v>0.3</v>
      </c>
    </row>
    <row r="44" spans="1:32">
      <c r="A44" s="316" t="s">
        <v>2</v>
      </c>
      <c r="B44" s="317"/>
      <c r="C44" s="144" t="s">
        <v>1916</v>
      </c>
      <c r="D44" s="144" t="s">
        <v>1917</v>
      </c>
      <c r="E44" s="144" t="s">
        <v>1957</v>
      </c>
      <c r="F44" s="144" t="s">
        <v>1958</v>
      </c>
      <c r="G44" s="144" t="s">
        <v>1922</v>
      </c>
      <c r="H44" s="144" t="s">
        <v>1959</v>
      </c>
      <c r="I44" s="144" t="s">
        <v>1932</v>
      </c>
      <c r="T44" s="202">
        <v>11</v>
      </c>
      <c r="U44" s="226">
        <v>0.19</v>
      </c>
      <c r="V44" s="240">
        <v>0.21</v>
      </c>
      <c r="W44" s="226">
        <v>0.2</v>
      </c>
      <c r="X44" s="226">
        <v>0.26</v>
      </c>
      <c r="Y44" s="226">
        <v>0.32</v>
      </c>
      <c r="Z44" s="226">
        <v>0.39</v>
      </c>
      <c r="AA44" s="226">
        <v>0.36</v>
      </c>
      <c r="AB44" s="226">
        <v>0.4</v>
      </c>
      <c r="AC44" s="226">
        <v>0.21</v>
      </c>
      <c r="AD44" s="226">
        <v>0.3</v>
      </c>
      <c r="AE44" s="226">
        <v>1</v>
      </c>
      <c r="AF44" s="226">
        <v>0.45</v>
      </c>
    </row>
    <row r="45" spans="1:32">
      <c r="A45" s="193">
        <v>1</v>
      </c>
      <c r="B45" s="193">
        <v>1</v>
      </c>
      <c r="C45" s="151">
        <f>VLOOKUP(A45,$B$38:$F$39,5,FALSE)</f>
        <v>17778404.169858042</v>
      </c>
      <c r="D45" s="151">
        <f>VLOOKUP(B45,$B$38:$F$39,5,FALSE)</f>
        <v>17778404.169858042</v>
      </c>
      <c r="E45" s="151" cm="1">
        <f t="array" ref="E45">VLOOKUP(A45,TRANSPOSE($B$8:$F$11),4,FALSE)</f>
        <v>1</v>
      </c>
      <c r="F45" s="151" cm="1">
        <f t="array" ref="F45">VLOOKUP(B45,TRANSPOSE($B$8:$F$11),4,FALSE)</f>
        <v>1</v>
      </c>
      <c r="G45" s="211">
        <v>1</v>
      </c>
      <c r="H45" s="281">
        <v>1</v>
      </c>
      <c r="I45" s="151">
        <f>IF(C45=D45,0,C45*D45*G45*H45)</f>
        <v>0</v>
      </c>
      <c r="T45" s="202">
        <v>12</v>
      </c>
      <c r="U45" s="226">
        <v>0.19</v>
      </c>
      <c r="V45" s="226">
        <v>0.21</v>
      </c>
      <c r="W45" s="226">
        <v>0.2</v>
      </c>
      <c r="X45" s="226">
        <v>0.26</v>
      </c>
      <c r="Y45" s="226">
        <v>0.32</v>
      </c>
      <c r="Z45" s="226">
        <v>0.39</v>
      </c>
      <c r="AA45" s="226">
        <v>0.36</v>
      </c>
      <c r="AB45" s="226">
        <v>0.4</v>
      </c>
      <c r="AC45" s="226">
        <v>0.21</v>
      </c>
      <c r="AD45" s="226">
        <v>0.3</v>
      </c>
      <c r="AE45" s="226">
        <v>0.45</v>
      </c>
      <c r="AF45" s="226">
        <v>1</v>
      </c>
    </row>
    <row r="46" spans="1:32">
      <c r="A46" s="193">
        <v>1</v>
      </c>
      <c r="B46" s="193">
        <v>5</v>
      </c>
      <c r="C46" s="151">
        <f t="shared" ref="C46:D48" si="7">VLOOKUP(A46,$B$38:$F$39,5,FALSE)</f>
        <v>17778404.169858042</v>
      </c>
      <c r="D46" s="151">
        <f t="shared" si="7"/>
        <v>231119254.20815456</v>
      </c>
      <c r="E46" s="151" cm="1">
        <f t="array" ref="E46">VLOOKUP(A46,TRANSPOSE($B$8:$F$11),4,FALSE)</f>
        <v>1</v>
      </c>
      <c r="F46" s="151" cm="1">
        <f t="array" ref="F46">VLOOKUP(B46,TRANSPOSE($B$8:$F$11),4,FALSE)</f>
        <v>1</v>
      </c>
      <c r="G46" s="211">
        <f>$Y$34</f>
        <v>0.14000000000000001</v>
      </c>
      <c r="H46" s="281">
        <v>1</v>
      </c>
      <c r="I46" s="151">
        <f t="shared" ref="I46:I47" si="8">IF(C46=D46,0,C46*D46*G46*H46)</f>
        <v>575250411784823.13</v>
      </c>
    </row>
    <row r="47" spans="1:32">
      <c r="A47" s="193">
        <v>5</v>
      </c>
      <c r="B47" s="193">
        <v>1</v>
      </c>
      <c r="C47" s="151">
        <f t="shared" si="7"/>
        <v>231119254.20815456</v>
      </c>
      <c r="D47" s="151">
        <f t="shared" si="7"/>
        <v>17778404.169858042</v>
      </c>
      <c r="E47" s="151" cm="1">
        <f t="array" ref="E47">VLOOKUP(A47,TRANSPOSE($B$8:$F$11),4,FALSE)</f>
        <v>1</v>
      </c>
      <c r="F47" s="151" cm="1">
        <f t="array" ref="F47">VLOOKUP(B47,TRANSPOSE($B$8:$F$11),4,FALSE)</f>
        <v>1</v>
      </c>
      <c r="G47" s="211">
        <f>$Y$34</f>
        <v>0.14000000000000001</v>
      </c>
      <c r="H47" s="281">
        <v>1</v>
      </c>
      <c r="I47" s="151">
        <f t="shared" si="8"/>
        <v>575250411784823.13</v>
      </c>
    </row>
    <row r="48" spans="1:32">
      <c r="A48" s="193">
        <v>5</v>
      </c>
      <c r="B48" s="193">
        <v>5</v>
      </c>
      <c r="C48" s="151">
        <f t="shared" si="7"/>
        <v>231119254.20815456</v>
      </c>
      <c r="D48" s="151">
        <f t="shared" si="7"/>
        <v>231119254.20815456</v>
      </c>
      <c r="E48" s="151" cm="1">
        <f t="array" ref="E48">VLOOKUP(A48,TRANSPOSE($B$8:$F$11),4,FALSE)</f>
        <v>1</v>
      </c>
      <c r="F48" s="151" cm="1">
        <f t="array" ref="F48">VLOOKUP(B48,TRANSPOSE($B$8:$F$11),4,FALSE)</f>
        <v>1</v>
      </c>
      <c r="G48" s="211">
        <v>1</v>
      </c>
      <c r="H48" s="281">
        <v>1</v>
      </c>
      <c r="I48" s="151">
        <f>IF(C48=D48,0,C48*D48*G48*H48)</f>
        <v>0</v>
      </c>
    </row>
    <row r="49" spans="1:32">
      <c r="A49" s="201"/>
      <c r="B49" s="201"/>
      <c r="C49" s="201"/>
      <c r="H49" s="1" t="s">
        <v>1931</v>
      </c>
      <c r="I49" s="1">
        <f>SUM(I45:I48)</f>
        <v>1150500823569646.3</v>
      </c>
    </row>
    <row r="50" spans="1:32">
      <c r="A50" s="201"/>
      <c r="B50" s="201"/>
      <c r="C50" s="201"/>
      <c r="H50" s="1" t="s">
        <v>1933</v>
      </c>
      <c r="I50" s="1">
        <f>SUM(D38:D39)</f>
        <v>5.3732181320560392E+16</v>
      </c>
      <c r="T50" s="217"/>
      <c r="U50" s="222" t="s">
        <v>51</v>
      </c>
      <c r="V50" s="222" t="s">
        <v>75</v>
      </c>
      <c r="W50" s="222" t="s">
        <v>54</v>
      </c>
      <c r="X50" s="222" t="s">
        <v>77</v>
      </c>
      <c r="Y50" s="222" t="s">
        <v>57</v>
      </c>
      <c r="Z50" s="222" t="s">
        <v>79</v>
      </c>
      <c r="AA50" s="222" t="s">
        <v>63</v>
      </c>
      <c r="AB50" s="222" t="s">
        <v>68</v>
      </c>
      <c r="AC50" s="222" t="s">
        <v>72</v>
      </c>
      <c r="AD50" s="222" t="s">
        <v>82</v>
      </c>
      <c r="AE50" s="222" t="s">
        <v>84</v>
      </c>
      <c r="AF50" s="222" t="s">
        <v>86</v>
      </c>
    </row>
    <row r="51" spans="1:32">
      <c r="A51" s="201"/>
      <c r="B51" s="201"/>
      <c r="C51" s="201"/>
      <c r="H51" s="1" t="s">
        <v>2763</v>
      </c>
      <c r="I51" s="1">
        <f>K33</f>
        <v>11852269.446572034</v>
      </c>
      <c r="T51" s="222" t="s">
        <v>2628</v>
      </c>
      <c r="U51" s="275">
        <f>0.5*MIN(1,14/U52)</f>
        <v>0.5</v>
      </c>
      <c r="V51" s="275">
        <f t="shared" ref="V51:AF51" si="9">0.5*MIN(1,14/V52)</f>
        <v>0.23013698630136986</v>
      </c>
      <c r="W51" s="275">
        <f t="shared" si="9"/>
        <v>7.6712328767123292E-2</v>
      </c>
      <c r="X51" s="275">
        <f t="shared" si="9"/>
        <v>3.8356164383561646E-2</v>
      </c>
      <c r="Y51" s="275">
        <f t="shared" si="9"/>
        <v>1.9178082191780823E-2</v>
      </c>
      <c r="Z51" s="275">
        <f t="shared" si="9"/>
        <v>9.5890410958904115E-3</v>
      </c>
      <c r="AA51" s="275">
        <f t="shared" si="9"/>
        <v>6.392694063926941E-3</v>
      </c>
      <c r="AB51" s="275">
        <f t="shared" si="9"/>
        <v>3.8356164383561643E-3</v>
      </c>
      <c r="AC51" s="275">
        <f t="shared" si="9"/>
        <v>1.9178082191780822E-3</v>
      </c>
      <c r="AD51" s="275">
        <f t="shared" si="9"/>
        <v>1.2785388127853881E-3</v>
      </c>
      <c r="AE51" s="275">
        <f t="shared" si="9"/>
        <v>9.5890410958904108E-4</v>
      </c>
      <c r="AF51" s="275">
        <f t="shared" si="9"/>
        <v>6.3926940639269405E-4</v>
      </c>
    </row>
    <row r="52" spans="1:32">
      <c r="A52" s="201"/>
      <c r="B52" s="201"/>
      <c r="C52" s="201"/>
      <c r="H52" s="204" t="s">
        <v>2623</v>
      </c>
      <c r="I52" s="204">
        <f>SQRT(SUM(I49:I50))+I51</f>
        <v>246122801.40509653</v>
      </c>
      <c r="T52" s="222" t="s">
        <v>2629</v>
      </c>
      <c r="U52" s="217">
        <v>14</v>
      </c>
      <c r="V52" s="217">
        <f>365/12</f>
        <v>30.416666666666668</v>
      </c>
      <c r="W52" s="217">
        <f>365/4</f>
        <v>91.25</v>
      </c>
      <c r="X52" s="217">
        <f>365/2</f>
        <v>182.5</v>
      </c>
      <c r="Y52" s="217">
        <f>365</f>
        <v>365</v>
      </c>
      <c r="Z52" s="217">
        <f>365*2</f>
        <v>730</v>
      </c>
      <c r="AA52" s="217">
        <f>365*3</f>
        <v>1095</v>
      </c>
      <c r="AB52" s="217">
        <f>365*5</f>
        <v>1825</v>
      </c>
      <c r="AC52" s="217">
        <f>365*10</f>
        <v>3650</v>
      </c>
      <c r="AD52" s="217">
        <f>365*15</f>
        <v>5475</v>
      </c>
      <c r="AE52" s="217">
        <f>365*20</f>
        <v>7300</v>
      </c>
      <c r="AF52" s="217">
        <f>365*30</f>
        <v>10950</v>
      </c>
    </row>
    <row r="53" spans="1:32">
      <c r="A53" s="201"/>
      <c r="B53" s="201"/>
      <c r="C53" s="201"/>
    </row>
    <row r="56" spans="1:32">
      <c r="A56" s="274" t="s">
        <v>2625</v>
      </c>
      <c r="B56" s="273"/>
    </row>
    <row r="58" spans="1:32">
      <c r="A58" s="195" t="s">
        <v>2751</v>
      </c>
    </row>
    <row r="60" spans="1:32">
      <c r="A60" s="144" t="s">
        <v>41</v>
      </c>
      <c r="B60" s="144" t="s">
        <v>42</v>
      </c>
      <c r="C60" s="144" t="s">
        <v>43</v>
      </c>
      <c r="D60" s="144" t="s">
        <v>0</v>
      </c>
      <c r="E60" s="144" t="s">
        <v>1</v>
      </c>
      <c r="F60" s="144" t="s">
        <v>2</v>
      </c>
      <c r="G60" s="144" t="s">
        <v>3</v>
      </c>
      <c r="H60" s="144" t="s">
        <v>4</v>
      </c>
      <c r="I60" s="144" t="s">
        <v>44</v>
      </c>
      <c r="J60" s="144" t="s">
        <v>45</v>
      </c>
      <c r="K60" s="144" t="s">
        <v>46</v>
      </c>
      <c r="L60" s="144" t="s">
        <v>2739</v>
      </c>
      <c r="M60" s="144" t="s">
        <v>2627</v>
      </c>
      <c r="N60" s="144" t="s">
        <v>2706</v>
      </c>
      <c r="O60" s="144" t="s">
        <v>2708</v>
      </c>
      <c r="P60" s="144" t="s">
        <v>2707</v>
      </c>
      <c r="Q60" s="235" t="s">
        <v>2664</v>
      </c>
      <c r="R60" s="235" t="s">
        <v>2665</v>
      </c>
    </row>
    <row r="61" spans="1:32">
      <c r="A61" s="193" t="s">
        <v>235</v>
      </c>
      <c r="B61" s="189" t="s">
        <v>413</v>
      </c>
      <c r="C61" s="189" t="s">
        <v>49</v>
      </c>
      <c r="D61" s="193" t="s">
        <v>25</v>
      </c>
      <c r="E61" s="193" t="s">
        <v>414</v>
      </c>
      <c r="F61" s="193">
        <v>1</v>
      </c>
      <c r="G61" s="193" t="s">
        <v>54</v>
      </c>
      <c r="H61" s="193"/>
      <c r="I61" s="193">
        <v>1000000</v>
      </c>
      <c r="J61" s="189" t="s">
        <v>50</v>
      </c>
      <c r="K61" s="193">
        <v>1000000</v>
      </c>
      <c r="L61" s="271" t="str">
        <f>E61&amp;"-"&amp;F61&amp;"-"&amp;G61</f>
        <v>ISIN:AT016188495495-1-3m</v>
      </c>
      <c r="M61" s="191" cm="1">
        <f t="array" ref="M61">VLOOKUP(G61,TRANSPOSE($T$50:$AF$51),2,FALSE)</f>
        <v>7.6712328767123292E-2</v>
      </c>
      <c r="N61" s="294">
        <f>N17</f>
        <v>30</v>
      </c>
      <c r="O61" s="295">
        <f>_xlfn.NORM.S.INV(99%)</f>
        <v>2.3263478740408408</v>
      </c>
      <c r="P61" s="295">
        <f>N61*SQRT(365/14)/O61</f>
        <v>65.84594136984461</v>
      </c>
      <c r="Q61" s="223">
        <f>K61*M61*P61</f>
        <v>5051195.5023442451</v>
      </c>
      <c r="R61" s="223">
        <f>ABS(Q61)</f>
        <v>5051195.5023442451</v>
      </c>
    </row>
    <row r="62" spans="1:32">
      <c r="A62" s="193" t="s">
        <v>235</v>
      </c>
      <c r="B62" s="189" t="s">
        <v>420</v>
      </c>
      <c r="C62" s="189" t="s">
        <v>49</v>
      </c>
      <c r="D62" s="193" t="s">
        <v>25</v>
      </c>
      <c r="E62" s="193" t="s">
        <v>421</v>
      </c>
      <c r="F62" s="193">
        <v>5</v>
      </c>
      <c r="G62" s="193" t="s">
        <v>63</v>
      </c>
      <c r="H62" s="193"/>
      <c r="I62" s="193">
        <v>15000000</v>
      </c>
      <c r="J62" s="189" t="s">
        <v>50</v>
      </c>
      <c r="K62" s="193">
        <v>15000000</v>
      </c>
      <c r="L62" s="271" t="str">
        <f>E62&amp;"-"&amp;F62&amp;"-"&amp;G62</f>
        <v>ISIN:AU002189533177-5-3y</v>
      </c>
      <c r="M62" s="191" cm="1">
        <f t="array" ref="M62">VLOOKUP(G62,TRANSPOSE($T$50:$AF$51),2,FALSE)</f>
        <v>6.392694063926941E-3</v>
      </c>
      <c r="N62" s="294">
        <f>N18</f>
        <v>26</v>
      </c>
      <c r="O62" s="295">
        <f>_xlfn.NORM.S.INV(99%)</f>
        <v>2.3263478740408408</v>
      </c>
      <c r="P62" s="295">
        <f>N62*SQRT(365/14)/O62</f>
        <v>57.066482520531999</v>
      </c>
      <c r="Q62" s="223">
        <f>K62*M62*P62</f>
        <v>5472128.4608729314</v>
      </c>
      <c r="R62" s="223">
        <f>ABS(Q62)</f>
        <v>5472128.4608729314</v>
      </c>
    </row>
    <row r="63" spans="1:32">
      <c r="A63" s="193" t="s">
        <v>235</v>
      </c>
      <c r="B63" s="189" t="s">
        <v>429</v>
      </c>
      <c r="C63" s="189" t="s">
        <v>49</v>
      </c>
      <c r="D63" s="193" t="s">
        <v>25</v>
      </c>
      <c r="E63" s="193" t="s">
        <v>430</v>
      </c>
      <c r="F63" s="193" t="s">
        <v>201</v>
      </c>
      <c r="G63" s="193" t="s">
        <v>72</v>
      </c>
      <c r="H63" s="193"/>
      <c r="I63" s="193">
        <v>400000</v>
      </c>
      <c r="J63" s="189" t="s">
        <v>50</v>
      </c>
      <c r="K63" s="193">
        <v>400000</v>
      </c>
      <c r="L63" s="271" t="str">
        <f>E63&amp;"-"&amp;F63&amp;"-"&amp;G63</f>
        <v>ISIN:GB770459100599-Residual-10y</v>
      </c>
      <c r="M63" s="191" cm="1">
        <f t="array" ref="M63">VLOOKUP(G63,TRANSPOSE($T$50:$AF$51),2,FALSE)</f>
        <v>1.9178082191780822E-3</v>
      </c>
      <c r="N63" s="294">
        <f>N19</f>
        <v>50</v>
      </c>
      <c r="O63" s="295">
        <f>_xlfn.NORM.S.INV(99%)</f>
        <v>2.3263478740408408</v>
      </c>
      <c r="P63" s="295">
        <f>N63*SQRT(365/14)/O63</f>
        <v>109.7432356164077</v>
      </c>
      <c r="Q63" s="223">
        <f>K63*M63*P63</f>
        <v>84186.591705737417</v>
      </c>
      <c r="R63" s="223">
        <f>ABS(Q63)</f>
        <v>84186.591705737417</v>
      </c>
    </row>
    <row r="64" spans="1:32">
      <c r="P64" s="6"/>
      <c r="Q64" s="6"/>
      <c r="R64" s="6"/>
    </row>
    <row r="65" spans="1:21">
      <c r="P65" s="6"/>
      <c r="Q65" s="6"/>
      <c r="R65" s="6"/>
    </row>
    <row r="66" spans="1:21">
      <c r="A66" s="195" t="s">
        <v>2666</v>
      </c>
    </row>
    <row r="68" spans="1:21">
      <c r="A68" s="201"/>
      <c r="B68" s="201"/>
      <c r="C68" s="201"/>
      <c r="T68" s="224"/>
      <c r="U68" s="224"/>
    </row>
    <row r="69" spans="1:21">
      <c r="A69" s="145" t="s">
        <v>41</v>
      </c>
      <c r="B69" s="144" t="s">
        <v>2</v>
      </c>
      <c r="C69" s="144" t="s">
        <v>2747</v>
      </c>
      <c r="D69" s="144" t="s">
        <v>2748</v>
      </c>
      <c r="E69" s="145" t="s">
        <v>1920</v>
      </c>
      <c r="F69" s="145" t="s">
        <v>1921</v>
      </c>
      <c r="G69" s="144" t="s">
        <v>1922</v>
      </c>
      <c r="H69" s="144" t="s">
        <v>2632</v>
      </c>
      <c r="I69" s="146" t="s">
        <v>1932</v>
      </c>
      <c r="T69" s="6"/>
      <c r="U69" s="6"/>
    </row>
    <row r="70" spans="1:21">
      <c r="A70" s="193" t="s">
        <v>235</v>
      </c>
      <c r="B70" s="193">
        <v>1</v>
      </c>
      <c r="C70" s="271" t="s">
        <v>2761</v>
      </c>
      <c r="D70" s="271" t="s">
        <v>2761</v>
      </c>
      <c r="E70" s="192">
        <f>VLOOKUP(C70,($L$60:$Q$63),6,FALSE)</f>
        <v>5051195.5023442451</v>
      </c>
      <c r="F70" s="192">
        <f>VLOOKUP(D70,($L$60:$Q$63),6,FALSE)</f>
        <v>5051195.5023442451</v>
      </c>
      <c r="G70" s="203">
        <v>1</v>
      </c>
      <c r="H70" s="272">
        <f>G70^2</f>
        <v>1</v>
      </c>
      <c r="I70" s="210">
        <f>E70*F70*H70</f>
        <v>25514576002902.73</v>
      </c>
    </row>
    <row r="71" spans="1:21">
      <c r="A71" s="201"/>
      <c r="B71" s="284"/>
      <c r="C71" s="201"/>
      <c r="H71" s="204" t="s">
        <v>1983</v>
      </c>
      <c r="I71" s="204">
        <f>SQRT(SUM(I70:I70))</f>
        <v>5051195.5023442451</v>
      </c>
    </row>
    <row r="72" spans="1:21">
      <c r="A72" s="145" t="s">
        <v>41</v>
      </c>
      <c r="B72" s="144" t="s">
        <v>2</v>
      </c>
      <c r="C72" s="144" t="s">
        <v>2747</v>
      </c>
      <c r="D72" s="144" t="s">
        <v>2748</v>
      </c>
      <c r="E72" s="145" t="s">
        <v>1920</v>
      </c>
      <c r="F72" s="145" t="s">
        <v>1921</v>
      </c>
      <c r="G72" s="144" t="s">
        <v>1922</v>
      </c>
      <c r="H72" s="144" t="s">
        <v>2632</v>
      </c>
      <c r="I72" s="146" t="s">
        <v>1932</v>
      </c>
    </row>
    <row r="73" spans="1:21">
      <c r="A73" s="193" t="s">
        <v>235</v>
      </c>
      <c r="B73" s="193">
        <v>5</v>
      </c>
      <c r="C73" s="271" t="s">
        <v>2754</v>
      </c>
      <c r="D73" s="271" t="s">
        <v>2754</v>
      </c>
      <c r="E73" s="192">
        <f>VLOOKUP(C73,($L$60:$Q$63),6,FALSE)</f>
        <v>5472128.4608729314</v>
      </c>
      <c r="F73" s="192">
        <f>VLOOKUP(D73,($L$60:$Q$63),6,FALSE)</f>
        <v>5472128.4608729314</v>
      </c>
      <c r="G73" s="203">
        <v>1</v>
      </c>
      <c r="H73" s="272">
        <f>G73^2</f>
        <v>1</v>
      </c>
      <c r="I73" s="210">
        <f>E73*F73*H73</f>
        <v>29944189892295.559</v>
      </c>
    </row>
    <row r="74" spans="1:21">
      <c r="A74" s="201"/>
      <c r="B74" s="284"/>
      <c r="C74" s="201"/>
      <c r="H74" s="204" t="s">
        <v>1999</v>
      </c>
      <c r="I74" s="204">
        <f>SQRT(SUM(I73:I73))</f>
        <v>5472128.4608729314</v>
      </c>
    </row>
    <row r="75" spans="1:21">
      <c r="A75" s="145" t="s">
        <v>41</v>
      </c>
      <c r="B75" s="144" t="s">
        <v>2</v>
      </c>
      <c r="C75" s="144" t="s">
        <v>2747</v>
      </c>
      <c r="D75" s="144" t="s">
        <v>2748</v>
      </c>
      <c r="E75" s="145" t="s">
        <v>1920</v>
      </c>
      <c r="F75" s="145" t="s">
        <v>1921</v>
      </c>
      <c r="G75" s="144" t="s">
        <v>1922</v>
      </c>
      <c r="H75" s="144" t="s">
        <v>2632</v>
      </c>
      <c r="I75" s="146" t="s">
        <v>1932</v>
      </c>
    </row>
    <row r="76" spans="1:21">
      <c r="A76" s="193" t="s">
        <v>235</v>
      </c>
      <c r="B76" s="193" t="s">
        <v>201</v>
      </c>
      <c r="C76" s="271" t="s">
        <v>2762</v>
      </c>
      <c r="D76" s="271" t="s">
        <v>2762</v>
      </c>
      <c r="E76" s="192">
        <f>VLOOKUP(C76,($L$60:$Q$63),6,FALSE)</f>
        <v>84186.591705737417</v>
      </c>
      <c r="F76" s="192">
        <f>VLOOKUP(D76,($L$60:$Q$63),6,FALSE)</f>
        <v>84186.591705737417</v>
      </c>
      <c r="G76" s="203">
        <v>1</v>
      </c>
      <c r="H76" s="272">
        <f>G76^2</f>
        <v>1</v>
      </c>
      <c r="I76" s="210">
        <f>E76*F76*H76</f>
        <v>7087382223.0285358</v>
      </c>
    </row>
    <row r="77" spans="1:21">
      <c r="A77" s="201"/>
      <c r="B77" s="284"/>
      <c r="C77" s="201"/>
      <c r="H77" s="204" t="s">
        <v>1995</v>
      </c>
      <c r="I77" s="204">
        <f>SQRT(SUM(I76:I76))</f>
        <v>84186.591705737417</v>
      </c>
    </row>
    <row r="78" spans="1:21">
      <c r="B78" s="6"/>
    </row>
    <row r="79" spans="1:21">
      <c r="A79" s="201" t="s">
        <v>1930</v>
      </c>
      <c r="B79" s="284"/>
      <c r="C79" s="201"/>
    </row>
    <row r="80" spans="1:21">
      <c r="A80" s="145" t="s">
        <v>41</v>
      </c>
      <c r="B80" s="144" t="s">
        <v>2</v>
      </c>
      <c r="C80" s="144" t="s">
        <v>1911</v>
      </c>
      <c r="D80" s="144" t="s">
        <v>1912</v>
      </c>
      <c r="E80" s="145" t="s">
        <v>1913</v>
      </c>
      <c r="F80" s="145" t="s">
        <v>1914</v>
      </c>
    </row>
    <row r="81" spans="1:8">
      <c r="A81" s="193" t="s">
        <v>235</v>
      </c>
      <c r="B81" s="193">
        <v>1</v>
      </c>
      <c r="C81" s="151">
        <f>I71</f>
        <v>5051195.5023442451</v>
      </c>
      <c r="D81" s="151">
        <f>C81^2</f>
        <v>25514576002902.73</v>
      </c>
      <c r="E81" s="151">
        <f>SUM(Q61)</f>
        <v>5051195.5023442451</v>
      </c>
      <c r="F81" s="151">
        <f>MAX(MIN(E81,C81),-C81)</f>
        <v>5051195.5023442451</v>
      </c>
    </row>
    <row r="82" spans="1:8">
      <c r="A82" s="193" t="s">
        <v>235</v>
      </c>
      <c r="B82" s="193">
        <v>5</v>
      </c>
      <c r="C82" s="151">
        <f>I74</f>
        <v>5472128.4608729314</v>
      </c>
      <c r="D82" s="151">
        <f>C82^2</f>
        <v>29944189892295.559</v>
      </c>
      <c r="E82" s="151">
        <f>SUM(Q62)</f>
        <v>5472128.4608729314</v>
      </c>
      <c r="F82" s="151">
        <f>MAX(MIN(E82,C82),-C82)</f>
        <v>5472128.4608729314</v>
      </c>
    </row>
    <row r="83" spans="1:8">
      <c r="B83" s="6"/>
    </row>
    <row r="85" spans="1:8">
      <c r="A85" s="195" t="s">
        <v>2668</v>
      </c>
    </row>
    <row r="87" spans="1:8">
      <c r="A87" s="145"/>
      <c r="B87" s="145" t="s">
        <v>2667</v>
      </c>
      <c r="C87" s="145" t="s">
        <v>2759</v>
      </c>
      <c r="D87" s="144" t="s">
        <v>2784</v>
      </c>
    </row>
    <row r="88" spans="1:8">
      <c r="A88" s="217" t="s">
        <v>2634</v>
      </c>
      <c r="B88" s="217">
        <f>SUM(Q61)</f>
        <v>5051195.5023442451</v>
      </c>
      <c r="C88" s="217">
        <f>Q62</f>
        <v>5472128.4608729314</v>
      </c>
      <c r="D88" s="217">
        <f>SUM(B88:C88)</f>
        <v>10523323.963217176</v>
      </c>
    </row>
    <row r="89" spans="1:8">
      <c r="A89" s="217" t="s">
        <v>2635</v>
      </c>
      <c r="B89" s="217">
        <f>SUM(R61)</f>
        <v>5051195.5023442451</v>
      </c>
      <c r="C89" s="217">
        <f>R62</f>
        <v>5472128.4608729314</v>
      </c>
      <c r="D89" s="217">
        <f>SUM(B89:C89)</f>
        <v>10523323.963217176</v>
      </c>
    </row>
    <row r="90" spans="1:8">
      <c r="A90" s="217" t="s">
        <v>2636</v>
      </c>
      <c r="B90" s="217">
        <f>MIN(0,D88/D89)</f>
        <v>0</v>
      </c>
    </row>
    <row r="91" spans="1:8">
      <c r="A91" s="217" t="s">
        <v>2637</v>
      </c>
      <c r="B91" s="217">
        <f>_xlfn.NORM.S.INV(99.5%)</f>
        <v>2.5758293035488999</v>
      </c>
    </row>
    <row r="92" spans="1:8">
      <c r="A92" s="277" t="s">
        <v>2638</v>
      </c>
      <c r="B92" s="217">
        <f>(B91^2-1)*(1+B90)-B90</f>
        <v>5.6348966010212109</v>
      </c>
      <c r="E92" s="278"/>
      <c r="F92" s="278"/>
      <c r="G92" s="278"/>
      <c r="H92" s="279"/>
    </row>
    <row r="93" spans="1:8">
      <c r="B93" s="283"/>
    </row>
    <row r="94" spans="1:8">
      <c r="A94" s="145"/>
      <c r="B94" s="145" t="s">
        <v>2669</v>
      </c>
      <c r="C94" s="144" t="s">
        <v>2784</v>
      </c>
    </row>
    <row r="95" spans="1:8">
      <c r="A95" s="217" t="s">
        <v>2634</v>
      </c>
      <c r="B95" s="217">
        <f>Q63</f>
        <v>84186.591705737417</v>
      </c>
      <c r="C95" s="217">
        <f>SUM(A95:B95)</f>
        <v>84186.591705737417</v>
      </c>
    </row>
    <row r="96" spans="1:8">
      <c r="A96" s="217" t="s">
        <v>2635</v>
      </c>
      <c r="B96" s="217">
        <f>R63</f>
        <v>84186.591705737417</v>
      </c>
      <c r="C96" s="217">
        <f>SUM(A96:B96)</f>
        <v>84186.591705737417</v>
      </c>
    </row>
    <row r="97" spans="1:7">
      <c r="A97" s="217" t="s">
        <v>2636</v>
      </c>
      <c r="B97" s="217">
        <f>MIN(0,C95/C96)</f>
        <v>0</v>
      </c>
    </row>
    <row r="98" spans="1:7">
      <c r="A98" s="217" t="s">
        <v>2637</v>
      </c>
      <c r="B98" s="217">
        <f>_xlfn.NORM.S.INV(99.5%)</f>
        <v>2.5758293035488999</v>
      </c>
    </row>
    <row r="99" spans="1:7">
      <c r="A99" s="277" t="s">
        <v>2638</v>
      </c>
      <c r="B99" s="217">
        <f>(B98^2-1)*(1+B97)-B97</f>
        <v>5.6348966010212109</v>
      </c>
    </row>
    <row r="100" spans="1:7">
      <c r="B100" s="283"/>
    </row>
    <row r="101" spans="1:7">
      <c r="A101" s="195" t="s">
        <v>2642</v>
      </c>
    </row>
    <row r="103" spans="1:7">
      <c r="A103" s="316" t="s">
        <v>2</v>
      </c>
      <c r="B103" s="317"/>
      <c r="C103" s="144" t="s">
        <v>1916</v>
      </c>
      <c r="D103" s="144" t="s">
        <v>1917</v>
      </c>
      <c r="E103" s="144" t="s">
        <v>1922</v>
      </c>
      <c r="F103" s="144" t="s">
        <v>2632</v>
      </c>
      <c r="G103" s="144" t="s">
        <v>1932</v>
      </c>
    </row>
    <row r="104" spans="1:7">
      <c r="A104" s="193">
        <v>1</v>
      </c>
      <c r="B104" s="193">
        <v>1</v>
      </c>
      <c r="C104" s="151">
        <f t="shared" ref="C104:C106" si="10">VLOOKUP(A104,$B$80:$F$82,5,FALSE)</f>
        <v>5051195.5023442451</v>
      </c>
      <c r="D104" s="151">
        <f t="shared" ref="D104:D106" si="11">VLOOKUP(B104,$B$80:$F$82,5,FALSE)</f>
        <v>5051195.5023442451</v>
      </c>
      <c r="E104" s="211">
        <v>1</v>
      </c>
      <c r="F104" s="211">
        <f t="shared" ref="F104:F106" si="12">E104^2</f>
        <v>1</v>
      </c>
      <c r="G104" s="151">
        <f t="shared" ref="G104:G106" si="13">IF(C104=D104,0,C104*D104*F104)</f>
        <v>0</v>
      </c>
    </row>
    <row r="105" spans="1:7">
      <c r="A105" s="193">
        <v>1</v>
      </c>
      <c r="B105" s="193">
        <v>5</v>
      </c>
      <c r="C105" s="151">
        <f t="shared" si="10"/>
        <v>5051195.5023442451</v>
      </c>
      <c r="D105" s="151">
        <f t="shared" si="11"/>
        <v>5472128.4608729314</v>
      </c>
      <c r="E105" s="211">
        <f>$U$38</f>
        <v>0.14000000000000001</v>
      </c>
      <c r="F105" s="211">
        <f t="shared" si="12"/>
        <v>1.9600000000000003E-2</v>
      </c>
      <c r="G105" s="151">
        <f t="shared" si="13"/>
        <v>541759497128.30133</v>
      </c>
    </row>
    <row r="106" spans="1:7">
      <c r="A106" s="193">
        <v>5</v>
      </c>
      <c r="B106" s="193">
        <v>1</v>
      </c>
      <c r="C106" s="151">
        <f t="shared" si="10"/>
        <v>5472128.4608729314</v>
      </c>
      <c r="D106" s="151">
        <f t="shared" si="11"/>
        <v>5051195.5023442451</v>
      </c>
      <c r="E106" s="211">
        <f>$U$38</f>
        <v>0.14000000000000001</v>
      </c>
      <c r="F106" s="211">
        <f t="shared" si="12"/>
        <v>1.9600000000000003E-2</v>
      </c>
      <c r="G106" s="151">
        <f t="shared" si="13"/>
        <v>541759497128.30133</v>
      </c>
    </row>
    <row r="107" spans="1:7">
      <c r="A107" s="193">
        <v>5</v>
      </c>
      <c r="B107" s="193">
        <v>5</v>
      </c>
      <c r="C107" s="151">
        <f>VLOOKUP(A107,$B$80:$F$82,5,FALSE)</f>
        <v>5472128.4608729314</v>
      </c>
      <c r="D107" s="151">
        <f>VLOOKUP(B107,$B$80:$F$82,5,FALSE)</f>
        <v>5472128.4608729314</v>
      </c>
      <c r="E107" s="211">
        <v>1</v>
      </c>
      <c r="F107" s="211">
        <f>E107^2</f>
        <v>1</v>
      </c>
      <c r="G107" s="151">
        <f>IF(C107=D107,0,C107*D107*F107)</f>
        <v>0</v>
      </c>
    </row>
    <row r="108" spans="1:7">
      <c r="A108" s="201"/>
      <c r="B108" s="201"/>
      <c r="C108" s="201"/>
      <c r="F108" s="1" t="s">
        <v>1931</v>
      </c>
      <c r="G108" s="1">
        <f>SUM(G104:G107)</f>
        <v>1083518994256.6027</v>
      </c>
    </row>
    <row r="109" spans="1:7">
      <c r="A109" s="201"/>
      <c r="B109" s="201"/>
      <c r="C109" s="201"/>
      <c r="F109" s="1" t="s">
        <v>1933</v>
      </c>
      <c r="G109" s="1">
        <f>SUM(D81:D82)</f>
        <v>55458765895198.289</v>
      </c>
    </row>
    <row r="110" spans="1:7">
      <c r="E110" s="204" t="s">
        <v>2679</v>
      </c>
      <c r="F110" s="204"/>
      <c r="G110" s="204">
        <f>MAX(D88+B92*SQRT(G108+G109),0)</f>
        <v>52894705.88099134</v>
      </c>
    </row>
    <row r="111" spans="1:7" ht="18" customHeight="1">
      <c r="E111" s="204" t="s">
        <v>2678</v>
      </c>
      <c r="F111" s="204"/>
      <c r="G111" s="204">
        <f>MAX(C95+B99*I77,0)</f>
        <v>558569.33115995768</v>
      </c>
    </row>
    <row r="112" spans="1:7">
      <c r="E112" s="204" t="s">
        <v>2670</v>
      </c>
      <c r="F112" s="204"/>
      <c r="G112" s="204">
        <f>SUM(G110:G111)</f>
        <v>53453275.212151296</v>
      </c>
    </row>
    <row r="113" spans="1:17">
      <c r="A113" s="274" t="s">
        <v>2613</v>
      </c>
      <c r="B113" s="273">
        <f>I52+G112</f>
        <v>299576076.61724782</v>
      </c>
    </row>
    <row r="115" spans="1:17">
      <c r="A115" s="205" t="s">
        <v>1935</v>
      </c>
    </row>
    <row r="117" spans="1:17">
      <c r="A117" s="227" t="s">
        <v>2043</v>
      </c>
      <c r="B117" s="227" t="s">
        <v>2044</v>
      </c>
      <c r="C117" s="227" t="s">
        <v>2045</v>
      </c>
      <c r="D117" s="227" t="s">
        <v>2046</v>
      </c>
      <c r="E117" s="227" t="s">
        <v>2047</v>
      </c>
      <c r="F117" s="227" t="s">
        <v>2048</v>
      </c>
      <c r="G117" s="227" t="s">
        <v>2049</v>
      </c>
      <c r="H117" s="227" t="s">
        <v>2050</v>
      </c>
      <c r="I117" s="227" t="s">
        <v>2051</v>
      </c>
      <c r="J117" s="217" t="s">
        <v>2052</v>
      </c>
      <c r="K117" s="217" t="s">
        <v>2053</v>
      </c>
      <c r="L117" s="217" t="s">
        <v>2054</v>
      </c>
      <c r="M117" s="217" t="s">
        <v>2055</v>
      </c>
      <c r="N117" s="217" t="s">
        <v>2056</v>
      </c>
      <c r="O117" s="217" t="s">
        <v>2057</v>
      </c>
      <c r="P117" s="217" t="s">
        <v>2058</v>
      </c>
      <c r="Q117" s="217" t="s">
        <v>2059</v>
      </c>
    </row>
    <row r="118" spans="1:17">
      <c r="A118" s="228">
        <v>45169</v>
      </c>
      <c r="B118" s="227" t="s">
        <v>2457</v>
      </c>
      <c r="C118" s="227" t="s">
        <v>2061</v>
      </c>
      <c r="D118" s="227" t="s">
        <v>50</v>
      </c>
      <c r="E118" s="227">
        <v>299576076.617248</v>
      </c>
      <c r="F118" s="227">
        <v>0</v>
      </c>
      <c r="G118" s="227">
        <v>299576076.617248</v>
      </c>
      <c r="H118" s="227">
        <v>0</v>
      </c>
      <c r="I118" s="227">
        <v>0</v>
      </c>
      <c r="J118" s="217">
        <v>299576076.617248</v>
      </c>
      <c r="K118" s="217">
        <v>0</v>
      </c>
      <c r="L118" s="217">
        <v>0</v>
      </c>
      <c r="M118" s="217">
        <v>0</v>
      </c>
      <c r="N118" s="217">
        <v>0</v>
      </c>
      <c r="O118" s="217">
        <v>0</v>
      </c>
      <c r="P118" s="217">
        <v>0</v>
      </c>
      <c r="Q118" s="217">
        <v>0</v>
      </c>
    </row>
    <row r="159" spans="22:33"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</sheetData>
  <mergeCells count="13">
    <mergeCell ref="A103:B103"/>
    <mergeCell ref="U22:X22"/>
    <mergeCell ref="U23:X23"/>
    <mergeCell ref="U24:X24"/>
    <mergeCell ref="U25:X25"/>
    <mergeCell ref="U26:X26"/>
    <mergeCell ref="A44:B44"/>
    <mergeCell ref="U21:X21"/>
    <mergeCell ref="B7:D7"/>
    <mergeCell ref="T9:Z9"/>
    <mergeCell ref="T10:Z10"/>
    <mergeCell ref="T11:Z11"/>
    <mergeCell ref="U20:X20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0A46B-EAF2-4106-B89A-3A92812076F8}">
  <dimension ref="A1:AG149"/>
  <sheetViews>
    <sheetView topLeftCell="A57" zoomScaleNormal="100" workbookViewId="0">
      <selection activeCell="D78" sqref="D78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34.7109375" style="1" customWidth="1"/>
    <col min="35" max="16384" width="9.140625" style="1"/>
  </cols>
  <sheetData>
    <row r="1" spans="1:32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2">
      <c r="A2" s="187" t="s">
        <v>1720</v>
      </c>
      <c r="B2" s="187" t="s">
        <v>235</v>
      </c>
      <c r="C2" s="187" t="s">
        <v>1392</v>
      </c>
      <c r="D2" s="187" t="s">
        <v>1721</v>
      </c>
      <c r="E2" s="187" t="s">
        <v>1722</v>
      </c>
      <c r="F2" s="187" t="s">
        <v>1654</v>
      </c>
      <c r="G2" s="187" t="s">
        <v>617</v>
      </c>
      <c r="H2" s="188">
        <v>0</v>
      </c>
      <c r="I2" s="188">
        <v>20985747.567563705</v>
      </c>
      <c r="J2" s="188">
        <v>120041721.58244345</v>
      </c>
      <c r="K2" s="188">
        <v>0</v>
      </c>
      <c r="L2" s="188">
        <v>0</v>
      </c>
      <c r="M2" s="188">
        <v>141027469.15000716</v>
      </c>
      <c r="N2" s="188"/>
    </row>
    <row r="4" spans="1:32">
      <c r="A4" s="274" t="s">
        <v>2624</v>
      </c>
      <c r="B4" s="273"/>
      <c r="T4" s="190"/>
      <c r="U4" s="190"/>
      <c r="V4" s="190"/>
      <c r="W4" s="190"/>
    </row>
    <row r="5" spans="1:32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2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 t="s">
        <v>201</v>
      </c>
    </row>
    <row r="7" spans="1:32">
      <c r="A7" s="144" t="s">
        <v>1907</v>
      </c>
      <c r="B7" s="316" t="s">
        <v>235</v>
      </c>
      <c r="C7" s="321"/>
      <c r="D7" s="317"/>
      <c r="E7" s="144" t="s">
        <v>47</v>
      </c>
      <c r="F7" s="144" t="s">
        <v>290</v>
      </c>
      <c r="T7" s="191">
        <v>30</v>
      </c>
      <c r="U7" s="191">
        <v>33</v>
      </c>
      <c r="V7" s="191">
        <v>36</v>
      </c>
      <c r="W7" s="191">
        <v>29</v>
      </c>
      <c r="X7" s="191">
        <v>26</v>
      </c>
      <c r="Y7" s="191">
        <v>25</v>
      </c>
      <c r="Z7" s="191">
        <v>34</v>
      </c>
      <c r="AA7" s="191">
        <v>28</v>
      </c>
      <c r="AB7" s="191">
        <v>36</v>
      </c>
      <c r="AC7" s="191">
        <v>50</v>
      </c>
      <c r="AD7" s="191">
        <v>19</v>
      </c>
      <c r="AE7" s="191">
        <v>19</v>
      </c>
      <c r="AF7" s="191">
        <v>50</v>
      </c>
    </row>
    <row r="8" spans="1:32" ht="15" customHeight="1">
      <c r="A8" s="251" t="s">
        <v>2</v>
      </c>
      <c r="B8" s="193">
        <v>1</v>
      </c>
      <c r="C8" s="193">
        <v>2</v>
      </c>
      <c r="D8" s="193"/>
      <c r="E8" s="286"/>
      <c r="F8" s="286"/>
      <c r="T8" s="190"/>
      <c r="U8" s="190"/>
      <c r="V8" s="190"/>
      <c r="W8" s="190"/>
    </row>
    <row r="9" spans="1:32">
      <c r="A9" s="198" t="s">
        <v>1908</v>
      </c>
      <c r="B9" s="208">
        <v>210000000</v>
      </c>
      <c r="C9" s="208">
        <v>210000000</v>
      </c>
      <c r="D9" s="208"/>
      <c r="E9" s="199"/>
      <c r="F9" s="199"/>
      <c r="T9" s="352" t="s">
        <v>2742</v>
      </c>
      <c r="U9" s="352"/>
      <c r="V9" s="352"/>
      <c r="W9" s="352"/>
      <c r="X9" s="352"/>
      <c r="Y9" s="352"/>
      <c r="Z9" s="352"/>
      <c r="AA9" s="151">
        <v>0.45</v>
      </c>
    </row>
    <row r="10" spans="1:32">
      <c r="A10" s="198" t="s">
        <v>2728</v>
      </c>
      <c r="B10" s="200">
        <f>SUM(R17)</f>
        <v>47409077.786288112</v>
      </c>
      <c r="C10" s="200">
        <f>R18</f>
        <v>-8691664.2608194891</v>
      </c>
      <c r="D10" s="200"/>
      <c r="E10" s="199">
        <f>SUM(M49:M49)</f>
        <v>0</v>
      </c>
      <c r="F10" s="199">
        <f>SUM(O49:O49)</f>
        <v>0</v>
      </c>
      <c r="T10" s="352" t="s">
        <v>2741</v>
      </c>
      <c r="U10" s="352"/>
      <c r="V10" s="352"/>
      <c r="W10" s="352"/>
      <c r="X10" s="352"/>
      <c r="Y10" s="352"/>
      <c r="Z10" s="352"/>
      <c r="AA10" s="151">
        <v>0.96</v>
      </c>
    </row>
    <row r="11" spans="1:32">
      <c r="A11" s="206" t="s">
        <v>1909</v>
      </c>
      <c r="B11" s="207">
        <f>MAX(1,SQRT(ABS(B10)/B9))</f>
        <v>1</v>
      </c>
      <c r="C11" s="207">
        <f>MAX(1,SQRT(ABS(C10)/C9))</f>
        <v>1</v>
      </c>
      <c r="D11" s="207" t="e">
        <f t="shared" ref="D11:F11" si="0">MAX(1,SQRT(ABS(D10)/D9))</f>
        <v>#DIV/0!</v>
      </c>
      <c r="E11" s="207" t="e">
        <f t="shared" si="0"/>
        <v>#DIV/0!</v>
      </c>
      <c r="F11" s="207" t="e">
        <f t="shared" si="0"/>
        <v>#DIV/0!</v>
      </c>
      <c r="T11" s="352" t="s">
        <v>2740</v>
      </c>
      <c r="U11" s="352"/>
      <c r="V11" s="352"/>
      <c r="W11" s="352"/>
      <c r="X11" s="352"/>
      <c r="Y11" s="352"/>
      <c r="Z11" s="352"/>
      <c r="AA11" s="151">
        <v>0.6</v>
      </c>
    </row>
    <row r="12" spans="1:32">
      <c r="T12" s="6"/>
      <c r="U12" s="6"/>
      <c r="V12" s="6"/>
      <c r="W12" s="6"/>
      <c r="X12" s="6"/>
      <c r="Y12" s="6"/>
      <c r="Z12" s="6"/>
    </row>
    <row r="14" spans="1:32">
      <c r="A14" s="195" t="s">
        <v>1910</v>
      </c>
    </row>
    <row r="15" spans="1:32">
      <c r="A15" s="195"/>
    </row>
    <row r="16" spans="1:32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L16" s="144" t="s">
        <v>2739</v>
      </c>
      <c r="M16" s="235" t="s">
        <v>2718</v>
      </c>
      <c r="N16" s="144" t="s">
        <v>2706</v>
      </c>
      <c r="O16" s="144" t="s">
        <v>2708</v>
      </c>
      <c r="P16" s="144" t="s">
        <v>2707</v>
      </c>
      <c r="Q16" s="144" t="s">
        <v>2617</v>
      </c>
      <c r="R16" s="235" t="s">
        <v>2729</v>
      </c>
      <c r="S16" s="144" t="s">
        <v>2719</v>
      </c>
    </row>
    <row r="17" spans="1:32" ht="15" customHeight="1">
      <c r="A17" s="193" t="s">
        <v>235</v>
      </c>
      <c r="B17" s="189" t="s">
        <v>411</v>
      </c>
      <c r="C17" s="189" t="s">
        <v>49</v>
      </c>
      <c r="D17" s="193" t="s">
        <v>25</v>
      </c>
      <c r="E17" s="193" t="s">
        <v>412</v>
      </c>
      <c r="F17" s="193">
        <v>1</v>
      </c>
      <c r="G17" s="193" t="s">
        <v>75</v>
      </c>
      <c r="H17" s="193"/>
      <c r="I17" s="193">
        <v>1200000</v>
      </c>
      <c r="J17" s="189" t="s">
        <v>50</v>
      </c>
      <c r="K17" s="193">
        <v>1200000</v>
      </c>
      <c r="L17" s="271" t="str">
        <f>E17&amp;"-"&amp;F17&amp;"-"&amp;G17</f>
        <v>ISIN:AT000089755122-1-1m</v>
      </c>
      <c r="M17" s="293">
        <f>$AA$11</f>
        <v>0.6</v>
      </c>
      <c r="N17" s="294" cm="1">
        <f t="array" ref="N17">VLOOKUP(F17,TRANSPOSE($T$6:$AF$7),2,FALSE)</f>
        <v>30</v>
      </c>
      <c r="O17" s="295">
        <f>_xlfn.NORM.S.INV(99%)</f>
        <v>2.3263478740408408</v>
      </c>
      <c r="P17" s="295">
        <f>N17*SQRT(365/14)/O17</f>
        <v>65.84594136984461</v>
      </c>
      <c r="Q17" s="191">
        <f>$AA$9</f>
        <v>0.45</v>
      </c>
      <c r="R17" s="223">
        <f>M17*P17*K17</f>
        <v>47409077.786288112</v>
      </c>
      <c r="S17" s="191">
        <f>M17*P17*K17*Q17*$B$11</f>
        <v>21334085.003829651</v>
      </c>
    </row>
    <row r="18" spans="1:32">
      <c r="A18" s="193" t="s">
        <v>235</v>
      </c>
      <c r="B18" s="189" t="s">
        <v>433</v>
      </c>
      <c r="C18" s="189" t="s">
        <v>49</v>
      </c>
      <c r="D18" s="193" t="s">
        <v>25</v>
      </c>
      <c r="E18" s="193" t="s">
        <v>417</v>
      </c>
      <c r="F18" s="193">
        <v>2</v>
      </c>
      <c r="G18" s="193" t="s">
        <v>77</v>
      </c>
      <c r="H18" s="193"/>
      <c r="I18" s="193">
        <v>-200000</v>
      </c>
      <c r="J18" s="189" t="s">
        <v>50</v>
      </c>
      <c r="K18" s="193">
        <v>-200000</v>
      </c>
      <c r="L18" s="271" t="str">
        <f>E18&amp;"-"&amp;F18&amp;"-"&amp;G18</f>
        <v>ISIN:AU001159751155-2-6m</v>
      </c>
      <c r="M18" s="293">
        <f>$AA$11</f>
        <v>0.6</v>
      </c>
      <c r="N18" s="294" cm="1">
        <f t="array" ref="N18">VLOOKUP(F18,TRANSPOSE($T$6:$AF$7),2,FALSE)</f>
        <v>33</v>
      </c>
      <c r="O18" s="295">
        <f>_xlfn.NORM.S.INV(99%)</f>
        <v>2.3263478740408408</v>
      </c>
      <c r="P18" s="295">
        <f>N18*SQRT(365/14)/O18</f>
        <v>72.430535506829074</v>
      </c>
      <c r="Q18" s="191">
        <f>$AA$9</f>
        <v>0.45</v>
      </c>
      <c r="R18" s="223">
        <f>M18*P18*K18</f>
        <v>-8691664.2608194891</v>
      </c>
      <c r="S18" s="191">
        <f>M18*P18*K18*Q18*C11</f>
        <v>-3911248.9173687701</v>
      </c>
    </row>
    <row r="19" spans="1:32">
      <c r="N19" s="279"/>
      <c r="T19" s="1" t="s">
        <v>2658</v>
      </c>
    </row>
    <row r="20" spans="1:32">
      <c r="T20" s="291" t="s">
        <v>2</v>
      </c>
      <c r="U20" s="325" t="s">
        <v>2709</v>
      </c>
      <c r="V20" s="325"/>
      <c r="W20" s="325"/>
      <c r="X20" s="325"/>
    </row>
    <row r="21" spans="1:32">
      <c r="A21" s="195" t="s">
        <v>2750</v>
      </c>
      <c r="T21" s="300" t="s">
        <v>2743</v>
      </c>
      <c r="U21" s="346">
        <v>210</v>
      </c>
      <c r="V21" s="347"/>
      <c r="W21" s="347"/>
      <c r="X21" s="348"/>
    </row>
    <row r="22" spans="1:32">
      <c r="T22" s="300" t="s">
        <v>2744</v>
      </c>
      <c r="U22" s="346">
        <v>1300</v>
      </c>
      <c r="V22" s="347"/>
      <c r="W22" s="347"/>
      <c r="X22" s="348"/>
    </row>
    <row r="23" spans="1:32">
      <c r="A23" s="201"/>
      <c r="B23" s="201"/>
      <c r="C23" s="201"/>
      <c r="T23" s="222">
        <v>9</v>
      </c>
      <c r="U23" s="346">
        <v>39</v>
      </c>
      <c r="V23" s="347"/>
      <c r="W23" s="347"/>
      <c r="X23" s="348"/>
    </row>
    <row r="24" spans="1:32">
      <c r="A24" s="145" t="s">
        <v>41</v>
      </c>
      <c r="B24" s="144" t="s">
        <v>2</v>
      </c>
      <c r="C24" s="144" t="s">
        <v>2747</v>
      </c>
      <c r="D24" s="144" t="s">
        <v>2748</v>
      </c>
      <c r="E24" s="145" t="s">
        <v>1920</v>
      </c>
      <c r="F24" s="145" t="s">
        <v>1921</v>
      </c>
      <c r="G24" s="144" t="s">
        <v>1922</v>
      </c>
      <c r="H24" s="144" t="s">
        <v>1957</v>
      </c>
      <c r="I24" s="144" t="s">
        <v>1958</v>
      </c>
      <c r="J24" s="144" t="s">
        <v>2620</v>
      </c>
      <c r="K24" s="146" t="s">
        <v>1932</v>
      </c>
      <c r="T24" s="222">
        <v>10</v>
      </c>
      <c r="U24" s="346">
        <v>190</v>
      </c>
      <c r="V24" s="347"/>
      <c r="W24" s="347"/>
      <c r="X24" s="348"/>
    </row>
    <row r="25" spans="1:32">
      <c r="A25" s="193" t="s">
        <v>235</v>
      </c>
      <c r="B25" s="193">
        <v>1</v>
      </c>
      <c r="C25" s="193" t="s">
        <v>2746</v>
      </c>
      <c r="D25" s="193" t="s">
        <v>2746</v>
      </c>
      <c r="E25" s="192">
        <f>VLOOKUP(C25,($L$16:$S$18),8,FALSE)</f>
        <v>21334085.003829651</v>
      </c>
      <c r="F25" s="192">
        <f>VLOOKUP(D25,($L$16:$S$18),8,FALSE)</f>
        <v>21334085.003829651</v>
      </c>
      <c r="G25" s="203">
        <v>1</v>
      </c>
      <c r="H25" s="288" cm="1">
        <f t="array" ref="H25">VLOOKUP($B25,TRANSPOSE($B$8:$F$11),4,FALSE)</f>
        <v>1</v>
      </c>
      <c r="I25" s="288" cm="1">
        <f t="array" ref="I25">VLOOKUP($B25,TRANSPOSE($B$8:$F$11),4,FALSE)</f>
        <v>1</v>
      </c>
      <c r="J25" s="281">
        <f t="shared" ref="J25" si="1">MIN(H25:I25)/MAX(H25:I25)</f>
        <v>1</v>
      </c>
      <c r="K25" s="210">
        <f t="shared" ref="K25" si="2">E25*F25*G25*J25</f>
        <v>455143182950629.19</v>
      </c>
      <c r="T25" s="301" t="s">
        <v>2745</v>
      </c>
      <c r="U25" s="346">
        <v>6400</v>
      </c>
      <c r="V25" s="347"/>
      <c r="W25" s="347"/>
      <c r="X25" s="348"/>
    </row>
    <row r="26" spans="1:32">
      <c r="A26" s="201"/>
      <c r="B26" s="284"/>
      <c r="C26" s="201"/>
      <c r="J26" s="204" t="s">
        <v>1983</v>
      </c>
      <c r="K26" s="204">
        <f>SQRT(SUM(K25:K25))</f>
        <v>21334085.003829651</v>
      </c>
      <c r="L26" s="290"/>
      <c r="T26" s="299" t="s">
        <v>201</v>
      </c>
      <c r="U26" s="346">
        <v>39</v>
      </c>
      <c r="V26" s="347"/>
      <c r="W26" s="347"/>
      <c r="X26" s="348"/>
    </row>
    <row r="27" spans="1:32">
      <c r="A27" s="145" t="s">
        <v>41</v>
      </c>
      <c r="B27" s="144" t="s">
        <v>2</v>
      </c>
      <c r="C27" s="144" t="s">
        <v>2747</v>
      </c>
      <c r="D27" s="144" t="s">
        <v>2748</v>
      </c>
      <c r="E27" s="145" t="s">
        <v>1920</v>
      </c>
      <c r="F27" s="145" t="s">
        <v>1921</v>
      </c>
      <c r="G27" s="144" t="s">
        <v>1922</v>
      </c>
      <c r="H27" s="144" t="s">
        <v>1957</v>
      </c>
      <c r="I27" s="144" t="s">
        <v>1958</v>
      </c>
      <c r="J27" s="144" t="s">
        <v>2620</v>
      </c>
      <c r="K27" s="146" t="s">
        <v>1932</v>
      </c>
    </row>
    <row r="28" spans="1:32">
      <c r="A28" s="193" t="s">
        <v>235</v>
      </c>
      <c r="B28" s="193">
        <v>2</v>
      </c>
      <c r="C28" s="193" t="s">
        <v>2764</v>
      </c>
      <c r="D28" s="193" t="s">
        <v>2764</v>
      </c>
      <c r="E28" s="192">
        <f>VLOOKUP(C28,($L$16:$S$18),8,FALSE)</f>
        <v>-3911248.9173687701</v>
      </c>
      <c r="F28" s="192">
        <f>VLOOKUP(D28,($L$16:$S$18),8,FALSE)</f>
        <v>-3911248.9173687701</v>
      </c>
      <c r="G28" s="203">
        <v>1</v>
      </c>
      <c r="H28" s="288" cm="1">
        <f t="array" ref="H28">VLOOKUP($B28,TRANSPOSE($B$8:$F$11),4,FALSE)</f>
        <v>1</v>
      </c>
      <c r="I28" s="288" cm="1">
        <f t="array" ref="I28">VLOOKUP($B28,TRANSPOSE($B$8:$F$11),4,FALSE)</f>
        <v>1</v>
      </c>
      <c r="J28" s="281">
        <f t="shared" ref="J28" si="3">MIN(H28:I28)/MAX(H28:I28)</f>
        <v>1</v>
      </c>
      <c r="K28" s="210">
        <f t="shared" ref="K28" si="4">E28*F28*G28*J28</f>
        <v>15297868093618.377</v>
      </c>
      <c r="T28" s="190" t="s">
        <v>1994</v>
      </c>
    </row>
    <row r="29" spans="1:32">
      <c r="A29" s="201"/>
      <c r="B29" s="284"/>
      <c r="C29" s="201"/>
      <c r="J29" s="204" t="s">
        <v>1997</v>
      </c>
      <c r="K29" s="204">
        <f>SQRT(SUM(K28:K28))</f>
        <v>3911248.9173687701</v>
      </c>
      <c r="L29" s="290"/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 t="s">
        <v>201</v>
      </c>
    </row>
    <row r="30" spans="1:32">
      <c r="A30" s="201"/>
      <c r="B30" s="284"/>
      <c r="C30" s="201"/>
      <c r="T30" s="245">
        <v>0.18</v>
      </c>
      <c r="U30" s="245">
        <v>0.2</v>
      </c>
      <c r="V30" s="245">
        <v>0.28000000000000003</v>
      </c>
      <c r="W30" s="245">
        <v>0.24</v>
      </c>
      <c r="X30" s="245">
        <v>0.25</v>
      </c>
      <c r="Y30" s="245">
        <v>0.36</v>
      </c>
      <c r="Z30" s="245">
        <v>0.35</v>
      </c>
      <c r="AA30" s="245">
        <v>0.37</v>
      </c>
      <c r="AB30" s="245">
        <v>0.23</v>
      </c>
      <c r="AC30" s="245">
        <v>0.27</v>
      </c>
      <c r="AD30" s="245">
        <v>0.45</v>
      </c>
      <c r="AE30" s="245">
        <v>0.45</v>
      </c>
      <c r="AF30" s="245">
        <v>0</v>
      </c>
    </row>
    <row r="31" spans="1:32">
      <c r="A31" s="201"/>
      <c r="B31" s="284"/>
      <c r="C31" s="201"/>
    </row>
    <row r="32" spans="1:32">
      <c r="A32" s="201" t="s">
        <v>1930</v>
      </c>
      <c r="B32" s="284"/>
      <c r="C32" s="201"/>
      <c r="T32" s="190" t="s">
        <v>1985</v>
      </c>
      <c r="U32" s="190"/>
      <c r="V32" s="190"/>
      <c r="W32" s="190"/>
      <c r="X32" s="190"/>
    </row>
    <row r="33" spans="1:32">
      <c r="A33" s="145" t="s">
        <v>41</v>
      </c>
      <c r="B33" s="144" t="s">
        <v>2</v>
      </c>
      <c r="C33" s="144" t="s">
        <v>1911</v>
      </c>
      <c r="D33" s="144" t="s">
        <v>1912</v>
      </c>
      <c r="E33" s="145" t="s">
        <v>1913</v>
      </c>
      <c r="F33" s="145" t="s">
        <v>1914</v>
      </c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</row>
    <row r="34" spans="1:32">
      <c r="A34" s="193" t="s">
        <v>235</v>
      </c>
      <c r="B34" s="193">
        <v>1</v>
      </c>
      <c r="C34" s="151">
        <f>K26</f>
        <v>21334085.003829651</v>
      </c>
      <c r="D34" s="151">
        <f>C34^2</f>
        <v>455143182950629.19</v>
      </c>
      <c r="E34" s="151">
        <f>SUM(S17)</f>
        <v>21334085.003829651</v>
      </c>
      <c r="F34" s="151">
        <f>MAX(MIN(E34,C34),-C34)</f>
        <v>21334085.003829651</v>
      </c>
      <c r="T34" s="202">
        <v>1</v>
      </c>
      <c r="U34" s="226">
        <v>1</v>
      </c>
      <c r="V34" s="226">
        <v>0.18</v>
      </c>
      <c r="W34" s="226">
        <v>0.19</v>
      </c>
      <c r="X34" s="226">
        <v>0.19</v>
      </c>
      <c r="Y34" s="226">
        <v>0.14000000000000001</v>
      </c>
      <c r="Z34" s="226">
        <v>0.16</v>
      </c>
      <c r="AA34" s="226">
        <v>0.15</v>
      </c>
      <c r="AB34" s="226">
        <v>0.16</v>
      </c>
      <c r="AC34" s="226">
        <v>0.18</v>
      </c>
      <c r="AD34" s="226">
        <v>0.12</v>
      </c>
      <c r="AE34" s="226">
        <v>0.19</v>
      </c>
      <c r="AF34" s="226">
        <v>0.19</v>
      </c>
    </row>
    <row r="35" spans="1:32">
      <c r="A35" s="193" t="s">
        <v>235</v>
      </c>
      <c r="B35" s="193">
        <v>2</v>
      </c>
      <c r="C35" s="151">
        <f>K29</f>
        <v>3911248.9173687701</v>
      </c>
      <c r="D35" s="151">
        <f>C35^2</f>
        <v>15297868093618.377</v>
      </c>
      <c r="E35" s="151">
        <f>SUM(S18)</f>
        <v>-3911248.9173687701</v>
      </c>
      <c r="F35" s="151">
        <f>MAX(MIN(E35,C35),-C35)</f>
        <v>-3911248.9173687701</v>
      </c>
      <c r="T35" s="202">
        <v>2</v>
      </c>
      <c r="U35" s="226">
        <v>0.18</v>
      </c>
      <c r="V35" s="226">
        <v>1</v>
      </c>
      <c r="W35" s="226">
        <v>0.22</v>
      </c>
      <c r="X35" s="226">
        <v>0.21</v>
      </c>
      <c r="Y35" s="226">
        <v>0.15</v>
      </c>
      <c r="Z35" s="226">
        <v>0.18</v>
      </c>
      <c r="AA35" s="226">
        <v>0.17</v>
      </c>
      <c r="AB35" s="226">
        <v>0.19</v>
      </c>
      <c r="AC35" s="226">
        <v>0.2</v>
      </c>
      <c r="AD35" s="226">
        <v>0.14000000000000001</v>
      </c>
      <c r="AE35" s="240">
        <v>0.21</v>
      </c>
      <c r="AF35" s="226">
        <v>0.21</v>
      </c>
    </row>
    <row r="36" spans="1:32">
      <c r="A36" s="201"/>
      <c r="B36" s="201"/>
      <c r="C36" s="201"/>
      <c r="T36" s="202">
        <v>3</v>
      </c>
      <c r="U36" s="226">
        <v>0.19</v>
      </c>
      <c r="V36" s="226">
        <v>0.22</v>
      </c>
      <c r="W36" s="226">
        <v>1</v>
      </c>
      <c r="X36" s="226">
        <v>0.22</v>
      </c>
      <c r="Y36" s="226">
        <v>0.13</v>
      </c>
      <c r="Z36" s="226">
        <v>0.16</v>
      </c>
      <c r="AA36" s="226">
        <v>0.08</v>
      </c>
      <c r="AB36" s="226">
        <v>0.17</v>
      </c>
      <c r="AC36" s="226">
        <v>0.22</v>
      </c>
      <c r="AD36" s="226">
        <v>0.13</v>
      </c>
      <c r="AE36" s="226">
        <v>0.2</v>
      </c>
      <c r="AF36" s="226">
        <v>0.2</v>
      </c>
    </row>
    <row r="37" spans="1:32">
      <c r="A37" s="201"/>
      <c r="B37" s="201"/>
      <c r="C37" s="201"/>
      <c r="T37" s="202">
        <v>4</v>
      </c>
      <c r="U37" s="226">
        <v>0.19</v>
      </c>
      <c r="V37" s="226">
        <v>0.21</v>
      </c>
      <c r="W37" s="226">
        <v>0.22</v>
      </c>
      <c r="X37" s="226">
        <v>1</v>
      </c>
      <c r="Y37" s="226">
        <v>0.17</v>
      </c>
      <c r="Z37" s="226">
        <v>0.22</v>
      </c>
      <c r="AA37" s="226">
        <v>0.22</v>
      </c>
      <c r="AB37" s="226">
        <v>0.23</v>
      </c>
      <c r="AC37" s="226">
        <v>0.22</v>
      </c>
      <c r="AD37" s="226">
        <v>0.17</v>
      </c>
      <c r="AE37" s="226">
        <v>0.26</v>
      </c>
      <c r="AF37" s="226">
        <v>0.26</v>
      </c>
    </row>
    <row r="38" spans="1:32">
      <c r="A38" s="195" t="s">
        <v>2621</v>
      </c>
      <c r="T38" s="202">
        <v>5</v>
      </c>
      <c r="U38" s="226">
        <v>0.14000000000000001</v>
      </c>
      <c r="V38" s="226">
        <v>0.15</v>
      </c>
      <c r="W38" s="226">
        <v>0.13</v>
      </c>
      <c r="X38" s="226">
        <v>0.17</v>
      </c>
      <c r="Y38" s="226">
        <v>1</v>
      </c>
      <c r="Z38" s="226">
        <v>0.28999999999999998</v>
      </c>
      <c r="AA38" s="226">
        <v>0.26</v>
      </c>
      <c r="AB38" s="226">
        <v>0.28999999999999998</v>
      </c>
      <c r="AC38" s="226">
        <v>0.14000000000000001</v>
      </c>
      <c r="AD38" s="226">
        <v>0.24</v>
      </c>
      <c r="AE38" s="226">
        <v>0.32</v>
      </c>
      <c r="AF38" s="226">
        <v>0.32</v>
      </c>
    </row>
    <row r="39" spans="1:32">
      <c r="T39" s="202">
        <v>6</v>
      </c>
      <c r="U39" s="226">
        <v>0.16</v>
      </c>
      <c r="V39" s="226">
        <v>0.18</v>
      </c>
      <c r="W39" s="226">
        <v>0.16</v>
      </c>
      <c r="X39" s="226">
        <v>0.22</v>
      </c>
      <c r="Y39" s="226">
        <v>0.28999999999999998</v>
      </c>
      <c r="Z39" s="226">
        <v>1</v>
      </c>
      <c r="AA39" s="226">
        <v>0.34</v>
      </c>
      <c r="AB39" s="226">
        <v>0.36</v>
      </c>
      <c r="AC39" s="226">
        <v>0.17</v>
      </c>
      <c r="AD39" s="226">
        <v>0.3</v>
      </c>
      <c r="AE39" s="226">
        <v>0.39</v>
      </c>
      <c r="AF39" s="226">
        <v>0.39</v>
      </c>
    </row>
    <row r="40" spans="1:32">
      <c r="A40" s="316" t="s">
        <v>2</v>
      </c>
      <c r="B40" s="317"/>
      <c r="C40" s="144" t="s">
        <v>1916</v>
      </c>
      <c r="D40" s="144" t="s">
        <v>1917</v>
      </c>
      <c r="E40" s="144" t="s">
        <v>1957</v>
      </c>
      <c r="F40" s="144" t="s">
        <v>1958</v>
      </c>
      <c r="G40" s="144" t="s">
        <v>1922</v>
      </c>
      <c r="H40" s="144" t="s">
        <v>1959</v>
      </c>
      <c r="I40" s="144" t="s">
        <v>1932</v>
      </c>
      <c r="T40" s="202">
        <v>7</v>
      </c>
      <c r="U40" s="226">
        <v>0.15</v>
      </c>
      <c r="V40" s="226">
        <v>0.17</v>
      </c>
      <c r="W40" s="226">
        <v>0.08</v>
      </c>
      <c r="X40" s="226">
        <v>0.22</v>
      </c>
      <c r="Y40" s="226">
        <v>0.26</v>
      </c>
      <c r="Z40" s="226">
        <v>0.34</v>
      </c>
      <c r="AA40" s="226">
        <v>1</v>
      </c>
      <c r="AB40" s="226">
        <v>0.33</v>
      </c>
      <c r="AC40" s="226">
        <v>0.16</v>
      </c>
      <c r="AD40" s="226">
        <v>0.28000000000000003</v>
      </c>
      <c r="AE40" s="226">
        <v>0.36</v>
      </c>
      <c r="AF40" s="226">
        <v>0.36</v>
      </c>
    </row>
    <row r="41" spans="1:32">
      <c r="A41" s="193">
        <v>1</v>
      </c>
      <c r="B41" s="193">
        <v>1</v>
      </c>
      <c r="C41" s="151">
        <f t="shared" ref="C41:D44" si="5">VLOOKUP(A41,$B$34:$F$35,5,FALSE)</f>
        <v>21334085.003829651</v>
      </c>
      <c r="D41" s="151">
        <f t="shared" si="5"/>
        <v>21334085.003829651</v>
      </c>
      <c r="E41" s="151" cm="1">
        <f t="array" ref="E41">VLOOKUP(A41,TRANSPOSE($B$8:$F$11),4,FALSE)</f>
        <v>1</v>
      </c>
      <c r="F41" s="151" cm="1">
        <f t="array" ref="F41">VLOOKUP(B41,TRANSPOSE($B$8:$F$11),4,FALSE)</f>
        <v>1</v>
      </c>
      <c r="G41" s="211">
        <v>1</v>
      </c>
      <c r="H41" s="281">
        <v>1</v>
      </c>
      <c r="I41" s="151">
        <f>IF(C41=D41,0,C41*D41*G41*H41)</f>
        <v>0</v>
      </c>
      <c r="T41" s="202">
        <v>8</v>
      </c>
      <c r="U41" s="226">
        <v>0.16</v>
      </c>
      <c r="V41" s="226">
        <v>0.19</v>
      </c>
      <c r="W41" s="226">
        <v>0.17</v>
      </c>
      <c r="X41" s="226">
        <v>0.23</v>
      </c>
      <c r="Y41" s="226">
        <v>0.28999999999999998</v>
      </c>
      <c r="Z41" s="226">
        <v>0.36</v>
      </c>
      <c r="AA41" s="226">
        <v>0.33</v>
      </c>
      <c r="AB41" s="226">
        <v>1</v>
      </c>
      <c r="AC41" s="226">
        <v>0.17</v>
      </c>
      <c r="AD41" s="226">
        <v>0.28999999999999998</v>
      </c>
      <c r="AE41" s="226">
        <v>0.4</v>
      </c>
      <c r="AF41" s="226">
        <v>0.4</v>
      </c>
    </row>
    <row r="42" spans="1:32">
      <c r="A42" s="193">
        <v>1</v>
      </c>
      <c r="B42" s="193">
        <v>2</v>
      </c>
      <c r="C42" s="151">
        <f t="shared" si="5"/>
        <v>21334085.003829651</v>
      </c>
      <c r="D42" s="151">
        <f t="shared" si="5"/>
        <v>-3911248.9173687701</v>
      </c>
      <c r="E42" s="151" cm="1">
        <f t="array" ref="E42">VLOOKUP(A42,TRANSPOSE($B$8:$F$11),4,FALSE)</f>
        <v>1</v>
      </c>
      <c r="F42" s="151" cm="1">
        <f t="array" ref="F42">VLOOKUP(B42,TRANSPOSE($B$8:$F$11),4,FALSE)</f>
        <v>1</v>
      </c>
      <c r="G42" s="211">
        <f>$U$35</f>
        <v>0.18</v>
      </c>
      <c r="H42" s="281">
        <v>1</v>
      </c>
      <c r="I42" s="151">
        <f t="shared" ref="I42:I43" si="6">IF(C42=D42,0,C42*D42*G42*H42)</f>
        <v>-15019725037370.766</v>
      </c>
      <c r="T42" s="202">
        <v>9</v>
      </c>
      <c r="U42" s="226">
        <v>0.18</v>
      </c>
      <c r="V42" s="226">
        <v>0.2</v>
      </c>
      <c r="W42" s="226">
        <v>0.22</v>
      </c>
      <c r="X42" s="226">
        <v>0.22</v>
      </c>
      <c r="Y42" s="226">
        <v>0.14000000000000001</v>
      </c>
      <c r="Z42" s="226">
        <v>0.17</v>
      </c>
      <c r="AA42" s="226">
        <v>0.16</v>
      </c>
      <c r="AB42" s="226">
        <v>0.17</v>
      </c>
      <c r="AC42" s="226">
        <v>1</v>
      </c>
      <c r="AD42" s="226">
        <v>0.13</v>
      </c>
      <c r="AE42" s="226">
        <v>0.21</v>
      </c>
      <c r="AF42" s="226">
        <v>0.21</v>
      </c>
    </row>
    <row r="43" spans="1:32">
      <c r="A43" s="193">
        <v>2</v>
      </c>
      <c r="B43" s="193">
        <v>1</v>
      </c>
      <c r="C43" s="151">
        <f t="shared" si="5"/>
        <v>-3911248.9173687701</v>
      </c>
      <c r="D43" s="151">
        <f t="shared" si="5"/>
        <v>21334085.003829651</v>
      </c>
      <c r="E43" s="151" cm="1">
        <f t="array" ref="E43">VLOOKUP(A43,TRANSPOSE($B$8:$F$11),4,FALSE)</f>
        <v>1</v>
      </c>
      <c r="F43" s="151" cm="1">
        <f t="array" ref="F43">VLOOKUP(B43,TRANSPOSE($B$8:$F$11),4,FALSE)</f>
        <v>1</v>
      </c>
      <c r="G43" s="211">
        <f>$U$35</f>
        <v>0.18</v>
      </c>
      <c r="H43" s="281">
        <v>1</v>
      </c>
      <c r="I43" s="151">
        <f t="shared" si="6"/>
        <v>-15019725037370.766</v>
      </c>
      <c r="T43" s="202">
        <v>10</v>
      </c>
      <c r="U43" s="226">
        <v>0.12</v>
      </c>
      <c r="V43" s="226">
        <v>0.14000000000000001</v>
      </c>
      <c r="W43" s="226">
        <v>0.13</v>
      </c>
      <c r="X43" s="226">
        <v>0.17</v>
      </c>
      <c r="Y43" s="226">
        <v>0.24</v>
      </c>
      <c r="Z43" s="226">
        <v>0.3</v>
      </c>
      <c r="AA43" s="226">
        <v>0.28000000000000003</v>
      </c>
      <c r="AB43" s="226">
        <v>0.28999999999999998</v>
      </c>
      <c r="AC43" s="226">
        <v>0.13</v>
      </c>
      <c r="AD43" s="226">
        <v>1</v>
      </c>
      <c r="AE43" s="226">
        <v>0.3</v>
      </c>
      <c r="AF43" s="226">
        <v>0.3</v>
      </c>
    </row>
    <row r="44" spans="1:32">
      <c r="A44" s="193">
        <v>2</v>
      </c>
      <c r="B44" s="193">
        <v>2</v>
      </c>
      <c r="C44" s="151">
        <f t="shared" si="5"/>
        <v>-3911248.9173687701</v>
      </c>
      <c r="D44" s="151">
        <f t="shared" si="5"/>
        <v>-3911248.9173687701</v>
      </c>
      <c r="E44" s="151" cm="1">
        <f t="array" ref="E44">VLOOKUP(A44,TRANSPOSE($B$8:$F$11),4,FALSE)</f>
        <v>1</v>
      </c>
      <c r="F44" s="151" cm="1">
        <f t="array" ref="F44">VLOOKUP(B44,TRANSPOSE($B$8:$F$11),4,FALSE)</f>
        <v>1</v>
      </c>
      <c r="G44" s="211">
        <v>1</v>
      </c>
      <c r="H44" s="281">
        <v>1</v>
      </c>
      <c r="I44" s="151">
        <f>IF(C44=D44,0,C44*D44*G44*H44)</f>
        <v>0</v>
      </c>
      <c r="T44" s="202">
        <v>11</v>
      </c>
      <c r="U44" s="226">
        <v>0.19</v>
      </c>
      <c r="V44" s="240">
        <v>0.21</v>
      </c>
      <c r="W44" s="226">
        <v>0.2</v>
      </c>
      <c r="X44" s="226">
        <v>0.26</v>
      </c>
      <c r="Y44" s="226">
        <v>0.32</v>
      </c>
      <c r="Z44" s="226">
        <v>0.39</v>
      </c>
      <c r="AA44" s="226">
        <v>0.36</v>
      </c>
      <c r="AB44" s="226">
        <v>0.4</v>
      </c>
      <c r="AC44" s="226">
        <v>0.21</v>
      </c>
      <c r="AD44" s="226">
        <v>0.3</v>
      </c>
      <c r="AE44" s="226">
        <v>1</v>
      </c>
      <c r="AF44" s="226">
        <v>0.45</v>
      </c>
    </row>
    <row r="45" spans="1:32">
      <c r="A45" s="201"/>
      <c r="B45" s="201"/>
      <c r="C45" s="201"/>
      <c r="H45" s="1" t="s">
        <v>1931</v>
      </c>
      <c r="I45" s="1">
        <f>SUM(I41:I44)</f>
        <v>-30039450074741.531</v>
      </c>
      <c r="T45" s="202">
        <v>12</v>
      </c>
      <c r="U45" s="226">
        <v>0.19</v>
      </c>
      <c r="V45" s="226">
        <v>0.21</v>
      </c>
      <c r="W45" s="226">
        <v>0.2</v>
      </c>
      <c r="X45" s="226">
        <v>0.26</v>
      </c>
      <c r="Y45" s="226">
        <v>0.32</v>
      </c>
      <c r="Z45" s="226">
        <v>0.39</v>
      </c>
      <c r="AA45" s="226">
        <v>0.36</v>
      </c>
      <c r="AB45" s="226">
        <v>0.4</v>
      </c>
      <c r="AC45" s="226">
        <v>0.21</v>
      </c>
      <c r="AD45" s="226">
        <v>0.3</v>
      </c>
      <c r="AE45" s="226">
        <v>0.45</v>
      </c>
      <c r="AF45" s="226">
        <v>1</v>
      </c>
    </row>
    <row r="46" spans="1:32">
      <c r="A46" s="201"/>
      <c r="B46" s="201"/>
      <c r="C46" s="201"/>
      <c r="H46" s="1" t="s">
        <v>1933</v>
      </c>
      <c r="I46" s="1">
        <f>SUM(D34:D35)</f>
        <v>470441051044247.56</v>
      </c>
    </row>
    <row r="47" spans="1:32">
      <c r="A47" s="201"/>
      <c r="B47" s="201"/>
      <c r="C47" s="201"/>
      <c r="H47" s="204" t="s">
        <v>2623</v>
      </c>
      <c r="I47" s="204">
        <f>SQRT(SUM(I45:I46))</f>
        <v>20985747.567563705</v>
      </c>
    </row>
    <row r="48" spans="1:32">
      <c r="A48" s="201"/>
      <c r="B48" s="201"/>
      <c r="C48" s="201"/>
    </row>
    <row r="50" spans="1:32">
      <c r="T50" s="217"/>
      <c r="U50" s="222" t="s">
        <v>51</v>
      </c>
      <c r="V50" s="222" t="s">
        <v>75</v>
      </c>
      <c r="W50" s="222" t="s">
        <v>54</v>
      </c>
      <c r="X50" s="222" t="s">
        <v>77</v>
      </c>
      <c r="Y50" s="222" t="s">
        <v>57</v>
      </c>
      <c r="Z50" s="222" t="s">
        <v>79</v>
      </c>
      <c r="AA50" s="222" t="s">
        <v>63</v>
      </c>
      <c r="AB50" s="222" t="s">
        <v>68</v>
      </c>
      <c r="AC50" s="222" t="s">
        <v>72</v>
      </c>
      <c r="AD50" s="222" t="s">
        <v>82</v>
      </c>
      <c r="AE50" s="222" t="s">
        <v>84</v>
      </c>
      <c r="AF50" s="222" t="s">
        <v>86</v>
      </c>
    </row>
    <row r="51" spans="1:32">
      <c r="A51" s="274" t="s">
        <v>2625</v>
      </c>
      <c r="B51" s="273"/>
      <c r="T51" s="222" t="s">
        <v>2628</v>
      </c>
      <c r="U51" s="275">
        <f>0.5*MIN(1,14/U52)</f>
        <v>0.5</v>
      </c>
      <c r="V51" s="275">
        <f t="shared" ref="V51:AF51" si="7">0.5*MIN(1,14/V52)</f>
        <v>0.23013698630136986</v>
      </c>
      <c r="W51" s="275">
        <f t="shared" si="7"/>
        <v>7.6712328767123292E-2</v>
      </c>
      <c r="X51" s="275">
        <f t="shared" si="7"/>
        <v>3.8356164383561646E-2</v>
      </c>
      <c r="Y51" s="275">
        <f t="shared" si="7"/>
        <v>1.9178082191780823E-2</v>
      </c>
      <c r="Z51" s="275">
        <f t="shared" si="7"/>
        <v>9.5890410958904115E-3</v>
      </c>
      <c r="AA51" s="275">
        <f t="shared" si="7"/>
        <v>6.392694063926941E-3</v>
      </c>
      <c r="AB51" s="275">
        <f t="shared" si="7"/>
        <v>3.8356164383561643E-3</v>
      </c>
      <c r="AC51" s="275">
        <f t="shared" si="7"/>
        <v>1.9178082191780822E-3</v>
      </c>
      <c r="AD51" s="275">
        <f t="shared" si="7"/>
        <v>1.2785388127853881E-3</v>
      </c>
      <c r="AE51" s="275">
        <f t="shared" si="7"/>
        <v>9.5890410958904108E-4</v>
      </c>
      <c r="AF51" s="275">
        <f t="shared" si="7"/>
        <v>6.3926940639269405E-4</v>
      </c>
    </row>
    <row r="52" spans="1:32">
      <c r="T52" s="222" t="s">
        <v>2629</v>
      </c>
      <c r="U52" s="217">
        <v>14</v>
      </c>
      <c r="V52" s="217">
        <f>365/12</f>
        <v>30.416666666666668</v>
      </c>
      <c r="W52" s="217">
        <f>365/4</f>
        <v>91.25</v>
      </c>
      <c r="X52" s="217">
        <f>365/2</f>
        <v>182.5</v>
      </c>
      <c r="Y52" s="217">
        <f>365</f>
        <v>365</v>
      </c>
      <c r="Z52" s="217">
        <f>365*2</f>
        <v>730</v>
      </c>
      <c r="AA52" s="217">
        <f>365*3</f>
        <v>1095</v>
      </c>
      <c r="AB52" s="217">
        <f>365*5</f>
        <v>1825</v>
      </c>
      <c r="AC52" s="217">
        <f>365*10</f>
        <v>3650</v>
      </c>
      <c r="AD52" s="217">
        <f>365*15</f>
        <v>5475</v>
      </c>
      <c r="AE52" s="217">
        <f>365*20</f>
        <v>7300</v>
      </c>
      <c r="AF52" s="217">
        <f>365*30</f>
        <v>10950</v>
      </c>
    </row>
    <row r="53" spans="1:32">
      <c r="A53" s="195" t="s">
        <v>2751</v>
      </c>
    </row>
    <row r="55" spans="1:32">
      <c r="A55" s="144" t="s">
        <v>41</v>
      </c>
      <c r="B55" s="144" t="s">
        <v>42</v>
      </c>
      <c r="C55" s="144" t="s">
        <v>43</v>
      </c>
      <c r="D55" s="144" t="s">
        <v>0</v>
      </c>
      <c r="E55" s="144" t="s">
        <v>1</v>
      </c>
      <c r="F55" s="144" t="s">
        <v>2</v>
      </c>
      <c r="G55" s="144" t="s">
        <v>3</v>
      </c>
      <c r="H55" s="144" t="s">
        <v>4</v>
      </c>
      <c r="I55" s="144" t="s">
        <v>44</v>
      </c>
      <c r="J55" s="144" t="s">
        <v>45</v>
      </c>
      <c r="K55" s="144" t="s">
        <v>46</v>
      </c>
      <c r="L55" s="144" t="s">
        <v>2739</v>
      </c>
      <c r="M55" s="144" t="s">
        <v>2627</v>
      </c>
      <c r="N55" s="144" t="s">
        <v>2706</v>
      </c>
      <c r="O55" s="144" t="s">
        <v>2708</v>
      </c>
      <c r="P55" s="144" t="s">
        <v>2707</v>
      </c>
      <c r="Q55" s="235" t="s">
        <v>2664</v>
      </c>
      <c r="R55" s="235" t="s">
        <v>2665</v>
      </c>
    </row>
    <row r="56" spans="1:32">
      <c r="A56" s="193" t="s">
        <v>235</v>
      </c>
      <c r="B56" s="189" t="s">
        <v>411</v>
      </c>
      <c r="C56" s="189" t="s">
        <v>49</v>
      </c>
      <c r="D56" s="193" t="s">
        <v>25</v>
      </c>
      <c r="E56" s="193" t="s">
        <v>412</v>
      </c>
      <c r="F56" s="193">
        <v>1</v>
      </c>
      <c r="G56" s="193" t="s">
        <v>75</v>
      </c>
      <c r="H56" s="193"/>
      <c r="I56" s="193">
        <v>1200000</v>
      </c>
      <c r="J56" s="189" t="s">
        <v>50</v>
      </c>
      <c r="K56" s="193">
        <v>1200000</v>
      </c>
      <c r="L56" s="271" t="str">
        <f>E56&amp;"-"&amp;F56&amp;"-"&amp;G56</f>
        <v>ISIN:AT000089755122-1-1m</v>
      </c>
      <c r="M56" s="191" cm="1">
        <f t="array" ref="M56">VLOOKUP(G56,TRANSPOSE($T$50:$AF$51),2,FALSE)</f>
        <v>0.23013698630136986</v>
      </c>
      <c r="N56" s="294">
        <f>N17</f>
        <v>30</v>
      </c>
      <c r="O56" s="295">
        <f>_xlfn.NORM.S.INV(99%)</f>
        <v>2.3263478740408408</v>
      </c>
      <c r="P56" s="295">
        <f>N56*SQRT(365/14)/O56</f>
        <v>65.84594136984461</v>
      </c>
      <c r="Q56" s="223">
        <f>K56*M56*P56</f>
        <v>18184303.808439277</v>
      </c>
      <c r="R56" s="223">
        <f>ABS(Q56)</f>
        <v>18184303.808439277</v>
      </c>
    </row>
    <row r="57" spans="1:32">
      <c r="A57" s="193" t="s">
        <v>235</v>
      </c>
      <c r="B57" s="189" t="s">
        <v>433</v>
      </c>
      <c r="C57" s="189" t="s">
        <v>49</v>
      </c>
      <c r="D57" s="193" t="s">
        <v>25</v>
      </c>
      <c r="E57" s="193" t="s">
        <v>417</v>
      </c>
      <c r="F57" s="193">
        <v>2</v>
      </c>
      <c r="G57" s="193" t="s">
        <v>77</v>
      </c>
      <c r="H57" s="193"/>
      <c r="I57" s="193">
        <v>-200000</v>
      </c>
      <c r="J57" s="189" t="s">
        <v>50</v>
      </c>
      <c r="K57" s="193">
        <v>-200000</v>
      </c>
      <c r="L57" s="271" t="str">
        <f>E57&amp;"-"&amp;F57&amp;"-"&amp;G57</f>
        <v>ISIN:AU001159751155-2-6m</v>
      </c>
      <c r="M57" s="191" cm="1">
        <f t="array" ref="M57">VLOOKUP(G57,TRANSPOSE($T$50:$AF$51),2,FALSE)</f>
        <v>3.8356164383561646E-2</v>
      </c>
      <c r="N57" s="294">
        <f>N18</f>
        <v>33</v>
      </c>
      <c r="O57" s="295">
        <f>_xlfn.NORM.S.INV(99%)</f>
        <v>2.3263478740408408</v>
      </c>
      <c r="P57" s="295">
        <f>N57*SQRT(365/14)/O57</f>
        <v>72.430535506829074</v>
      </c>
      <c r="Q57" s="223">
        <f>K57*M57*P57</f>
        <v>-555631.50525786693</v>
      </c>
      <c r="R57" s="223">
        <f>ABS(Q57)</f>
        <v>555631.50525786693</v>
      </c>
    </row>
    <row r="58" spans="1:32">
      <c r="P58" s="6"/>
      <c r="Q58" s="6"/>
      <c r="R58" s="6"/>
    </row>
    <row r="59" spans="1:32">
      <c r="P59" s="6"/>
      <c r="Q59" s="6"/>
      <c r="R59" s="6"/>
    </row>
    <row r="60" spans="1:32">
      <c r="A60" s="195" t="s">
        <v>2666</v>
      </c>
    </row>
    <row r="62" spans="1:32">
      <c r="A62" s="201"/>
      <c r="B62" s="201"/>
      <c r="C62" s="201"/>
    </row>
    <row r="63" spans="1:32">
      <c r="A63" s="145" t="s">
        <v>41</v>
      </c>
      <c r="B63" s="144" t="s">
        <v>2</v>
      </c>
      <c r="C63" s="144" t="s">
        <v>2747</v>
      </c>
      <c r="D63" s="144" t="s">
        <v>2748</v>
      </c>
      <c r="E63" s="145" t="s">
        <v>1920</v>
      </c>
      <c r="F63" s="145" t="s">
        <v>1921</v>
      </c>
      <c r="G63" s="144" t="s">
        <v>1922</v>
      </c>
      <c r="H63" s="144" t="s">
        <v>2632</v>
      </c>
      <c r="I63" s="146" t="s">
        <v>1932</v>
      </c>
    </row>
    <row r="64" spans="1:32">
      <c r="A64" s="193" t="s">
        <v>235</v>
      </c>
      <c r="B64" s="193">
        <v>1</v>
      </c>
      <c r="C64" s="271" t="s">
        <v>2746</v>
      </c>
      <c r="D64" s="271" t="s">
        <v>2746</v>
      </c>
      <c r="E64" s="192">
        <f>VLOOKUP(C64,($L$55:$Q$57),6,FALSE)</f>
        <v>18184303.808439277</v>
      </c>
      <c r="F64" s="192">
        <f>VLOOKUP(D64,($L$55:$Q$57),6,FALSE)</f>
        <v>18184303.808439277</v>
      </c>
      <c r="G64" s="203">
        <v>1</v>
      </c>
      <c r="H64" s="272">
        <f>G64^2</f>
        <v>1</v>
      </c>
      <c r="I64" s="210">
        <f>E64*F64*H64</f>
        <v>330668904997619.19</v>
      </c>
    </row>
    <row r="65" spans="1:21">
      <c r="A65" s="201"/>
      <c r="B65" s="284"/>
      <c r="C65" s="201"/>
      <c r="H65" s="204" t="s">
        <v>1983</v>
      </c>
      <c r="I65" s="204">
        <f>SQRT(SUM(I64:I64))</f>
        <v>18184303.808439277</v>
      </c>
    </row>
    <row r="66" spans="1:21">
      <c r="A66" s="145" t="s">
        <v>41</v>
      </c>
      <c r="B66" s="144" t="s">
        <v>2</v>
      </c>
      <c r="C66" s="144" t="s">
        <v>2747</v>
      </c>
      <c r="D66" s="144" t="s">
        <v>2748</v>
      </c>
      <c r="E66" s="145" t="s">
        <v>1920</v>
      </c>
      <c r="F66" s="145" t="s">
        <v>1921</v>
      </c>
      <c r="G66" s="144" t="s">
        <v>1922</v>
      </c>
      <c r="H66" s="144" t="s">
        <v>2632</v>
      </c>
      <c r="I66" s="146" t="s">
        <v>1932</v>
      </c>
    </row>
    <row r="67" spans="1:21">
      <c r="A67" s="193" t="s">
        <v>235</v>
      </c>
      <c r="B67" s="193">
        <v>2</v>
      </c>
      <c r="C67" s="271" t="s">
        <v>2764</v>
      </c>
      <c r="D67" s="271" t="s">
        <v>2764</v>
      </c>
      <c r="E67" s="192">
        <f>VLOOKUP(C67,($L$55:$Q$57),6,FALSE)</f>
        <v>-555631.50525786693</v>
      </c>
      <c r="F67" s="192">
        <f>VLOOKUP(D67,($L$55:$Q$57),6,FALSE)</f>
        <v>-555631.50525786693</v>
      </c>
      <c r="G67" s="203">
        <v>1</v>
      </c>
      <c r="H67" s="272">
        <f>G67^2</f>
        <v>1</v>
      </c>
      <c r="I67" s="210">
        <f>E67*F67*H67</f>
        <v>308726369635.12299</v>
      </c>
      <c r="T67" s="224"/>
      <c r="U67" s="224"/>
    </row>
    <row r="68" spans="1:21">
      <c r="A68" s="201"/>
      <c r="B68" s="284"/>
      <c r="C68" s="201"/>
      <c r="H68" s="204" t="s">
        <v>1999</v>
      </c>
      <c r="I68" s="204">
        <f>SQRT(SUM(I67:I67))</f>
        <v>555631.50525786693</v>
      </c>
      <c r="T68" s="6"/>
      <c r="U68" s="6"/>
    </row>
    <row r="69" spans="1:21">
      <c r="B69" s="6"/>
    </row>
    <row r="70" spans="1:21">
      <c r="A70" s="201" t="s">
        <v>1930</v>
      </c>
      <c r="B70" s="284"/>
      <c r="C70" s="201"/>
    </row>
    <row r="71" spans="1:21">
      <c r="A71" s="145" t="s">
        <v>41</v>
      </c>
      <c r="B71" s="144" t="s">
        <v>2</v>
      </c>
      <c r="C71" s="144" t="s">
        <v>1911</v>
      </c>
      <c r="D71" s="144" t="s">
        <v>1912</v>
      </c>
      <c r="E71" s="145" t="s">
        <v>1913</v>
      </c>
      <c r="F71" s="145" t="s">
        <v>1914</v>
      </c>
    </row>
    <row r="72" spans="1:21">
      <c r="A72" s="193" t="s">
        <v>235</v>
      </c>
      <c r="B72" s="193">
        <v>1</v>
      </c>
      <c r="C72" s="151">
        <f>I65</f>
        <v>18184303.808439277</v>
      </c>
      <c r="D72" s="151">
        <f>C72^2</f>
        <v>330668904997619.19</v>
      </c>
      <c r="E72" s="151">
        <f>SUM(Q56)</f>
        <v>18184303.808439277</v>
      </c>
      <c r="F72" s="151">
        <f>MAX(MIN(E72,C72),-C72)</f>
        <v>18184303.808439277</v>
      </c>
    </row>
    <row r="73" spans="1:21">
      <c r="A73" s="193" t="s">
        <v>235</v>
      </c>
      <c r="B73" s="193">
        <v>2</v>
      </c>
      <c r="C73" s="151">
        <f>I68</f>
        <v>555631.50525786693</v>
      </c>
      <c r="D73" s="151">
        <f>C73^2</f>
        <v>308726369635.12299</v>
      </c>
      <c r="E73" s="151">
        <f>SUM(Q57)</f>
        <v>-555631.50525786693</v>
      </c>
      <c r="F73" s="151">
        <f>MAX(MIN(E73,C73),-C73)</f>
        <v>-555631.50525786693</v>
      </c>
    </row>
    <row r="74" spans="1:21">
      <c r="B74" s="6"/>
    </row>
    <row r="76" spans="1:21">
      <c r="A76" s="195" t="s">
        <v>2668</v>
      </c>
    </row>
    <row r="78" spans="1:21">
      <c r="A78" s="145"/>
      <c r="B78" s="145" t="s">
        <v>2672</v>
      </c>
      <c r="C78" s="145" t="s">
        <v>2759</v>
      </c>
      <c r="D78" s="144" t="s">
        <v>2784</v>
      </c>
    </row>
    <row r="79" spans="1:21">
      <c r="A79" s="217" t="s">
        <v>2634</v>
      </c>
      <c r="B79" s="217">
        <f>SUM(Q56)</f>
        <v>18184303.808439277</v>
      </c>
      <c r="C79" s="217">
        <f>Q57</f>
        <v>-555631.50525786693</v>
      </c>
      <c r="D79" s="217">
        <f>SUM(B79:C79)</f>
        <v>17628672.30318141</v>
      </c>
    </row>
    <row r="80" spans="1:21">
      <c r="A80" s="217" t="s">
        <v>2635</v>
      </c>
      <c r="B80" s="217">
        <f>SUM(R56)</f>
        <v>18184303.808439277</v>
      </c>
      <c r="C80" s="217">
        <f>R57</f>
        <v>555631.50525786693</v>
      </c>
      <c r="D80" s="217">
        <f>SUM(B80:C80)</f>
        <v>18739935.313697144</v>
      </c>
    </row>
    <row r="81" spans="1:8">
      <c r="A81" s="217" t="s">
        <v>2636</v>
      </c>
      <c r="B81" s="217">
        <f>MIN(0,D79/D80)</f>
        <v>0</v>
      </c>
    </row>
    <row r="82" spans="1:8">
      <c r="A82" s="217" t="s">
        <v>2637</v>
      </c>
      <c r="B82" s="217">
        <f>_xlfn.NORM.S.INV(99.5%)</f>
        <v>2.5758293035488999</v>
      </c>
    </row>
    <row r="83" spans="1:8">
      <c r="A83" s="277" t="s">
        <v>2638</v>
      </c>
      <c r="B83" s="217">
        <f>(B82^2-1)*(1+B81)-B81</f>
        <v>5.6348966010212109</v>
      </c>
      <c r="E83" s="278"/>
      <c r="F83" s="278"/>
      <c r="G83" s="278"/>
      <c r="H83" s="279"/>
    </row>
    <row r="84" spans="1:8">
      <c r="B84" s="283"/>
    </row>
    <row r="85" spans="1:8">
      <c r="B85" s="283"/>
    </row>
    <row r="86" spans="1:8">
      <c r="A86" s="195" t="s">
        <v>2642</v>
      </c>
    </row>
    <row r="88" spans="1:8">
      <c r="A88" s="316" t="s">
        <v>2</v>
      </c>
      <c r="B88" s="317"/>
      <c r="C88" s="144" t="s">
        <v>1916</v>
      </c>
      <c r="D88" s="144" t="s">
        <v>1917</v>
      </c>
      <c r="E88" s="144" t="s">
        <v>1922</v>
      </c>
      <c r="F88" s="144" t="s">
        <v>2632</v>
      </c>
      <c r="G88" s="144" t="s">
        <v>1932</v>
      </c>
    </row>
    <row r="89" spans="1:8">
      <c r="A89" s="193">
        <v>1</v>
      </c>
      <c r="B89" s="193">
        <v>1</v>
      </c>
      <c r="C89" s="151">
        <f t="shared" ref="C89:D91" si="8">VLOOKUP(A89,$B$71:$F$73,5,FALSE)</f>
        <v>18184303.808439277</v>
      </c>
      <c r="D89" s="151">
        <f t="shared" si="8"/>
        <v>18184303.808439277</v>
      </c>
      <c r="E89" s="211">
        <v>1</v>
      </c>
      <c r="F89" s="211">
        <f t="shared" ref="F89:F91" si="9">E89^2</f>
        <v>1</v>
      </c>
      <c r="G89" s="151">
        <f t="shared" ref="G89:G91" si="10">IF(C89=D89,0,C89*D89*F89)</f>
        <v>0</v>
      </c>
    </row>
    <row r="90" spans="1:8">
      <c r="A90" s="193">
        <v>1</v>
      </c>
      <c r="B90" s="193">
        <v>2</v>
      </c>
      <c r="C90" s="151">
        <f t="shared" si="8"/>
        <v>18184303.808439277</v>
      </c>
      <c r="D90" s="151">
        <f t="shared" si="8"/>
        <v>-555631.50525786693</v>
      </c>
      <c r="E90" s="211">
        <f>$U$35</f>
        <v>0.18</v>
      </c>
      <c r="F90" s="211">
        <f t="shared" si="9"/>
        <v>3.2399999999999998E-2</v>
      </c>
      <c r="G90" s="151">
        <f t="shared" si="10"/>
        <v>-327362215947.64307</v>
      </c>
    </row>
    <row r="91" spans="1:8">
      <c r="A91" s="193">
        <v>2</v>
      </c>
      <c r="B91" s="193">
        <v>1</v>
      </c>
      <c r="C91" s="151">
        <f t="shared" si="8"/>
        <v>-555631.50525786693</v>
      </c>
      <c r="D91" s="151">
        <f t="shared" si="8"/>
        <v>18184303.808439277</v>
      </c>
      <c r="E91" s="211">
        <f>$U$35</f>
        <v>0.18</v>
      </c>
      <c r="F91" s="211">
        <f t="shared" si="9"/>
        <v>3.2399999999999998E-2</v>
      </c>
      <c r="G91" s="151">
        <f t="shared" si="10"/>
        <v>-327362215947.64307</v>
      </c>
    </row>
    <row r="92" spans="1:8">
      <c r="A92" s="193">
        <v>2</v>
      </c>
      <c r="B92" s="193">
        <v>2</v>
      </c>
      <c r="C92" s="151">
        <f>VLOOKUP(A92,$B$71:$F$73,5,FALSE)</f>
        <v>-555631.50525786693</v>
      </c>
      <c r="D92" s="151">
        <f>VLOOKUP(B92,$B$71:$F$73,5,FALSE)</f>
        <v>-555631.50525786693</v>
      </c>
      <c r="E92" s="211">
        <v>1</v>
      </c>
      <c r="F92" s="211">
        <f>E92^2</f>
        <v>1</v>
      </c>
      <c r="G92" s="151">
        <f>IF(C92=D92,0,C92*D92*F92)</f>
        <v>0</v>
      </c>
    </row>
    <row r="93" spans="1:8">
      <c r="A93" s="201"/>
      <c r="B93" s="201"/>
      <c r="C93" s="201"/>
      <c r="F93" s="1" t="s">
        <v>1931</v>
      </c>
      <c r="G93" s="1">
        <f>SUM(G89:G92)</f>
        <v>-654724431895.28613</v>
      </c>
    </row>
    <row r="94" spans="1:8">
      <c r="A94" s="201"/>
      <c r="B94" s="201"/>
      <c r="C94" s="201"/>
      <c r="F94" s="1" t="s">
        <v>1933</v>
      </c>
      <c r="G94" s="1">
        <f>SUM(D72:D73)</f>
        <v>330977631367254.31</v>
      </c>
    </row>
    <row r="95" spans="1:8">
      <c r="F95" s="204" t="s">
        <v>2670</v>
      </c>
      <c r="G95" s="204">
        <f>MAX(D79+B83*SQRT(G93+G94),0)</f>
        <v>120041721.58244342</v>
      </c>
    </row>
    <row r="98" spans="1:17">
      <c r="A98" s="274" t="s">
        <v>2613</v>
      </c>
      <c r="B98" s="273">
        <f>I47+G95</f>
        <v>141027469.15000713</v>
      </c>
    </row>
    <row r="100" spans="1:17">
      <c r="A100" s="205" t="s">
        <v>1935</v>
      </c>
    </row>
    <row r="102" spans="1:17">
      <c r="A102" s="227" t="s">
        <v>2043</v>
      </c>
      <c r="B102" s="227" t="s">
        <v>2044</v>
      </c>
      <c r="C102" s="227" t="s">
        <v>2045</v>
      </c>
      <c r="D102" s="227" t="s">
        <v>2046</v>
      </c>
      <c r="E102" s="227" t="s">
        <v>2047</v>
      </c>
      <c r="F102" s="227" t="s">
        <v>2048</v>
      </c>
      <c r="G102" s="227" t="s">
        <v>2049</v>
      </c>
      <c r="H102" s="227" t="s">
        <v>2050</v>
      </c>
      <c r="I102" s="227" t="s">
        <v>2051</v>
      </c>
      <c r="J102" s="217" t="s">
        <v>2052</v>
      </c>
      <c r="K102" s="217" t="s">
        <v>2053</v>
      </c>
      <c r="L102" s="217" t="s">
        <v>2054</v>
      </c>
      <c r="M102" s="217" t="s">
        <v>2055</v>
      </c>
      <c r="N102" s="217" t="s">
        <v>2056</v>
      </c>
      <c r="O102" s="217" t="s">
        <v>2057</v>
      </c>
      <c r="P102" s="217" t="s">
        <v>2058</v>
      </c>
      <c r="Q102" s="217" t="s">
        <v>2059</v>
      </c>
    </row>
    <row r="103" spans="1:17">
      <c r="A103" s="228">
        <v>45169</v>
      </c>
      <c r="B103" s="227" t="s">
        <v>2459</v>
      </c>
      <c r="C103" s="227" t="s">
        <v>2061</v>
      </c>
      <c r="D103" s="227" t="s">
        <v>50</v>
      </c>
      <c r="E103" s="227">
        <v>141027469.15000701</v>
      </c>
      <c r="F103" s="227">
        <v>0</v>
      </c>
      <c r="G103" s="227">
        <v>141027469.15000701</v>
      </c>
      <c r="H103" s="227">
        <v>0</v>
      </c>
      <c r="I103" s="227">
        <v>0</v>
      </c>
      <c r="J103" s="217">
        <v>141027469.15000701</v>
      </c>
      <c r="K103" s="217">
        <v>0</v>
      </c>
      <c r="L103" s="217">
        <v>0</v>
      </c>
      <c r="M103" s="217">
        <v>0</v>
      </c>
      <c r="N103" s="217">
        <v>0</v>
      </c>
      <c r="O103" s="217">
        <v>0</v>
      </c>
      <c r="P103" s="217">
        <v>0</v>
      </c>
      <c r="Q103" s="217">
        <v>0</v>
      </c>
    </row>
    <row r="149" spans="22:33"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</sheetData>
  <mergeCells count="13">
    <mergeCell ref="A88:B88"/>
    <mergeCell ref="U22:X22"/>
    <mergeCell ref="U23:X23"/>
    <mergeCell ref="U24:X24"/>
    <mergeCell ref="U25:X25"/>
    <mergeCell ref="U26:X26"/>
    <mergeCell ref="A40:B40"/>
    <mergeCell ref="U21:X21"/>
    <mergeCell ref="B7:D7"/>
    <mergeCell ref="T9:Z9"/>
    <mergeCell ref="T10:Z10"/>
    <mergeCell ref="T11:Z11"/>
    <mergeCell ref="U20:X20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DA8D2-5A56-4CC2-A101-48E88EED72D4}">
  <dimension ref="A1:AS155"/>
  <sheetViews>
    <sheetView zoomScaleNormal="100" workbookViewId="0">
      <selection activeCell="C66" sqref="C66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8.5703125" style="1" customWidth="1"/>
    <col min="35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6">
      <c r="A2" s="187" t="s">
        <v>1729</v>
      </c>
      <c r="B2" s="187" t="s">
        <v>1183</v>
      </c>
      <c r="C2" s="187" t="s">
        <v>1392</v>
      </c>
      <c r="D2" s="187" t="s">
        <v>1730</v>
      </c>
      <c r="E2" s="187" t="s">
        <v>453</v>
      </c>
      <c r="F2" s="187" t="s">
        <v>616</v>
      </c>
      <c r="G2" s="187" t="s">
        <v>617</v>
      </c>
      <c r="H2" s="188">
        <v>0</v>
      </c>
      <c r="I2" s="188">
        <v>171515508.08017123</v>
      </c>
      <c r="J2" s="188">
        <v>1398019240.2746365</v>
      </c>
      <c r="K2" s="188">
        <v>0</v>
      </c>
      <c r="L2" s="188">
        <v>0</v>
      </c>
      <c r="M2" s="188">
        <v>1569534748.3548079</v>
      </c>
      <c r="N2" s="188"/>
    </row>
    <row r="4" spans="1:36">
      <c r="A4" s="274" t="s">
        <v>2624</v>
      </c>
      <c r="B4" s="273"/>
      <c r="T4" s="190"/>
      <c r="U4" s="190"/>
      <c r="V4" s="190"/>
      <c r="W4" s="190"/>
    </row>
    <row r="5" spans="1:36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6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>
        <v>13</v>
      </c>
      <c r="AG6" s="202">
        <v>14</v>
      </c>
      <c r="AH6" s="202">
        <v>15</v>
      </c>
      <c r="AI6" s="202">
        <v>16</v>
      </c>
      <c r="AJ6" s="202">
        <v>17</v>
      </c>
    </row>
    <row r="7" spans="1:36">
      <c r="A7" s="144" t="s">
        <v>1907</v>
      </c>
      <c r="B7" s="316" t="s">
        <v>290</v>
      </c>
      <c r="C7" s="321"/>
      <c r="D7" s="317"/>
      <c r="E7" s="144" t="s">
        <v>47</v>
      </c>
      <c r="F7" s="144" t="s">
        <v>235</v>
      </c>
      <c r="T7" s="191">
        <v>48</v>
      </c>
      <c r="U7" s="191">
        <v>29</v>
      </c>
      <c r="V7" s="191">
        <v>33</v>
      </c>
      <c r="W7" s="191">
        <v>25</v>
      </c>
      <c r="X7" s="191">
        <v>35</v>
      </c>
      <c r="Y7" s="191">
        <v>30</v>
      </c>
      <c r="Z7" s="191">
        <v>60</v>
      </c>
      <c r="AA7" s="191">
        <v>52</v>
      </c>
      <c r="AB7" s="191">
        <v>68</v>
      </c>
      <c r="AC7" s="191">
        <v>63</v>
      </c>
      <c r="AD7" s="191">
        <v>21</v>
      </c>
      <c r="AE7" s="191">
        <v>21</v>
      </c>
      <c r="AF7" s="191">
        <v>15</v>
      </c>
      <c r="AG7" s="191">
        <v>16</v>
      </c>
      <c r="AH7" s="191">
        <v>13</v>
      </c>
      <c r="AI7" s="191">
        <v>68</v>
      </c>
      <c r="AJ7" s="191">
        <v>17</v>
      </c>
    </row>
    <row r="8" spans="1:36" ht="15" customHeight="1">
      <c r="A8" s="251" t="s">
        <v>2</v>
      </c>
      <c r="B8" s="193">
        <v>1</v>
      </c>
      <c r="C8" s="193"/>
      <c r="D8" s="193"/>
      <c r="E8" s="286"/>
      <c r="F8" s="286"/>
      <c r="T8" s="190"/>
      <c r="U8" s="190"/>
      <c r="V8" s="190"/>
      <c r="W8" s="190"/>
    </row>
    <row r="9" spans="1:36">
      <c r="A9" s="251" t="s">
        <v>1</v>
      </c>
      <c r="B9" s="193" t="s">
        <v>294</v>
      </c>
      <c r="C9" s="215"/>
      <c r="D9" s="215"/>
      <c r="E9" s="286"/>
      <c r="F9" s="286"/>
    </row>
    <row r="10" spans="1:36">
      <c r="A10" s="198" t="s">
        <v>1908</v>
      </c>
      <c r="B10" s="208">
        <v>390000000</v>
      </c>
      <c r="C10" s="208"/>
      <c r="D10" s="208"/>
      <c r="E10" s="199"/>
      <c r="F10" s="199"/>
      <c r="T10" s="352" t="s">
        <v>2765</v>
      </c>
      <c r="U10" s="352"/>
      <c r="V10" s="352"/>
      <c r="W10" s="352"/>
      <c r="X10" s="352"/>
      <c r="Y10" s="352"/>
      <c r="Z10" s="352"/>
      <c r="AA10" s="151">
        <v>0.55000000000000004</v>
      </c>
    </row>
    <row r="11" spans="1:36">
      <c r="A11" s="198" t="s">
        <v>2728</v>
      </c>
      <c r="B11" s="200">
        <f>SUM(R18)</f>
        <v>311846378.32758409</v>
      </c>
      <c r="C11" s="200" t="e">
        <f>#REF!</f>
        <v>#REF!</v>
      </c>
      <c r="D11" s="200" t="e">
        <f>SUM(#REF!)</f>
        <v>#REF!</v>
      </c>
      <c r="E11" s="199">
        <f>SUM(M42:M42)</f>
        <v>0</v>
      </c>
      <c r="F11" s="199">
        <f>SUM(O42:O42)</f>
        <v>0</v>
      </c>
      <c r="T11" s="352" t="s">
        <v>2766</v>
      </c>
      <c r="U11" s="352"/>
      <c r="V11" s="352"/>
      <c r="W11" s="352"/>
      <c r="X11" s="352"/>
      <c r="Y11" s="352"/>
      <c r="Z11" s="352"/>
      <c r="AA11" s="151">
        <v>0.74</v>
      </c>
    </row>
    <row r="12" spans="1:36">
      <c r="A12" s="206" t="s">
        <v>1909</v>
      </c>
      <c r="B12" s="207">
        <f>MAX(1,SQRT(ABS(B11)/B10))</f>
        <v>1</v>
      </c>
      <c r="C12" s="207" t="e">
        <f>MAX(1,SQRT(ABS(C11)/C10))</f>
        <v>#REF!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  <c r="T12" s="6"/>
      <c r="U12" s="6"/>
      <c r="V12" s="6"/>
      <c r="W12" s="6"/>
      <c r="X12" s="6"/>
      <c r="Y12" s="6"/>
      <c r="Z12" s="6"/>
    </row>
    <row r="13" spans="1:36">
      <c r="T13" s="190" t="s">
        <v>2658</v>
      </c>
    </row>
    <row r="14" spans="1:36">
      <c r="T14" s="222" t="s">
        <v>2</v>
      </c>
      <c r="U14" s="342" t="s">
        <v>2709</v>
      </c>
      <c r="V14" s="343"/>
      <c r="W14" s="343"/>
      <c r="X14" s="344"/>
    </row>
    <row r="15" spans="1:36">
      <c r="A15" s="195" t="s">
        <v>1910</v>
      </c>
      <c r="T15" s="301">
        <v>1</v>
      </c>
      <c r="U15" s="346">
        <v>390</v>
      </c>
      <c r="V15" s="347"/>
      <c r="W15" s="347"/>
      <c r="X15" s="348"/>
    </row>
    <row r="16" spans="1:36">
      <c r="A16" s="195"/>
      <c r="T16" s="301">
        <v>2</v>
      </c>
      <c r="U16" s="346">
        <v>2900</v>
      </c>
      <c r="V16" s="347"/>
      <c r="W16" s="347"/>
      <c r="X16" s="348"/>
    </row>
    <row r="17" spans="1:37" ht="15" customHeight="1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2739</v>
      </c>
      <c r="M17" s="235" t="s">
        <v>2718</v>
      </c>
      <c r="N17" s="144" t="s">
        <v>2706</v>
      </c>
      <c r="O17" s="144" t="s">
        <v>2708</v>
      </c>
      <c r="P17" s="144" t="s">
        <v>2707</v>
      </c>
      <c r="Q17" s="144" t="s">
        <v>2617</v>
      </c>
      <c r="R17" s="235" t="s">
        <v>2729</v>
      </c>
      <c r="S17" s="144" t="s">
        <v>2719</v>
      </c>
      <c r="T17" s="300" t="s">
        <v>2767</v>
      </c>
      <c r="U17" s="346">
        <v>310</v>
      </c>
      <c r="V17" s="347"/>
      <c r="W17" s="347"/>
      <c r="X17" s="348"/>
    </row>
    <row r="18" spans="1:37">
      <c r="A18" s="193" t="s">
        <v>290</v>
      </c>
      <c r="B18" s="189" t="s">
        <v>453</v>
      </c>
      <c r="C18" s="189" t="s">
        <v>49</v>
      </c>
      <c r="D18" s="193" t="s">
        <v>31</v>
      </c>
      <c r="E18" s="193" t="s">
        <v>294</v>
      </c>
      <c r="F18" s="193">
        <v>1</v>
      </c>
      <c r="G18" s="193" t="s">
        <v>51</v>
      </c>
      <c r="H18" s="193"/>
      <c r="I18" s="193">
        <v>4000000</v>
      </c>
      <c r="J18" s="189" t="s">
        <v>50</v>
      </c>
      <c r="K18" s="193">
        <v>4000000</v>
      </c>
      <c r="L18" s="271" t="str">
        <f>E18&amp;"-"&amp;F18&amp;"-"&amp;G18</f>
        <v>Coal Europe-1-2w</v>
      </c>
      <c r="M18" s="293">
        <f>$AA$11</f>
        <v>0.74</v>
      </c>
      <c r="N18" s="294" cm="1">
        <f t="array" ref="N18">VLOOKUP(F18,TRANSPOSE(T6:AJ7),2,FALSE)</f>
        <v>48</v>
      </c>
      <c r="O18" s="295">
        <f>_xlfn.NORM.S.INV(99%)</f>
        <v>2.3263478740408408</v>
      </c>
      <c r="P18" s="295">
        <f>N18*SQRT(365/14)/O18</f>
        <v>105.35350619175139</v>
      </c>
      <c r="Q18" s="191">
        <f>$AA$10</f>
        <v>0.55000000000000004</v>
      </c>
      <c r="R18" s="223">
        <f>M18*P18*K18</f>
        <v>311846378.32758409</v>
      </c>
      <c r="S18" s="191">
        <f>M18*P18*K18*Q18*$B$12</f>
        <v>171515508.08017126</v>
      </c>
      <c r="T18" s="301" t="s">
        <v>2768</v>
      </c>
      <c r="U18" s="346">
        <v>6300</v>
      </c>
      <c r="V18" s="347"/>
      <c r="W18" s="347"/>
      <c r="X18" s="348"/>
    </row>
    <row r="19" spans="1:37">
      <c r="N19" s="279"/>
      <c r="T19" s="301" t="s">
        <v>2769</v>
      </c>
      <c r="U19" s="346">
        <v>1200</v>
      </c>
      <c r="V19" s="347"/>
      <c r="W19" s="347"/>
      <c r="X19" s="348"/>
    </row>
    <row r="20" spans="1:37" ht="15" customHeight="1">
      <c r="T20" s="222">
        <v>10</v>
      </c>
      <c r="U20" s="346">
        <v>120</v>
      </c>
      <c r="V20" s="347"/>
      <c r="W20" s="347"/>
      <c r="X20" s="348"/>
    </row>
    <row r="21" spans="1:37">
      <c r="A21" s="195" t="s">
        <v>2750</v>
      </c>
      <c r="T21" s="301">
        <v>11</v>
      </c>
      <c r="U21" s="346">
        <v>390</v>
      </c>
      <c r="V21" s="347"/>
      <c r="W21" s="347"/>
      <c r="X21" s="348"/>
    </row>
    <row r="22" spans="1:37">
      <c r="T22" s="301">
        <v>12</v>
      </c>
      <c r="U22" s="346">
        <v>1300</v>
      </c>
      <c r="V22" s="347"/>
      <c r="W22" s="347"/>
      <c r="X22" s="348"/>
    </row>
    <row r="23" spans="1:37">
      <c r="A23" s="201"/>
      <c r="B23" s="201"/>
      <c r="C23" s="201"/>
      <c r="T23" s="301" t="s">
        <v>2770</v>
      </c>
      <c r="U23" s="346">
        <v>590</v>
      </c>
      <c r="V23" s="347"/>
      <c r="W23" s="347"/>
      <c r="X23" s="348"/>
    </row>
    <row r="24" spans="1:37">
      <c r="A24" s="145" t="s">
        <v>41</v>
      </c>
      <c r="B24" s="144" t="s">
        <v>2</v>
      </c>
      <c r="C24" s="144" t="s">
        <v>2747</v>
      </c>
      <c r="D24" s="144" t="s">
        <v>2748</v>
      </c>
      <c r="E24" s="145" t="s">
        <v>1920</v>
      </c>
      <c r="F24" s="145" t="s">
        <v>1921</v>
      </c>
      <c r="G24" s="144" t="s">
        <v>1922</v>
      </c>
      <c r="H24" s="144" t="s">
        <v>1957</v>
      </c>
      <c r="I24" s="144" t="s">
        <v>1958</v>
      </c>
      <c r="J24" s="144" t="s">
        <v>2620</v>
      </c>
      <c r="K24" s="146" t="s">
        <v>1932</v>
      </c>
      <c r="T24" s="222">
        <v>16</v>
      </c>
      <c r="U24" s="346">
        <v>69</v>
      </c>
      <c r="V24" s="347"/>
      <c r="W24" s="347"/>
      <c r="X24" s="348"/>
    </row>
    <row r="25" spans="1:37">
      <c r="A25" s="193" t="s">
        <v>290</v>
      </c>
      <c r="B25" s="193">
        <v>1</v>
      </c>
      <c r="C25" s="193" t="s">
        <v>2771</v>
      </c>
      <c r="D25" s="193" t="s">
        <v>2771</v>
      </c>
      <c r="E25" s="192">
        <f>VLOOKUP(C25,($L$17:$S$18),8,FALSE)</f>
        <v>171515508.08017126</v>
      </c>
      <c r="F25" s="192">
        <f>VLOOKUP(D25,($L$17:$S$18),8,FALSE)</f>
        <v>171515508.08017126</v>
      </c>
      <c r="G25" s="203">
        <v>1</v>
      </c>
      <c r="H25" s="288" cm="1">
        <f t="array" ref="H25">VLOOKUP($B25,TRANSPOSE($B$8:$F$12),5,FALSE)</f>
        <v>1</v>
      </c>
      <c r="I25" s="288" cm="1">
        <f t="array" ref="I25">VLOOKUP($B25,TRANSPOSE($B$8:$F$12),5,FALSE)</f>
        <v>1</v>
      </c>
      <c r="J25" s="281">
        <f>MIN(H25:I25)/MAX(H25:I25)</f>
        <v>1</v>
      </c>
      <c r="K25" s="210">
        <f t="shared" ref="K25" si="1">E25*F25*G25*J25</f>
        <v>2.9417569511999292E+16</v>
      </c>
      <c r="T25" s="301">
        <v>17</v>
      </c>
      <c r="U25" s="346">
        <v>69</v>
      </c>
      <c r="V25" s="347"/>
      <c r="W25" s="347"/>
      <c r="X25" s="348"/>
      <c r="AH25" s="190"/>
      <c r="AI25" s="190"/>
      <c r="AJ25" s="190"/>
      <c r="AK25" s="190"/>
    </row>
    <row r="26" spans="1:37">
      <c r="A26" s="201"/>
      <c r="B26" s="284"/>
      <c r="C26" s="201"/>
      <c r="J26" s="204" t="s">
        <v>1983</v>
      </c>
      <c r="K26" s="204">
        <f>SQRT(SUM(K25:K25))</f>
        <v>171515508.08017126</v>
      </c>
      <c r="L26" s="290"/>
    </row>
    <row r="27" spans="1:37">
      <c r="A27" s="201"/>
      <c r="B27" s="284"/>
      <c r="C27" s="201"/>
    </row>
    <row r="28" spans="1:37">
      <c r="A28" s="201"/>
      <c r="B28" s="284"/>
      <c r="C28" s="201"/>
      <c r="T28" s="190" t="s">
        <v>1994</v>
      </c>
    </row>
    <row r="29" spans="1:37">
      <c r="A29" s="201" t="s">
        <v>1930</v>
      </c>
      <c r="B29" s="284"/>
      <c r="C29" s="201"/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>
        <v>13</v>
      </c>
      <c r="AG29" s="202">
        <v>14</v>
      </c>
      <c r="AH29" s="202">
        <v>15</v>
      </c>
      <c r="AI29" s="202">
        <v>16</v>
      </c>
      <c r="AJ29" s="202">
        <v>17</v>
      </c>
    </row>
    <row r="30" spans="1:37">
      <c r="A30" s="145" t="s">
        <v>41</v>
      </c>
      <c r="B30" s="144" t="s">
        <v>2</v>
      </c>
      <c r="C30" s="144" t="s">
        <v>1911</v>
      </c>
      <c r="D30" s="144" t="s">
        <v>1912</v>
      </c>
      <c r="E30" s="145" t="s">
        <v>1913</v>
      </c>
      <c r="F30" s="145" t="s">
        <v>1914</v>
      </c>
      <c r="T30" s="245">
        <v>0.83</v>
      </c>
      <c r="U30" s="245">
        <v>0.97</v>
      </c>
      <c r="V30" s="245">
        <v>0.93</v>
      </c>
      <c r="W30" s="245">
        <v>0.97</v>
      </c>
      <c r="X30" s="245">
        <v>0.98</v>
      </c>
      <c r="Y30" s="245">
        <v>0.9</v>
      </c>
      <c r="Z30" s="245">
        <v>0.98</v>
      </c>
      <c r="AA30" s="245">
        <v>0.49</v>
      </c>
      <c r="AB30" s="245">
        <v>0.8</v>
      </c>
      <c r="AC30" s="245">
        <v>0.46</v>
      </c>
      <c r="AD30" s="245">
        <v>0.57999999999999996</v>
      </c>
      <c r="AE30" s="245">
        <v>0.53</v>
      </c>
      <c r="AF30" s="245">
        <v>0.62</v>
      </c>
      <c r="AG30" s="245">
        <v>0.16</v>
      </c>
      <c r="AH30" s="245">
        <v>0.18</v>
      </c>
      <c r="AI30" s="245">
        <v>0</v>
      </c>
      <c r="AJ30" s="245">
        <v>0.38</v>
      </c>
    </row>
    <row r="31" spans="1:37">
      <c r="A31" s="193" t="s">
        <v>290</v>
      </c>
      <c r="B31" s="193">
        <v>1</v>
      </c>
      <c r="C31" s="151">
        <f>K26</f>
        <v>171515508.08017126</v>
      </c>
      <c r="D31" s="151">
        <f>C31^2</f>
        <v>2.9417569511999292E+16</v>
      </c>
      <c r="E31" s="151">
        <f>SUM(S18:S18)</f>
        <v>171515508.08017126</v>
      </c>
      <c r="F31" s="151">
        <f>MAX(MIN(E31,C31),-C31)</f>
        <v>171515508.08017126</v>
      </c>
    </row>
    <row r="32" spans="1:37">
      <c r="A32" s="201"/>
      <c r="B32" s="201"/>
      <c r="C32" s="201"/>
      <c r="T32" s="190" t="s">
        <v>1985</v>
      </c>
      <c r="U32" s="190"/>
      <c r="V32" s="190"/>
      <c r="W32" s="190"/>
      <c r="X32" s="190"/>
    </row>
    <row r="33" spans="1:45">
      <c r="A33" s="201"/>
      <c r="B33" s="201"/>
      <c r="C33" s="201"/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  <c r="AG33" s="202">
        <v>13</v>
      </c>
      <c r="AH33" s="202">
        <v>14</v>
      </c>
      <c r="AI33" s="202">
        <v>15</v>
      </c>
      <c r="AJ33" s="202">
        <v>16</v>
      </c>
      <c r="AK33" s="202">
        <v>17</v>
      </c>
    </row>
    <row r="34" spans="1:45">
      <c r="A34" s="195" t="s">
        <v>2621</v>
      </c>
      <c r="T34" s="202">
        <v>1</v>
      </c>
      <c r="U34" s="226">
        <v>1</v>
      </c>
      <c r="V34" s="226">
        <v>0.22</v>
      </c>
      <c r="W34" s="226">
        <v>0.18</v>
      </c>
      <c r="X34" s="226">
        <v>0.21</v>
      </c>
      <c r="Y34" s="226">
        <v>0.2</v>
      </c>
      <c r="Z34" s="226">
        <v>0.24</v>
      </c>
      <c r="AA34" s="226">
        <v>0.49</v>
      </c>
      <c r="AB34" s="226">
        <v>0.16</v>
      </c>
      <c r="AC34" s="226">
        <v>0.38</v>
      </c>
      <c r="AD34" s="226">
        <v>0.14000000000000001</v>
      </c>
      <c r="AE34" s="226">
        <v>0.1</v>
      </c>
      <c r="AF34" s="226">
        <v>0.02</v>
      </c>
      <c r="AG34" s="226">
        <v>0.12</v>
      </c>
      <c r="AH34" s="226">
        <v>0.11</v>
      </c>
      <c r="AI34" s="226">
        <v>0.02</v>
      </c>
      <c r="AJ34" s="226">
        <v>0</v>
      </c>
      <c r="AK34" s="226">
        <v>0.17</v>
      </c>
    </row>
    <row r="35" spans="1:45">
      <c r="T35" s="202">
        <v>2</v>
      </c>
      <c r="U35" s="226">
        <v>0.22</v>
      </c>
      <c r="V35" s="226">
        <v>1</v>
      </c>
      <c r="W35" s="226">
        <v>0.92</v>
      </c>
      <c r="X35" s="226">
        <v>0.9</v>
      </c>
      <c r="Y35" s="226">
        <v>0.88</v>
      </c>
      <c r="Z35" s="226">
        <v>0.25</v>
      </c>
      <c r="AA35" s="226">
        <v>0.08</v>
      </c>
      <c r="AB35" s="226">
        <v>0.19</v>
      </c>
      <c r="AC35" s="226">
        <v>0.17</v>
      </c>
      <c r="AD35" s="226">
        <v>0.17</v>
      </c>
      <c r="AE35" s="240">
        <v>0.42</v>
      </c>
      <c r="AF35" s="226">
        <v>0.28000000000000003</v>
      </c>
      <c r="AG35" s="226">
        <v>0.36</v>
      </c>
      <c r="AH35" s="226">
        <v>0.27</v>
      </c>
      <c r="AI35" s="226">
        <v>0.2</v>
      </c>
      <c r="AJ35" s="226">
        <v>0</v>
      </c>
      <c r="AK35" s="226">
        <v>0.64</v>
      </c>
      <c r="AL35" s="6"/>
      <c r="AM35" s="6"/>
      <c r="AN35" s="6"/>
      <c r="AO35" s="6"/>
      <c r="AP35" s="6"/>
      <c r="AQ35" s="6"/>
      <c r="AR35" s="6"/>
      <c r="AS35" s="6"/>
    </row>
    <row r="36" spans="1:45">
      <c r="A36" s="316" t="s">
        <v>2</v>
      </c>
      <c r="B36" s="317"/>
      <c r="C36" s="144" t="s">
        <v>1916</v>
      </c>
      <c r="D36" s="144" t="s">
        <v>1917</v>
      </c>
      <c r="E36" s="144" t="s">
        <v>1957</v>
      </c>
      <c r="F36" s="144" t="s">
        <v>1958</v>
      </c>
      <c r="G36" s="144" t="s">
        <v>1922</v>
      </c>
      <c r="H36" s="144" t="s">
        <v>1959</v>
      </c>
      <c r="I36" s="144" t="s">
        <v>1932</v>
      </c>
      <c r="T36" s="202">
        <v>3</v>
      </c>
      <c r="U36" s="226">
        <v>0.18</v>
      </c>
      <c r="V36" s="226">
        <v>0.92</v>
      </c>
      <c r="W36" s="226">
        <v>1</v>
      </c>
      <c r="X36" s="226">
        <v>0.87</v>
      </c>
      <c r="Y36" s="226">
        <v>0.84</v>
      </c>
      <c r="Z36" s="226">
        <v>0.16</v>
      </c>
      <c r="AA36" s="226">
        <v>7.0000000000000007E-2</v>
      </c>
      <c r="AB36" s="226">
        <v>0.15</v>
      </c>
      <c r="AC36" s="226">
        <v>0.1</v>
      </c>
      <c r="AD36" s="226">
        <v>0.18</v>
      </c>
      <c r="AE36" s="226">
        <v>0.33</v>
      </c>
      <c r="AF36" s="226">
        <v>0.22</v>
      </c>
      <c r="AG36" s="226">
        <v>0.27</v>
      </c>
      <c r="AH36" s="226">
        <v>0.23</v>
      </c>
      <c r="AI36" s="226">
        <v>0.16</v>
      </c>
      <c r="AJ36" s="226">
        <v>0</v>
      </c>
      <c r="AK36" s="226">
        <v>0.54</v>
      </c>
    </row>
    <row r="37" spans="1:45">
      <c r="A37" s="193">
        <v>1</v>
      </c>
      <c r="B37" s="193">
        <v>1</v>
      </c>
      <c r="C37" s="151">
        <f>VLOOKUP(A37,$B$31:$F$31,5,FALSE)</f>
        <v>171515508.08017126</v>
      </c>
      <c r="D37" s="151">
        <f>VLOOKUP(B37,$B$31:$F$31,5,FALSE)</f>
        <v>171515508.08017126</v>
      </c>
      <c r="E37" s="151" cm="1">
        <f t="array" ref="E37">VLOOKUP(A37,TRANSPOSE($B$8:$F$12),5,FALSE)</f>
        <v>1</v>
      </c>
      <c r="F37" s="151" cm="1">
        <f t="array" ref="F37">VLOOKUP(B37,TRANSPOSE($B$8:$F$12),5,FALSE)</f>
        <v>1</v>
      </c>
      <c r="G37" s="211">
        <v>1</v>
      </c>
      <c r="H37" s="281">
        <v>1</v>
      </c>
      <c r="I37" s="151">
        <f>IF(C37=D37,0,C37*D37*G37*H37)</f>
        <v>0</v>
      </c>
      <c r="T37" s="202">
        <v>4</v>
      </c>
      <c r="U37" s="226">
        <v>0.21</v>
      </c>
      <c r="V37" s="226">
        <v>0.9</v>
      </c>
      <c r="W37" s="226">
        <v>0.87</v>
      </c>
      <c r="X37" s="226">
        <v>1</v>
      </c>
      <c r="Y37" s="226">
        <v>0.77</v>
      </c>
      <c r="Z37" s="226">
        <v>0.19</v>
      </c>
      <c r="AA37" s="226">
        <v>0.11</v>
      </c>
      <c r="AB37" s="226">
        <v>0.18</v>
      </c>
      <c r="AC37" s="226">
        <v>0.16</v>
      </c>
      <c r="AD37" s="226">
        <v>0.14000000000000001</v>
      </c>
      <c r="AE37" s="226">
        <v>0.32</v>
      </c>
      <c r="AF37" s="226">
        <v>0.22</v>
      </c>
      <c r="AG37" s="226">
        <v>0.28000000000000003</v>
      </c>
      <c r="AH37" s="226">
        <v>0.22</v>
      </c>
      <c r="AI37" s="226">
        <v>0.11</v>
      </c>
      <c r="AJ37" s="226">
        <v>0</v>
      </c>
      <c r="AK37" s="226">
        <v>0.57999999999999996</v>
      </c>
    </row>
    <row r="38" spans="1:45">
      <c r="A38" s="201"/>
      <c r="B38" s="201"/>
      <c r="C38" s="201"/>
      <c r="H38" s="1" t="s">
        <v>1931</v>
      </c>
      <c r="I38" s="1">
        <f>SUM(I37:I37)</f>
        <v>0</v>
      </c>
      <c r="T38" s="202">
        <v>5</v>
      </c>
      <c r="U38" s="226">
        <v>0.2</v>
      </c>
      <c r="V38" s="226">
        <v>0.88</v>
      </c>
      <c r="W38" s="226">
        <v>0.84</v>
      </c>
      <c r="X38" s="226">
        <v>0.77</v>
      </c>
      <c r="Y38" s="226">
        <v>1</v>
      </c>
      <c r="Z38" s="226">
        <v>0.19</v>
      </c>
      <c r="AA38" s="226">
        <v>0.09</v>
      </c>
      <c r="AB38" s="226">
        <v>0.12</v>
      </c>
      <c r="AC38" s="226">
        <v>0.13</v>
      </c>
      <c r="AD38" s="226">
        <v>0.18</v>
      </c>
      <c r="AE38" s="226">
        <v>0.42</v>
      </c>
      <c r="AF38" s="226">
        <v>0.34</v>
      </c>
      <c r="AG38" s="226">
        <v>0.32</v>
      </c>
      <c r="AH38" s="226">
        <v>0.28999999999999998</v>
      </c>
      <c r="AI38" s="226">
        <v>0.13</v>
      </c>
      <c r="AJ38" s="226">
        <v>0</v>
      </c>
      <c r="AK38" s="226">
        <v>0.59</v>
      </c>
    </row>
    <row r="39" spans="1:45">
      <c r="A39" s="201"/>
      <c r="B39" s="201"/>
      <c r="C39" s="201"/>
      <c r="H39" s="1" t="s">
        <v>1933</v>
      </c>
      <c r="I39" s="1">
        <f>SUM(D31:D31)</f>
        <v>2.9417569511999292E+16</v>
      </c>
      <c r="T39" s="202">
        <v>6</v>
      </c>
      <c r="U39" s="226">
        <v>0.24</v>
      </c>
      <c r="V39" s="226">
        <v>0.25</v>
      </c>
      <c r="W39" s="226">
        <v>0.16</v>
      </c>
      <c r="X39" s="226">
        <v>0.19</v>
      </c>
      <c r="Y39" s="226">
        <v>0.19</v>
      </c>
      <c r="Z39" s="226">
        <v>1</v>
      </c>
      <c r="AA39" s="226">
        <v>0.31</v>
      </c>
      <c r="AB39" s="226">
        <v>0.62</v>
      </c>
      <c r="AC39" s="226">
        <v>0.23</v>
      </c>
      <c r="AD39" s="226">
        <v>0.1</v>
      </c>
      <c r="AE39" s="226">
        <v>0.21</v>
      </c>
      <c r="AF39" s="226">
        <v>0.05</v>
      </c>
      <c r="AG39" s="226">
        <v>0.18</v>
      </c>
      <c r="AH39" s="226">
        <v>0.1</v>
      </c>
      <c r="AI39" s="226">
        <v>0.08</v>
      </c>
      <c r="AJ39" s="226">
        <v>0</v>
      </c>
      <c r="AK39" s="226">
        <v>0.28000000000000003</v>
      </c>
    </row>
    <row r="40" spans="1:45">
      <c r="A40" s="201"/>
      <c r="B40" s="201"/>
      <c r="C40" s="201"/>
      <c r="H40" s="204" t="s">
        <v>2623</v>
      </c>
      <c r="I40" s="204">
        <f>SQRT(SUM(I38:I39))</f>
        <v>171515508.08017126</v>
      </c>
      <c r="T40" s="202">
        <v>7</v>
      </c>
      <c r="U40" s="226">
        <v>0.49</v>
      </c>
      <c r="V40" s="226">
        <v>0.08</v>
      </c>
      <c r="W40" s="226">
        <v>7.0000000000000007E-2</v>
      </c>
      <c r="X40" s="226">
        <v>0.11</v>
      </c>
      <c r="Y40" s="226">
        <v>0.09</v>
      </c>
      <c r="Z40" s="226">
        <v>0.31</v>
      </c>
      <c r="AA40" s="226">
        <v>1</v>
      </c>
      <c r="AB40" s="226">
        <v>0.21</v>
      </c>
      <c r="AC40" s="226">
        <v>0.79</v>
      </c>
      <c r="AD40" s="226">
        <v>0.17</v>
      </c>
      <c r="AE40" s="226">
        <v>0.1</v>
      </c>
      <c r="AF40" s="226">
        <v>-0.08</v>
      </c>
      <c r="AG40" s="226">
        <v>0.1</v>
      </c>
      <c r="AH40" s="226">
        <v>7.0000000000000007E-2</v>
      </c>
      <c r="AI40" s="226">
        <v>-0.02</v>
      </c>
      <c r="AJ40" s="226">
        <v>0</v>
      </c>
      <c r="AK40" s="226">
        <v>0.13</v>
      </c>
    </row>
    <row r="41" spans="1:45">
      <c r="A41" s="201"/>
      <c r="B41" s="201"/>
      <c r="C41" s="201"/>
      <c r="T41" s="202">
        <v>8</v>
      </c>
      <c r="U41" s="226">
        <v>0.16</v>
      </c>
      <c r="V41" s="226">
        <v>0.19</v>
      </c>
      <c r="W41" s="226">
        <v>0.15</v>
      </c>
      <c r="X41" s="226">
        <v>0.18</v>
      </c>
      <c r="Y41" s="226">
        <v>0.12</v>
      </c>
      <c r="Z41" s="226">
        <v>0.62</v>
      </c>
      <c r="AA41" s="226">
        <v>0.21</v>
      </c>
      <c r="AB41" s="226">
        <v>1</v>
      </c>
      <c r="AC41" s="226">
        <v>0.16</v>
      </c>
      <c r="AD41" s="226">
        <v>0.08</v>
      </c>
      <c r="AE41" s="226">
        <v>0.13</v>
      </c>
      <c r="AF41" s="226">
        <v>-7.0000000000000007E-2</v>
      </c>
      <c r="AG41" s="226">
        <v>7.0000000000000007E-2</v>
      </c>
      <c r="AH41" s="226">
        <v>0.05</v>
      </c>
      <c r="AI41" s="226">
        <v>0.02</v>
      </c>
      <c r="AJ41" s="226">
        <v>0</v>
      </c>
      <c r="AK41" s="226">
        <v>0.19</v>
      </c>
    </row>
    <row r="42" spans="1:45">
      <c r="T42" s="202">
        <v>9</v>
      </c>
      <c r="U42" s="226">
        <v>0.38</v>
      </c>
      <c r="V42" s="226">
        <v>0.17</v>
      </c>
      <c r="W42" s="226">
        <v>0.1</v>
      </c>
      <c r="X42" s="226">
        <v>0.16</v>
      </c>
      <c r="Y42" s="226">
        <v>0.13</v>
      </c>
      <c r="Z42" s="226">
        <v>0.23</v>
      </c>
      <c r="AA42" s="226">
        <v>0.79</v>
      </c>
      <c r="AB42" s="226">
        <v>0.16</v>
      </c>
      <c r="AC42" s="226">
        <v>1</v>
      </c>
      <c r="AD42" s="226">
        <v>0.15</v>
      </c>
      <c r="AE42" s="226">
        <v>0.09</v>
      </c>
      <c r="AF42" s="226">
        <v>-0.06</v>
      </c>
      <c r="AG42" s="226">
        <v>0.06</v>
      </c>
      <c r="AH42" s="226">
        <v>0.06</v>
      </c>
      <c r="AI42" s="226">
        <v>0.01</v>
      </c>
      <c r="AJ42" s="226">
        <v>0</v>
      </c>
      <c r="AK42" s="226">
        <v>0.16</v>
      </c>
    </row>
    <row r="43" spans="1:45">
      <c r="T43" s="202">
        <v>10</v>
      </c>
      <c r="U43" s="226">
        <v>0.14000000000000001</v>
      </c>
      <c r="V43" s="226">
        <v>0.17</v>
      </c>
      <c r="W43" s="226">
        <v>0.18</v>
      </c>
      <c r="X43" s="226">
        <v>0.14000000000000001</v>
      </c>
      <c r="Y43" s="226">
        <v>0.18</v>
      </c>
      <c r="Z43" s="226">
        <v>0.1</v>
      </c>
      <c r="AA43" s="226">
        <v>0.17</v>
      </c>
      <c r="AB43" s="226">
        <v>0.08</v>
      </c>
      <c r="AC43" s="226">
        <v>0.15</v>
      </c>
      <c r="AD43" s="226">
        <v>1</v>
      </c>
      <c r="AE43" s="226">
        <v>0.16</v>
      </c>
      <c r="AF43" s="226">
        <v>0.09</v>
      </c>
      <c r="AG43" s="226">
        <v>0.14000000000000001</v>
      </c>
      <c r="AH43" s="226">
        <v>0.09</v>
      </c>
      <c r="AI43" s="226">
        <v>0.03</v>
      </c>
      <c r="AJ43" s="226">
        <v>0</v>
      </c>
      <c r="AK43" s="226">
        <v>0.11</v>
      </c>
    </row>
    <row r="44" spans="1:45">
      <c r="A44" s="274" t="s">
        <v>2625</v>
      </c>
      <c r="B44" s="273"/>
      <c r="T44" s="202">
        <v>11</v>
      </c>
      <c r="U44" s="226">
        <v>0.1</v>
      </c>
      <c r="V44" s="240">
        <v>0.42</v>
      </c>
      <c r="W44" s="226">
        <v>0.33</v>
      </c>
      <c r="X44" s="226">
        <v>0.32</v>
      </c>
      <c r="Y44" s="226">
        <v>0.42</v>
      </c>
      <c r="Z44" s="226">
        <v>0.21</v>
      </c>
      <c r="AA44" s="226">
        <v>0.1</v>
      </c>
      <c r="AB44" s="226">
        <v>0.13</v>
      </c>
      <c r="AC44" s="226">
        <v>0.09</v>
      </c>
      <c r="AD44" s="226">
        <v>0.16</v>
      </c>
      <c r="AE44" s="226">
        <v>1</v>
      </c>
      <c r="AF44" s="226">
        <v>0.36</v>
      </c>
      <c r="AG44" s="226">
        <v>0.3</v>
      </c>
      <c r="AH44" s="226">
        <v>0.25</v>
      </c>
      <c r="AI44" s="226">
        <v>0.18</v>
      </c>
      <c r="AJ44" s="226">
        <v>0</v>
      </c>
      <c r="AK44" s="226">
        <v>0.37</v>
      </c>
    </row>
    <row r="45" spans="1:45">
      <c r="T45" s="202">
        <v>12</v>
      </c>
      <c r="U45" s="226">
        <v>0.02</v>
      </c>
      <c r="V45" s="226">
        <v>0.28000000000000003</v>
      </c>
      <c r="W45" s="226">
        <v>0.22</v>
      </c>
      <c r="X45" s="226">
        <v>0.22</v>
      </c>
      <c r="Y45" s="226">
        <v>0.34</v>
      </c>
      <c r="Z45" s="226">
        <v>0.05</v>
      </c>
      <c r="AA45" s="226">
        <v>-0.08</v>
      </c>
      <c r="AB45" s="226">
        <v>-7.0000000000000007E-2</v>
      </c>
      <c r="AC45" s="226">
        <v>-0.06</v>
      </c>
      <c r="AD45" s="226">
        <v>0.09</v>
      </c>
      <c r="AE45" s="226">
        <v>0.36</v>
      </c>
      <c r="AF45" s="226">
        <v>1</v>
      </c>
      <c r="AG45" s="226">
        <v>0.2</v>
      </c>
      <c r="AH45" s="226">
        <v>0.18</v>
      </c>
      <c r="AI45" s="226">
        <v>0.11</v>
      </c>
      <c r="AJ45" s="226">
        <v>0</v>
      </c>
      <c r="AK45" s="226">
        <v>0.26</v>
      </c>
    </row>
    <row r="46" spans="1:45">
      <c r="A46" s="195" t="s">
        <v>2751</v>
      </c>
      <c r="T46" s="202">
        <v>13</v>
      </c>
      <c r="U46" s="226">
        <v>0.12</v>
      </c>
      <c r="V46" s="226">
        <v>0.36</v>
      </c>
      <c r="W46" s="226">
        <v>0.27</v>
      </c>
      <c r="X46" s="226">
        <v>0.28000000000000003</v>
      </c>
      <c r="Y46" s="226">
        <v>0.32</v>
      </c>
      <c r="Z46" s="226">
        <v>0.18</v>
      </c>
      <c r="AA46" s="226">
        <v>0.1</v>
      </c>
      <c r="AB46" s="226">
        <v>7.0000000000000007E-2</v>
      </c>
      <c r="AC46" s="226">
        <v>0.06</v>
      </c>
      <c r="AD46" s="226">
        <v>0.14000000000000001</v>
      </c>
      <c r="AE46" s="226">
        <v>0.3</v>
      </c>
      <c r="AF46" s="226">
        <v>0.2</v>
      </c>
      <c r="AG46" s="226">
        <v>1</v>
      </c>
      <c r="AH46" s="226">
        <v>0.28000000000000003</v>
      </c>
      <c r="AI46" s="226">
        <v>0.19</v>
      </c>
      <c r="AJ46" s="226">
        <v>0</v>
      </c>
      <c r="AK46" s="226">
        <v>0.39</v>
      </c>
    </row>
    <row r="47" spans="1:45">
      <c r="T47" s="202">
        <v>14</v>
      </c>
      <c r="U47" s="226">
        <v>0.11</v>
      </c>
      <c r="V47" s="226">
        <v>0.27</v>
      </c>
      <c r="W47" s="226">
        <v>0.23</v>
      </c>
      <c r="X47" s="226">
        <v>0.22</v>
      </c>
      <c r="Y47" s="226">
        <v>0.28999999999999998</v>
      </c>
      <c r="Z47" s="226">
        <v>0.1</v>
      </c>
      <c r="AA47" s="226">
        <v>7.0000000000000007E-2</v>
      </c>
      <c r="AB47" s="226">
        <v>0.05</v>
      </c>
      <c r="AC47" s="226">
        <v>0.06</v>
      </c>
      <c r="AD47" s="226">
        <v>0.09</v>
      </c>
      <c r="AE47" s="226">
        <v>0.25</v>
      </c>
      <c r="AF47" s="226">
        <v>0.18</v>
      </c>
      <c r="AG47" s="226">
        <v>0.28000000000000003</v>
      </c>
      <c r="AH47" s="226">
        <v>1</v>
      </c>
      <c r="AI47" s="226">
        <v>0.13</v>
      </c>
      <c r="AJ47" s="226">
        <v>0</v>
      </c>
      <c r="AK47" s="226">
        <v>0.26</v>
      </c>
    </row>
    <row r="48" spans="1:45">
      <c r="A48" s="144" t="s">
        <v>41</v>
      </c>
      <c r="B48" s="144" t="s">
        <v>42</v>
      </c>
      <c r="C48" s="144" t="s">
        <v>43</v>
      </c>
      <c r="D48" s="144" t="s">
        <v>0</v>
      </c>
      <c r="E48" s="144" t="s">
        <v>1</v>
      </c>
      <c r="F48" s="144" t="s">
        <v>2</v>
      </c>
      <c r="G48" s="144" t="s">
        <v>3</v>
      </c>
      <c r="H48" s="144" t="s">
        <v>4</v>
      </c>
      <c r="I48" s="144" t="s">
        <v>44</v>
      </c>
      <c r="J48" s="144" t="s">
        <v>45</v>
      </c>
      <c r="K48" s="144" t="s">
        <v>46</v>
      </c>
      <c r="L48" s="144" t="s">
        <v>2739</v>
      </c>
      <c r="M48" s="144" t="s">
        <v>2627</v>
      </c>
      <c r="N48" s="144" t="s">
        <v>2706</v>
      </c>
      <c r="O48" s="144" t="s">
        <v>2708</v>
      </c>
      <c r="P48" s="144" t="s">
        <v>2707</v>
      </c>
      <c r="Q48" s="235" t="s">
        <v>2664</v>
      </c>
      <c r="R48" s="235" t="s">
        <v>2665</v>
      </c>
      <c r="T48" s="202">
        <v>15</v>
      </c>
      <c r="U48" s="226">
        <v>0.02</v>
      </c>
      <c r="V48" s="226">
        <v>0.2</v>
      </c>
      <c r="W48" s="226">
        <v>0.16</v>
      </c>
      <c r="X48" s="226">
        <v>0.11</v>
      </c>
      <c r="Y48" s="226">
        <v>0.13</v>
      </c>
      <c r="Z48" s="226">
        <v>0.08</v>
      </c>
      <c r="AA48" s="226">
        <v>-0.02</v>
      </c>
      <c r="AB48" s="226">
        <v>0.02</v>
      </c>
      <c r="AC48" s="226">
        <v>0.01</v>
      </c>
      <c r="AD48" s="226">
        <v>0.03</v>
      </c>
      <c r="AE48" s="226">
        <v>0.18</v>
      </c>
      <c r="AF48" s="226">
        <v>0.11</v>
      </c>
      <c r="AG48" s="226">
        <v>0.19</v>
      </c>
      <c r="AH48" s="226">
        <v>0.13</v>
      </c>
      <c r="AI48" s="226">
        <v>1</v>
      </c>
      <c r="AJ48" s="226">
        <v>0</v>
      </c>
      <c r="AK48" s="226">
        <v>0.21</v>
      </c>
    </row>
    <row r="49" spans="1:37">
      <c r="A49" s="193" t="s">
        <v>290</v>
      </c>
      <c r="B49" s="189" t="s">
        <v>453</v>
      </c>
      <c r="C49" s="189" t="s">
        <v>49</v>
      </c>
      <c r="D49" s="193" t="s">
        <v>31</v>
      </c>
      <c r="E49" s="193" t="s">
        <v>294</v>
      </c>
      <c r="F49" s="193">
        <v>1</v>
      </c>
      <c r="G49" s="193" t="s">
        <v>51</v>
      </c>
      <c r="H49" s="193"/>
      <c r="I49" s="193">
        <v>4000000</v>
      </c>
      <c r="J49" s="189" t="s">
        <v>50</v>
      </c>
      <c r="K49" s="193">
        <v>4000000</v>
      </c>
      <c r="L49" s="271" t="str">
        <f>E49&amp;"-"&amp;F49&amp;"-"&amp;G49</f>
        <v>Coal Europe-1-2w</v>
      </c>
      <c r="M49" s="191" cm="1">
        <f t="array" ref="M49">VLOOKUP(G49,TRANSPOSE($T$54:$AF$55),2,FALSE)</f>
        <v>0.5</v>
      </c>
      <c r="N49" s="294">
        <f>N18</f>
        <v>48</v>
      </c>
      <c r="O49" s="295">
        <f>_xlfn.NORM.S.INV(99%)</f>
        <v>2.3263478740408408</v>
      </c>
      <c r="P49" s="295">
        <f>N49*SQRT(365/14)/O49</f>
        <v>105.35350619175139</v>
      </c>
      <c r="Q49" s="223">
        <f>K49*M49*P49</f>
        <v>210707012.38350278</v>
      </c>
      <c r="R49" s="223">
        <f>ABS(Q49)</f>
        <v>210707012.38350278</v>
      </c>
      <c r="T49" s="202">
        <v>16</v>
      </c>
      <c r="U49" s="226">
        <v>0</v>
      </c>
      <c r="V49" s="226">
        <v>0</v>
      </c>
      <c r="W49" s="226">
        <v>0</v>
      </c>
      <c r="X49" s="226">
        <v>0</v>
      </c>
      <c r="Y49" s="226">
        <v>0</v>
      </c>
      <c r="Z49" s="226">
        <v>0</v>
      </c>
      <c r="AA49" s="226">
        <v>0</v>
      </c>
      <c r="AB49" s="226">
        <v>0</v>
      </c>
      <c r="AC49" s="226">
        <v>0</v>
      </c>
      <c r="AD49" s="226">
        <v>0</v>
      </c>
      <c r="AE49" s="226">
        <v>0</v>
      </c>
      <c r="AF49" s="226">
        <v>0</v>
      </c>
      <c r="AG49" s="226">
        <v>0</v>
      </c>
      <c r="AH49" s="226">
        <v>0</v>
      </c>
      <c r="AI49" s="226">
        <v>0</v>
      </c>
      <c r="AJ49" s="226">
        <v>1</v>
      </c>
      <c r="AK49" s="226">
        <v>0</v>
      </c>
    </row>
    <row r="50" spans="1:37">
      <c r="P50" s="6"/>
      <c r="Q50" s="6"/>
      <c r="R50" s="6"/>
      <c r="T50" s="202">
        <v>17</v>
      </c>
      <c r="U50" s="226">
        <v>0.17</v>
      </c>
      <c r="V50" s="226">
        <v>0.64</v>
      </c>
      <c r="W50" s="226">
        <v>0.54</v>
      </c>
      <c r="X50" s="226">
        <v>0.57999999999999996</v>
      </c>
      <c r="Y50" s="226">
        <v>0.59</v>
      </c>
      <c r="Z50" s="226">
        <v>0.28000000000000003</v>
      </c>
      <c r="AA50" s="226">
        <v>0.13</v>
      </c>
      <c r="AB50" s="226">
        <v>0.19</v>
      </c>
      <c r="AC50" s="226">
        <v>0.16</v>
      </c>
      <c r="AD50" s="226">
        <v>0.11</v>
      </c>
      <c r="AE50" s="226">
        <v>0.37</v>
      </c>
      <c r="AF50" s="226">
        <v>0.26</v>
      </c>
      <c r="AG50" s="226">
        <v>0.39</v>
      </c>
      <c r="AH50" s="226">
        <v>0.26</v>
      </c>
      <c r="AI50" s="226">
        <v>0.21</v>
      </c>
      <c r="AJ50" s="226">
        <v>0</v>
      </c>
      <c r="AK50" s="226">
        <v>1</v>
      </c>
    </row>
    <row r="51" spans="1:37">
      <c r="P51" s="6"/>
      <c r="Q51" s="6"/>
      <c r="R51" s="6"/>
    </row>
    <row r="52" spans="1:37">
      <c r="A52" s="195" t="s">
        <v>2666</v>
      </c>
    </row>
    <row r="54" spans="1:37">
      <c r="A54" s="201"/>
      <c r="B54" s="201"/>
      <c r="C54" s="201"/>
      <c r="T54" s="217"/>
      <c r="U54" s="222" t="s">
        <v>51</v>
      </c>
      <c r="V54" s="222" t="s">
        <v>75</v>
      </c>
      <c r="W54" s="222" t="s">
        <v>54</v>
      </c>
      <c r="X54" s="222" t="s">
        <v>77</v>
      </c>
      <c r="Y54" s="222" t="s">
        <v>57</v>
      </c>
      <c r="Z54" s="222" t="s">
        <v>79</v>
      </c>
      <c r="AA54" s="222" t="s">
        <v>63</v>
      </c>
      <c r="AB54" s="222" t="s">
        <v>68</v>
      </c>
      <c r="AC54" s="222" t="s">
        <v>72</v>
      </c>
      <c r="AD54" s="222" t="s">
        <v>82</v>
      </c>
      <c r="AE54" s="222" t="s">
        <v>84</v>
      </c>
      <c r="AF54" s="222" t="s">
        <v>86</v>
      </c>
    </row>
    <row r="55" spans="1:37">
      <c r="A55" s="145" t="s">
        <v>41</v>
      </c>
      <c r="B55" s="144" t="s">
        <v>2</v>
      </c>
      <c r="C55" s="144" t="s">
        <v>2747</v>
      </c>
      <c r="D55" s="144" t="s">
        <v>2748</v>
      </c>
      <c r="E55" s="145" t="s">
        <v>1920</v>
      </c>
      <c r="F55" s="145" t="s">
        <v>1921</v>
      </c>
      <c r="G55" s="144" t="s">
        <v>1922</v>
      </c>
      <c r="H55" s="144" t="s">
        <v>2632</v>
      </c>
      <c r="I55" s="146" t="s">
        <v>1932</v>
      </c>
      <c r="T55" s="222" t="s">
        <v>2628</v>
      </c>
      <c r="U55" s="275">
        <f>0.5*MIN(1,14/U56)</f>
        <v>0.5</v>
      </c>
      <c r="V55" s="275">
        <f t="shared" ref="V55:AF55" si="2">0.5*MIN(1,14/V56)</f>
        <v>0.23013698630136986</v>
      </c>
      <c r="W55" s="275">
        <f t="shared" si="2"/>
        <v>7.6712328767123292E-2</v>
      </c>
      <c r="X55" s="275">
        <f t="shared" si="2"/>
        <v>3.8356164383561646E-2</v>
      </c>
      <c r="Y55" s="275">
        <f t="shared" si="2"/>
        <v>1.9178082191780823E-2</v>
      </c>
      <c r="Z55" s="275">
        <f t="shared" si="2"/>
        <v>9.5890410958904115E-3</v>
      </c>
      <c r="AA55" s="275">
        <f t="shared" si="2"/>
        <v>6.392694063926941E-3</v>
      </c>
      <c r="AB55" s="275">
        <f t="shared" si="2"/>
        <v>3.8356164383561643E-3</v>
      </c>
      <c r="AC55" s="275">
        <f t="shared" si="2"/>
        <v>1.9178082191780822E-3</v>
      </c>
      <c r="AD55" s="275">
        <f t="shared" si="2"/>
        <v>1.2785388127853881E-3</v>
      </c>
      <c r="AE55" s="275">
        <f t="shared" si="2"/>
        <v>9.5890410958904108E-4</v>
      </c>
      <c r="AF55" s="275">
        <f t="shared" si="2"/>
        <v>6.3926940639269405E-4</v>
      </c>
    </row>
    <row r="56" spans="1:37">
      <c r="A56" s="193" t="s">
        <v>290</v>
      </c>
      <c r="B56" s="193">
        <v>1</v>
      </c>
      <c r="C56" s="271" t="s">
        <v>2771</v>
      </c>
      <c r="D56" s="193" t="s">
        <v>2771</v>
      </c>
      <c r="E56" s="192">
        <f>VLOOKUP(C56,($L$48:$Q$49),6,FALSE)</f>
        <v>210707012.38350278</v>
      </c>
      <c r="F56" s="192">
        <f>VLOOKUP(D56,($L$48:$Q$49),6,FALSE)</f>
        <v>210707012.38350278</v>
      </c>
      <c r="G56" s="203">
        <v>1</v>
      </c>
      <c r="H56" s="272">
        <f>G56^2</f>
        <v>1</v>
      </c>
      <c r="I56" s="210">
        <f>E56*F56*H56</f>
        <v>4.4397445067581592E+16</v>
      </c>
      <c r="T56" s="222" t="s">
        <v>2629</v>
      </c>
      <c r="U56" s="217">
        <v>14</v>
      </c>
      <c r="V56" s="217">
        <f>365/12</f>
        <v>30.416666666666668</v>
      </c>
      <c r="W56" s="217">
        <f>365/4</f>
        <v>91.25</v>
      </c>
      <c r="X56" s="217">
        <f>365/2</f>
        <v>182.5</v>
      </c>
      <c r="Y56" s="217">
        <f>365</f>
        <v>365</v>
      </c>
      <c r="Z56" s="217">
        <f>365*2</f>
        <v>730</v>
      </c>
      <c r="AA56" s="217">
        <f>365*3</f>
        <v>1095</v>
      </c>
      <c r="AB56" s="217">
        <f>365*5</f>
        <v>1825</v>
      </c>
      <c r="AC56" s="217">
        <f>365*10</f>
        <v>3650</v>
      </c>
      <c r="AD56" s="217">
        <f>365*15</f>
        <v>5475</v>
      </c>
      <c r="AE56" s="217">
        <f>365*20</f>
        <v>7300</v>
      </c>
      <c r="AF56" s="217">
        <f>365*30</f>
        <v>10950</v>
      </c>
    </row>
    <row r="57" spans="1:37">
      <c r="A57" s="201"/>
      <c r="B57" s="284"/>
      <c r="C57" s="201"/>
      <c r="H57" s="204" t="s">
        <v>1983</v>
      </c>
      <c r="I57" s="204">
        <f>SQRT(SUM(I56:I56))</f>
        <v>210707012.38350278</v>
      </c>
    </row>
    <row r="58" spans="1:37">
      <c r="B58" s="6"/>
    </row>
    <row r="59" spans="1:37">
      <c r="A59" s="201" t="s">
        <v>1930</v>
      </c>
      <c r="B59" s="284"/>
      <c r="C59" s="201"/>
    </row>
    <row r="60" spans="1:37">
      <c r="A60" s="145" t="s">
        <v>41</v>
      </c>
      <c r="B60" s="144" t="s">
        <v>2</v>
      </c>
      <c r="C60" s="144" t="s">
        <v>1911</v>
      </c>
      <c r="D60" s="144" t="s">
        <v>1912</v>
      </c>
      <c r="E60" s="145" t="s">
        <v>1913</v>
      </c>
      <c r="F60" s="145" t="s">
        <v>1914</v>
      </c>
    </row>
    <row r="61" spans="1:37">
      <c r="A61" s="193" t="s">
        <v>290</v>
      </c>
      <c r="B61" s="193">
        <v>1</v>
      </c>
      <c r="C61" s="151">
        <f>I57</f>
        <v>210707012.38350278</v>
      </c>
      <c r="D61" s="151">
        <f>C61^2</f>
        <v>4.4397445067581592E+16</v>
      </c>
      <c r="E61" s="151">
        <f>SUM(Q49:Q49)</f>
        <v>210707012.38350278</v>
      </c>
      <c r="F61" s="151">
        <f>MAX(MIN(E61,C61),-C61)</f>
        <v>210707012.38350278</v>
      </c>
    </row>
    <row r="62" spans="1:37">
      <c r="B62" s="6"/>
    </row>
    <row r="64" spans="1:37">
      <c r="A64" s="195" t="s">
        <v>2668</v>
      </c>
    </row>
    <row r="66" spans="1:21">
      <c r="A66" s="145"/>
      <c r="B66" s="145" t="s">
        <v>2667</v>
      </c>
      <c r="C66" s="144" t="s">
        <v>2784</v>
      </c>
    </row>
    <row r="67" spans="1:21">
      <c r="A67" s="217" t="s">
        <v>2634</v>
      </c>
      <c r="B67" s="217">
        <f>SUM(Q49:Q49)</f>
        <v>210707012.38350278</v>
      </c>
      <c r="C67" s="217">
        <f>SUM(B67)</f>
        <v>210707012.38350278</v>
      </c>
    </row>
    <row r="68" spans="1:21">
      <c r="A68" s="217" t="s">
        <v>2635</v>
      </c>
      <c r="B68" s="217">
        <f>SUM(R49:R49)</f>
        <v>210707012.38350278</v>
      </c>
      <c r="C68" s="217">
        <f>SUM(B68)</f>
        <v>210707012.38350278</v>
      </c>
    </row>
    <row r="69" spans="1:21">
      <c r="A69" s="217" t="s">
        <v>2636</v>
      </c>
      <c r="B69" s="217">
        <f>MIN(0,C67/C68)</f>
        <v>0</v>
      </c>
    </row>
    <row r="70" spans="1:21">
      <c r="A70" s="217" t="s">
        <v>2637</v>
      </c>
      <c r="B70" s="217">
        <f>_xlfn.NORM.S.INV(99.5%)</f>
        <v>2.5758293035488999</v>
      </c>
    </row>
    <row r="71" spans="1:21">
      <c r="A71" s="277" t="s">
        <v>2638</v>
      </c>
      <c r="B71" s="217">
        <f>(B70^2-1)*(1+B69)-B69</f>
        <v>5.6348966010212109</v>
      </c>
      <c r="D71" s="278"/>
      <c r="E71" s="278"/>
      <c r="F71" s="278"/>
      <c r="G71" s="279"/>
    </row>
    <row r="72" spans="1:21">
      <c r="B72" s="283"/>
      <c r="T72" s="224"/>
      <c r="U72" s="224"/>
    </row>
    <row r="73" spans="1:21">
      <c r="T73" s="6"/>
      <c r="U73" s="6"/>
    </row>
    <row r="74" spans="1:21">
      <c r="A74" s="195" t="s">
        <v>2642</v>
      </c>
    </row>
    <row r="76" spans="1:21">
      <c r="A76" s="316" t="s">
        <v>2</v>
      </c>
      <c r="B76" s="317"/>
      <c r="C76" s="144" t="s">
        <v>1916</v>
      </c>
      <c r="D76" s="144" t="s">
        <v>1917</v>
      </c>
      <c r="E76" s="144" t="s">
        <v>1922</v>
      </c>
      <c r="F76" s="144" t="s">
        <v>2632</v>
      </c>
      <c r="G76" s="144" t="s">
        <v>1932</v>
      </c>
    </row>
    <row r="77" spans="1:21">
      <c r="A77" s="193">
        <v>1</v>
      </c>
      <c r="B77" s="193">
        <v>1</v>
      </c>
      <c r="C77" s="151">
        <f>VLOOKUP(A77,$B$60:$F$61,5,FALSE)</f>
        <v>210707012.38350278</v>
      </c>
      <c r="D77" s="151">
        <f>VLOOKUP(B77,$B$60:$F$61,5,FALSE)</f>
        <v>210707012.38350278</v>
      </c>
      <c r="E77" s="211">
        <v>1</v>
      </c>
      <c r="F77" s="211">
        <f>E77^2</f>
        <v>1</v>
      </c>
      <c r="G77" s="151">
        <f>IF(C77=D77,0,C77*D77*F77)</f>
        <v>0</v>
      </c>
    </row>
    <row r="78" spans="1:21">
      <c r="A78" s="201"/>
      <c r="B78" s="201"/>
      <c r="C78" s="201"/>
      <c r="F78" s="1" t="s">
        <v>1931</v>
      </c>
      <c r="G78" s="1">
        <f>SUM(G77:G77)</f>
        <v>0</v>
      </c>
    </row>
    <row r="79" spans="1:21">
      <c r="A79" s="201"/>
      <c r="B79" s="201"/>
      <c r="C79" s="201"/>
      <c r="F79" s="1" t="s">
        <v>1933</v>
      </c>
      <c r="G79" s="1">
        <f>SUM(D61:D61)</f>
        <v>4.4397445067581592E+16</v>
      </c>
    </row>
    <row r="80" spans="1:21">
      <c r="F80" s="204" t="s">
        <v>2670</v>
      </c>
      <c r="G80" s="204">
        <f>MAX(C67+B71*SQRT(G78+G79),0)</f>
        <v>1398019240.2746367</v>
      </c>
    </row>
    <row r="82" spans="1:17">
      <c r="A82" s="274" t="s">
        <v>2613</v>
      </c>
      <c r="B82" s="273">
        <f>I40+G80</f>
        <v>1569534748.3548081</v>
      </c>
    </row>
    <row r="84" spans="1:17">
      <c r="A84" s="205" t="s">
        <v>1935</v>
      </c>
    </row>
    <row r="86" spans="1:17">
      <c r="A86" s="227" t="s">
        <v>2043</v>
      </c>
      <c r="B86" s="227" t="s">
        <v>2044</v>
      </c>
      <c r="C86" s="227" t="s">
        <v>2045</v>
      </c>
      <c r="D86" s="227" t="s">
        <v>2046</v>
      </c>
      <c r="E86" s="227" t="s">
        <v>2047</v>
      </c>
      <c r="F86" s="227" t="s">
        <v>2048</v>
      </c>
      <c r="G86" s="227" t="s">
        <v>2049</v>
      </c>
      <c r="H86" s="227" t="s">
        <v>2050</v>
      </c>
      <c r="I86" s="227" t="s">
        <v>2051</v>
      </c>
      <c r="J86" s="217" t="s">
        <v>2052</v>
      </c>
      <c r="K86" s="217" t="s">
        <v>2053</v>
      </c>
      <c r="L86" s="217" t="s">
        <v>2054</v>
      </c>
      <c r="M86" s="217" t="s">
        <v>2055</v>
      </c>
      <c r="N86" s="217" t="s">
        <v>2056</v>
      </c>
      <c r="O86" s="217" t="s">
        <v>2057</v>
      </c>
      <c r="P86" s="217" t="s">
        <v>2058</v>
      </c>
      <c r="Q86" s="217" t="s">
        <v>2059</v>
      </c>
    </row>
    <row r="87" spans="1:17">
      <c r="A87" s="228">
        <v>45169</v>
      </c>
      <c r="B87" s="227" t="s">
        <v>2462</v>
      </c>
      <c r="C87" s="227" t="s">
        <v>2061</v>
      </c>
      <c r="D87" s="227" t="s">
        <v>50</v>
      </c>
      <c r="E87" s="227">
        <v>1569534748.3548</v>
      </c>
      <c r="F87" s="227">
        <v>0</v>
      </c>
      <c r="G87" s="227">
        <v>1569534748.3548</v>
      </c>
      <c r="H87" s="227">
        <v>0</v>
      </c>
      <c r="I87" s="227">
        <v>0</v>
      </c>
      <c r="J87" s="217">
        <v>0</v>
      </c>
      <c r="K87" s="217">
        <v>1569534748.3548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  <c r="Q87" s="217">
        <v>0</v>
      </c>
    </row>
    <row r="155" spans="22:33"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</sheetData>
  <mergeCells count="17">
    <mergeCell ref="B7:D7"/>
    <mergeCell ref="T10:Z10"/>
    <mergeCell ref="T11:Z11"/>
    <mergeCell ref="U20:X20"/>
    <mergeCell ref="U21:X21"/>
    <mergeCell ref="U14:X14"/>
    <mergeCell ref="A76:B76"/>
    <mergeCell ref="U15:X15"/>
    <mergeCell ref="U16:X16"/>
    <mergeCell ref="U17:X17"/>
    <mergeCell ref="U18:X18"/>
    <mergeCell ref="U19:X19"/>
    <mergeCell ref="U22:X22"/>
    <mergeCell ref="U23:X23"/>
    <mergeCell ref="U24:X24"/>
    <mergeCell ref="U25:X25"/>
    <mergeCell ref="A36:B36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00951-1760-4B1F-9751-6D17CCAD3466}">
  <dimension ref="A1:AS155"/>
  <sheetViews>
    <sheetView topLeftCell="A7" zoomScaleNormal="100" workbookViewId="0">
      <selection activeCell="B12" sqref="B12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8.5703125" style="1" customWidth="1"/>
    <col min="35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6">
      <c r="A2" s="187" t="s">
        <v>1746</v>
      </c>
      <c r="B2" s="187" t="s">
        <v>1183</v>
      </c>
      <c r="C2" s="187" t="s">
        <v>1392</v>
      </c>
      <c r="D2" s="187" t="s">
        <v>1747</v>
      </c>
      <c r="E2" s="187" t="s">
        <v>1748</v>
      </c>
      <c r="F2" s="187" t="s">
        <v>1729</v>
      </c>
      <c r="G2" s="187" t="s">
        <v>617</v>
      </c>
      <c r="H2" s="188">
        <v>0</v>
      </c>
      <c r="I2" s="188">
        <v>4849996698.7873878</v>
      </c>
      <c r="J2" s="188">
        <v>13980192402.746365</v>
      </c>
      <c r="K2" s="188">
        <v>0</v>
      </c>
      <c r="L2" s="188">
        <v>0</v>
      </c>
      <c r="M2" s="188">
        <v>18830189101.533752</v>
      </c>
      <c r="N2" s="188"/>
    </row>
    <row r="4" spans="1:36">
      <c r="A4" s="274" t="s">
        <v>2624</v>
      </c>
      <c r="B4" s="273"/>
      <c r="T4" s="190"/>
      <c r="U4" s="190"/>
      <c r="V4" s="190"/>
      <c r="W4" s="190"/>
    </row>
    <row r="5" spans="1:36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6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>
        <v>13</v>
      </c>
      <c r="AG6" s="202">
        <v>14</v>
      </c>
      <c r="AH6" s="202">
        <v>15</v>
      </c>
      <c r="AI6" s="202">
        <v>16</v>
      </c>
      <c r="AJ6" s="202">
        <v>17</v>
      </c>
    </row>
    <row r="7" spans="1:36">
      <c r="A7" s="144" t="s">
        <v>1907</v>
      </c>
      <c r="B7" s="316" t="s">
        <v>290</v>
      </c>
      <c r="C7" s="321"/>
      <c r="D7" s="317"/>
      <c r="E7" s="144" t="s">
        <v>47</v>
      </c>
      <c r="F7" s="144" t="s">
        <v>235</v>
      </c>
      <c r="T7" s="191">
        <v>48</v>
      </c>
      <c r="U7" s="191">
        <v>29</v>
      </c>
      <c r="V7" s="191">
        <v>33</v>
      </c>
      <c r="W7" s="191">
        <v>25</v>
      </c>
      <c r="X7" s="191">
        <v>35</v>
      </c>
      <c r="Y7" s="191">
        <v>30</v>
      </c>
      <c r="Z7" s="191">
        <v>60</v>
      </c>
      <c r="AA7" s="191">
        <v>52</v>
      </c>
      <c r="AB7" s="191">
        <v>68</v>
      </c>
      <c r="AC7" s="191">
        <v>63</v>
      </c>
      <c r="AD7" s="191">
        <v>21</v>
      </c>
      <c r="AE7" s="191">
        <v>21</v>
      </c>
      <c r="AF7" s="191">
        <v>15</v>
      </c>
      <c r="AG7" s="191">
        <v>16</v>
      </c>
      <c r="AH7" s="191">
        <v>13</v>
      </c>
      <c r="AI7" s="191">
        <v>68</v>
      </c>
      <c r="AJ7" s="191">
        <v>17</v>
      </c>
    </row>
    <row r="8" spans="1:36" ht="15" customHeight="1">
      <c r="A8" s="251" t="s">
        <v>2</v>
      </c>
      <c r="B8" s="193">
        <v>1</v>
      </c>
      <c r="C8" s="193"/>
      <c r="D8" s="193"/>
      <c r="E8" s="286"/>
      <c r="F8" s="286"/>
      <c r="T8" s="190"/>
      <c r="U8" s="190"/>
      <c r="V8" s="190"/>
      <c r="W8" s="190"/>
    </row>
    <row r="9" spans="1:36">
      <c r="A9" s="251" t="s">
        <v>1</v>
      </c>
      <c r="B9" s="193" t="s">
        <v>294</v>
      </c>
      <c r="C9" s="215"/>
      <c r="D9" s="215"/>
      <c r="E9" s="286"/>
      <c r="F9" s="286"/>
    </row>
    <row r="10" spans="1:36">
      <c r="A10" s="198" t="s">
        <v>1908</v>
      </c>
      <c r="B10" s="208">
        <v>390000000</v>
      </c>
      <c r="C10" s="208"/>
      <c r="D10" s="208"/>
      <c r="E10" s="199"/>
      <c r="F10" s="199"/>
      <c r="T10" s="352" t="s">
        <v>2765</v>
      </c>
      <c r="U10" s="352"/>
      <c r="V10" s="352"/>
      <c r="W10" s="352"/>
      <c r="X10" s="352"/>
      <c r="Y10" s="352"/>
      <c r="Z10" s="352"/>
      <c r="AA10" s="151">
        <v>0.55000000000000004</v>
      </c>
    </row>
    <row r="11" spans="1:36">
      <c r="A11" s="198" t="s">
        <v>2728</v>
      </c>
      <c r="B11" s="200">
        <f>SUM(R29)</f>
        <v>3118463783.2758408</v>
      </c>
      <c r="C11" s="200" t="e">
        <f>#REF!</f>
        <v>#REF!</v>
      </c>
      <c r="D11" s="200" t="e">
        <f>SUM(#REF!)</f>
        <v>#REF!</v>
      </c>
      <c r="E11" s="199">
        <f>SUM(M53:M53)</f>
        <v>0</v>
      </c>
      <c r="F11" s="199">
        <f>SUM(O53:O53)</f>
        <v>0</v>
      </c>
      <c r="T11" s="352" t="s">
        <v>2766</v>
      </c>
      <c r="U11" s="352"/>
      <c r="V11" s="352"/>
      <c r="W11" s="352"/>
      <c r="X11" s="352"/>
      <c r="Y11" s="352"/>
      <c r="Z11" s="352"/>
      <c r="AA11" s="151">
        <v>0.74</v>
      </c>
    </row>
    <row r="12" spans="1:36">
      <c r="A12" s="206" t="s">
        <v>1909</v>
      </c>
      <c r="B12" s="207">
        <f>MAX(1,SQRT(ABS(B11)/B10))</f>
        <v>2.8277307125606153</v>
      </c>
      <c r="C12" s="207" t="e">
        <f>MAX(1,SQRT(ABS(C11)/C10))</f>
        <v>#REF!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  <c r="T12" s="6"/>
      <c r="U12" s="6"/>
      <c r="V12" s="6"/>
      <c r="W12" s="6"/>
      <c r="X12" s="6"/>
      <c r="Y12" s="6"/>
      <c r="Z12" s="6"/>
    </row>
    <row r="13" spans="1:36">
      <c r="T13" s="190" t="s">
        <v>2658</v>
      </c>
    </row>
    <row r="14" spans="1:36">
      <c r="T14" s="222" t="s">
        <v>2</v>
      </c>
      <c r="U14" s="342" t="s">
        <v>2709</v>
      </c>
      <c r="V14" s="343"/>
      <c r="W14" s="343"/>
      <c r="X14" s="344"/>
    </row>
    <row r="15" spans="1:36">
      <c r="A15" s="195" t="s">
        <v>1910</v>
      </c>
      <c r="T15" s="301">
        <v>1</v>
      </c>
      <c r="U15" s="346">
        <v>390</v>
      </c>
      <c r="V15" s="347"/>
      <c r="W15" s="347"/>
      <c r="X15" s="348"/>
    </row>
    <row r="16" spans="1:36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T16" s="301">
        <v>2</v>
      </c>
      <c r="U16" s="346">
        <v>2900</v>
      </c>
      <c r="V16" s="347"/>
      <c r="W16" s="347"/>
      <c r="X16" s="348"/>
    </row>
    <row r="17" spans="1:37" ht="15" customHeight="1">
      <c r="A17" s="193" t="s">
        <v>290</v>
      </c>
      <c r="B17" s="189" t="s">
        <v>453</v>
      </c>
      <c r="C17" s="189" t="s">
        <v>49</v>
      </c>
      <c r="D17" s="193" t="s">
        <v>31</v>
      </c>
      <c r="E17" s="193" t="s">
        <v>294</v>
      </c>
      <c r="F17" s="193">
        <v>1</v>
      </c>
      <c r="G17" s="193" t="s">
        <v>51</v>
      </c>
      <c r="H17" s="193"/>
      <c r="I17" s="193">
        <v>4000000</v>
      </c>
      <c r="J17" s="189" t="s">
        <v>50</v>
      </c>
      <c r="K17" s="193">
        <v>4000000</v>
      </c>
      <c r="T17" s="300" t="s">
        <v>2767</v>
      </c>
      <c r="U17" s="346">
        <v>310</v>
      </c>
      <c r="V17" s="347"/>
      <c r="W17" s="347"/>
      <c r="X17" s="348"/>
    </row>
    <row r="18" spans="1:37">
      <c r="A18" s="193" t="s">
        <v>290</v>
      </c>
      <c r="B18" s="189" t="s">
        <v>453</v>
      </c>
      <c r="C18" s="189" t="s">
        <v>49</v>
      </c>
      <c r="D18" s="193" t="s">
        <v>31</v>
      </c>
      <c r="E18" s="193" t="s">
        <v>294</v>
      </c>
      <c r="F18" s="193">
        <v>1</v>
      </c>
      <c r="G18" s="193" t="s">
        <v>51</v>
      </c>
      <c r="H18" s="193"/>
      <c r="I18" s="193">
        <v>4000000</v>
      </c>
      <c r="J18" s="189" t="s">
        <v>50</v>
      </c>
      <c r="K18" s="193">
        <v>4000000</v>
      </c>
      <c r="T18" s="301" t="s">
        <v>2768</v>
      </c>
      <c r="U18" s="346">
        <v>6300</v>
      </c>
      <c r="V18" s="347"/>
      <c r="W18" s="347"/>
      <c r="X18" s="348"/>
    </row>
    <row r="19" spans="1:37">
      <c r="A19" s="193" t="s">
        <v>290</v>
      </c>
      <c r="B19" s="189" t="s">
        <v>453</v>
      </c>
      <c r="C19" s="189" t="s">
        <v>49</v>
      </c>
      <c r="D19" s="193" t="s">
        <v>31</v>
      </c>
      <c r="E19" s="193" t="s">
        <v>294</v>
      </c>
      <c r="F19" s="193">
        <v>1</v>
      </c>
      <c r="G19" s="193" t="s">
        <v>51</v>
      </c>
      <c r="H19" s="193"/>
      <c r="I19" s="193">
        <v>4000000</v>
      </c>
      <c r="J19" s="189" t="s">
        <v>50</v>
      </c>
      <c r="K19" s="193">
        <v>4000000</v>
      </c>
      <c r="T19" s="301" t="s">
        <v>2769</v>
      </c>
      <c r="U19" s="346">
        <v>1200</v>
      </c>
      <c r="V19" s="347"/>
      <c r="W19" s="347"/>
      <c r="X19" s="348"/>
    </row>
    <row r="20" spans="1:37" ht="15" customHeight="1">
      <c r="A20" s="193" t="s">
        <v>290</v>
      </c>
      <c r="B20" s="189" t="s">
        <v>453</v>
      </c>
      <c r="C20" s="189" t="s">
        <v>49</v>
      </c>
      <c r="D20" s="193" t="s">
        <v>31</v>
      </c>
      <c r="E20" s="193" t="s">
        <v>294</v>
      </c>
      <c r="F20" s="193">
        <v>1</v>
      </c>
      <c r="G20" s="193" t="s">
        <v>51</v>
      </c>
      <c r="H20" s="193"/>
      <c r="I20" s="193">
        <v>4000000</v>
      </c>
      <c r="J20" s="189" t="s">
        <v>50</v>
      </c>
      <c r="K20" s="193">
        <v>4000000</v>
      </c>
      <c r="T20" s="222">
        <v>10</v>
      </c>
      <c r="U20" s="346">
        <v>120</v>
      </c>
      <c r="V20" s="347"/>
      <c r="W20" s="347"/>
      <c r="X20" s="348"/>
    </row>
    <row r="21" spans="1:37">
      <c r="A21" s="193" t="s">
        <v>290</v>
      </c>
      <c r="B21" s="189" t="s">
        <v>453</v>
      </c>
      <c r="C21" s="189" t="s">
        <v>49</v>
      </c>
      <c r="D21" s="193" t="s">
        <v>31</v>
      </c>
      <c r="E21" s="193" t="s">
        <v>294</v>
      </c>
      <c r="F21" s="193">
        <v>1</v>
      </c>
      <c r="G21" s="193" t="s">
        <v>51</v>
      </c>
      <c r="H21" s="193"/>
      <c r="I21" s="193">
        <v>4000000</v>
      </c>
      <c r="J21" s="189" t="s">
        <v>50</v>
      </c>
      <c r="K21" s="193">
        <v>4000000</v>
      </c>
      <c r="T21" s="301">
        <v>11</v>
      </c>
      <c r="U21" s="346">
        <v>390</v>
      </c>
      <c r="V21" s="347"/>
      <c r="W21" s="347"/>
      <c r="X21" s="348"/>
    </row>
    <row r="22" spans="1:37">
      <c r="A22" s="193" t="s">
        <v>290</v>
      </c>
      <c r="B22" s="189" t="s">
        <v>453</v>
      </c>
      <c r="C22" s="189" t="s">
        <v>49</v>
      </c>
      <c r="D22" s="193" t="s">
        <v>31</v>
      </c>
      <c r="E22" s="193" t="s">
        <v>294</v>
      </c>
      <c r="F22" s="193">
        <v>1</v>
      </c>
      <c r="G22" s="193" t="s">
        <v>51</v>
      </c>
      <c r="H22" s="193"/>
      <c r="I22" s="193">
        <v>4000000</v>
      </c>
      <c r="J22" s="189" t="s">
        <v>50</v>
      </c>
      <c r="K22" s="193">
        <v>4000000</v>
      </c>
      <c r="T22" s="301">
        <v>12</v>
      </c>
      <c r="U22" s="346">
        <v>1300</v>
      </c>
      <c r="V22" s="347"/>
      <c r="W22" s="347"/>
      <c r="X22" s="348"/>
    </row>
    <row r="23" spans="1:37">
      <c r="A23" s="193" t="s">
        <v>290</v>
      </c>
      <c r="B23" s="189" t="s">
        <v>453</v>
      </c>
      <c r="C23" s="189" t="s">
        <v>49</v>
      </c>
      <c r="D23" s="193" t="s">
        <v>31</v>
      </c>
      <c r="E23" s="193" t="s">
        <v>294</v>
      </c>
      <c r="F23" s="193">
        <v>1</v>
      </c>
      <c r="G23" s="193" t="s">
        <v>51</v>
      </c>
      <c r="H23" s="193"/>
      <c r="I23" s="193">
        <v>4000000</v>
      </c>
      <c r="J23" s="189" t="s">
        <v>50</v>
      </c>
      <c r="K23" s="193">
        <v>4000000</v>
      </c>
      <c r="T23" s="301" t="s">
        <v>2770</v>
      </c>
      <c r="U23" s="346">
        <v>590</v>
      </c>
      <c r="V23" s="347"/>
      <c r="W23" s="347"/>
      <c r="X23" s="348"/>
    </row>
    <row r="24" spans="1:37">
      <c r="A24" s="193" t="s">
        <v>290</v>
      </c>
      <c r="B24" s="189" t="s">
        <v>453</v>
      </c>
      <c r="C24" s="189" t="s">
        <v>49</v>
      </c>
      <c r="D24" s="193" t="s">
        <v>31</v>
      </c>
      <c r="E24" s="193" t="s">
        <v>294</v>
      </c>
      <c r="F24" s="193">
        <v>1</v>
      </c>
      <c r="G24" s="193" t="s">
        <v>51</v>
      </c>
      <c r="H24" s="193"/>
      <c r="I24" s="193">
        <v>4000000</v>
      </c>
      <c r="J24" s="189" t="s">
        <v>50</v>
      </c>
      <c r="K24" s="193">
        <v>4000000</v>
      </c>
      <c r="T24" s="222">
        <v>16</v>
      </c>
      <c r="U24" s="346">
        <v>69</v>
      </c>
      <c r="V24" s="347"/>
      <c r="W24" s="347"/>
      <c r="X24" s="348"/>
    </row>
    <row r="25" spans="1:37">
      <c r="A25" s="193" t="s">
        <v>290</v>
      </c>
      <c r="B25" s="189" t="s">
        <v>453</v>
      </c>
      <c r="C25" s="189" t="s">
        <v>49</v>
      </c>
      <c r="D25" s="193" t="s">
        <v>31</v>
      </c>
      <c r="E25" s="193" t="s">
        <v>294</v>
      </c>
      <c r="F25" s="193">
        <v>1</v>
      </c>
      <c r="G25" s="193" t="s">
        <v>51</v>
      </c>
      <c r="H25" s="193"/>
      <c r="I25" s="193">
        <v>4000000</v>
      </c>
      <c r="J25" s="189" t="s">
        <v>50</v>
      </c>
      <c r="K25" s="193">
        <v>4000000</v>
      </c>
      <c r="T25" s="301">
        <v>17</v>
      </c>
      <c r="U25" s="346">
        <v>69</v>
      </c>
      <c r="V25" s="347"/>
      <c r="W25" s="347"/>
      <c r="X25" s="348"/>
      <c r="AH25" s="190"/>
      <c r="AI25" s="190"/>
      <c r="AJ25" s="190"/>
      <c r="AK25" s="190"/>
    </row>
    <row r="26" spans="1:37">
      <c r="A26" s="193" t="s">
        <v>290</v>
      </c>
      <c r="B26" s="189" t="s">
        <v>453</v>
      </c>
      <c r="C26" s="189" t="s">
        <v>49</v>
      </c>
      <c r="D26" s="193" t="s">
        <v>31</v>
      </c>
      <c r="E26" s="193" t="s">
        <v>294</v>
      </c>
      <c r="F26" s="193">
        <v>1</v>
      </c>
      <c r="G26" s="193" t="s">
        <v>51</v>
      </c>
      <c r="H26" s="193"/>
      <c r="I26" s="193">
        <v>4000000</v>
      </c>
      <c r="J26" s="189" t="s">
        <v>50</v>
      </c>
      <c r="K26" s="193">
        <v>4000000</v>
      </c>
    </row>
    <row r="27" spans="1:37">
      <c r="A27" s="201" t="s">
        <v>1941</v>
      </c>
    </row>
    <row r="28" spans="1:37">
      <c r="A28" s="144" t="s">
        <v>41</v>
      </c>
      <c r="B28" s="144" t="s">
        <v>42</v>
      </c>
      <c r="C28" s="144" t="s">
        <v>43</v>
      </c>
      <c r="D28" s="144" t="s">
        <v>0</v>
      </c>
      <c r="E28" s="144" t="s">
        <v>1</v>
      </c>
      <c r="F28" s="144" t="s">
        <v>2</v>
      </c>
      <c r="G28" s="144" t="s">
        <v>3</v>
      </c>
      <c r="H28" s="144" t="s">
        <v>4</v>
      </c>
      <c r="I28" s="144" t="s">
        <v>44</v>
      </c>
      <c r="J28" s="144" t="s">
        <v>45</v>
      </c>
      <c r="K28" s="144" t="s">
        <v>46</v>
      </c>
      <c r="L28" s="144" t="s">
        <v>2739</v>
      </c>
      <c r="M28" s="235" t="s">
        <v>2718</v>
      </c>
      <c r="N28" s="144" t="s">
        <v>2706</v>
      </c>
      <c r="O28" s="144" t="s">
        <v>2708</v>
      </c>
      <c r="P28" s="144" t="s">
        <v>2707</v>
      </c>
      <c r="Q28" s="144" t="s">
        <v>2617</v>
      </c>
      <c r="R28" s="235" t="s">
        <v>2729</v>
      </c>
      <c r="S28" s="144" t="s">
        <v>2719</v>
      </c>
      <c r="T28" s="190" t="s">
        <v>1994</v>
      </c>
    </row>
    <row r="29" spans="1:37">
      <c r="A29" s="193" t="s">
        <v>290</v>
      </c>
      <c r="B29" s="189" t="s">
        <v>453</v>
      </c>
      <c r="C29" s="189" t="s">
        <v>49</v>
      </c>
      <c r="D29" s="193" t="s">
        <v>31</v>
      </c>
      <c r="E29" s="193" t="s">
        <v>294</v>
      </c>
      <c r="F29" s="193">
        <v>1</v>
      </c>
      <c r="G29" s="193" t="s">
        <v>51</v>
      </c>
      <c r="H29" s="193"/>
      <c r="I29" s="193">
        <f>SUM(I17:I26)</f>
        <v>40000000</v>
      </c>
      <c r="J29" s="189" t="s">
        <v>50</v>
      </c>
      <c r="K29" s="193">
        <f>SUM(K17:K26)</f>
        <v>40000000</v>
      </c>
      <c r="L29" s="271" t="str">
        <f>E29&amp;"-"&amp;F29&amp;"-"&amp;G29</f>
        <v>Coal Europe-1-2w</v>
      </c>
      <c r="M29" s="293">
        <f>$AA$11</f>
        <v>0.74</v>
      </c>
      <c r="N29" s="294" cm="1">
        <f t="array" ref="N29">VLOOKUP(F29,TRANSPOSE(T6:AJ7),2,FALSE)</f>
        <v>48</v>
      </c>
      <c r="O29" s="295">
        <f>_xlfn.NORM.S.INV(99%)</f>
        <v>2.3263478740408408</v>
      </c>
      <c r="P29" s="295">
        <f>N29*SQRT(365/14)/O29</f>
        <v>105.35350619175139</v>
      </c>
      <c r="Q29" s="191">
        <f>$AA$10</f>
        <v>0.55000000000000004</v>
      </c>
      <c r="R29" s="223">
        <f>M29*P29*K29</f>
        <v>3118463783.2758408</v>
      </c>
      <c r="S29" s="191">
        <f>M29*P29*K29*Q29*$B$12</f>
        <v>4849996698.7873859</v>
      </c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>
        <v>13</v>
      </c>
      <c r="AG29" s="202">
        <v>14</v>
      </c>
      <c r="AH29" s="202">
        <v>15</v>
      </c>
      <c r="AI29" s="202">
        <v>16</v>
      </c>
      <c r="AJ29" s="202">
        <v>17</v>
      </c>
    </row>
    <row r="30" spans="1:37">
      <c r="N30" s="279"/>
      <c r="T30" s="245">
        <v>0.83</v>
      </c>
      <c r="U30" s="245">
        <v>0.97</v>
      </c>
      <c r="V30" s="245">
        <v>0.93</v>
      </c>
      <c r="W30" s="245">
        <v>0.97</v>
      </c>
      <c r="X30" s="245">
        <v>0.98</v>
      </c>
      <c r="Y30" s="245">
        <v>0.9</v>
      </c>
      <c r="Z30" s="245">
        <v>0.98</v>
      </c>
      <c r="AA30" s="245">
        <v>0.49</v>
      </c>
      <c r="AB30" s="245">
        <v>0.8</v>
      </c>
      <c r="AC30" s="245">
        <v>0.46</v>
      </c>
      <c r="AD30" s="245">
        <v>0.57999999999999996</v>
      </c>
      <c r="AE30" s="245">
        <v>0.53</v>
      </c>
      <c r="AF30" s="245">
        <v>0.62</v>
      </c>
      <c r="AG30" s="245">
        <v>0.16</v>
      </c>
      <c r="AH30" s="245">
        <v>0.18</v>
      </c>
      <c r="AI30" s="245">
        <v>0</v>
      </c>
      <c r="AJ30" s="245">
        <v>0.38</v>
      </c>
    </row>
    <row r="32" spans="1:37">
      <c r="A32" s="195" t="s">
        <v>2750</v>
      </c>
      <c r="T32" s="190" t="s">
        <v>1985</v>
      </c>
      <c r="U32" s="190"/>
      <c r="V32" s="190"/>
      <c r="W32" s="190"/>
      <c r="X32" s="190"/>
    </row>
    <row r="33" spans="1:45"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  <c r="AG33" s="202">
        <v>13</v>
      </c>
      <c r="AH33" s="202">
        <v>14</v>
      </c>
      <c r="AI33" s="202">
        <v>15</v>
      </c>
      <c r="AJ33" s="202">
        <v>16</v>
      </c>
      <c r="AK33" s="202">
        <v>17</v>
      </c>
    </row>
    <row r="34" spans="1:45">
      <c r="A34" s="201"/>
      <c r="B34" s="201"/>
      <c r="C34" s="201"/>
      <c r="T34" s="202">
        <v>1</v>
      </c>
      <c r="U34" s="226">
        <v>1</v>
      </c>
      <c r="V34" s="226">
        <v>0.22</v>
      </c>
      <c r="W34" s="226">
        <v>0.18</v>
      </c>
      <c r="X34" s="226">
        <v>0.21</v>
      </c>
      <c r="Y34" s="226">
        <v>0.2</v>
      </c>
      <c r="Z34" s="226">
        <v>0.24</v>
      </c>
      <c r="AA34" s="226">
        <v>0.49</v>
      </c>
      <c r="AB34" s="226">
        <v>0.16</v>
      </c>
      <c r="AC34" s="226">
        <v>0.38</v>
      </c>
      <c r="AD34" s="226">
        <v>0.14000000000000001</v>
      </c>
      <c r="AE34" s="226">
        <v>0.1</v>
      </c>
      <c r="AF34" s="226">
        <v>0.02</v>
      </c>
      <c r="AG34" s="226">
        <v>0.12</v>
      </c>
      <c r="AH34" s="226">
        <v>0.11</v>
      </c>
      <c r="AI34" s="226">
        <v>0.02</v>
      </c>
      <c r="AJ34" s="226">
        <v>0</v>
      </c>
      <c r="AK34" s="226">
        <v>0.17</v>
      </c>
    </row>
    <row r="35" spans="1:45">
      <c r="A35" s="145" t="s">
        <v>41</v>
      </c>
      <c r="B35" s="144" t="s">
        <v>2</v>
      </c>
      <c r="C35" s="144" t="s">
        <v>2747</v>
      </c>
      <c r="D35" s="144" t="s">
        <v>2748</v>
      </c>
      <c r="E35" s="145" t="s">
        <v>1920</v>
      </c>
      <c r="F35" s="145" t="s">
        <v>1921</v>
      </c>
      <c r="G35" s="144" t="s">
        <v>1922</v>
      </c>
      <c r="H35" s="144" t="s">
        <v>1957</v>
      </c>
      <c r="I35" s="144" t="s">
        <v>1958</v>
      </c>
      <c r="J35" s="144" t="s">
        <v>2620</v>
      </c>
      <c r="K35" s="146" t="s">
        <v>1932</v>
      </c>
      <c r="T35" s="202">
        <v>2</v>
      </c>
      <c r="U35" s="226">
        <v>0.22</v>
      </c>
      <c r="V35" s="226">
        <v>1</v>
      </c>
      <c r="W35" s="226">
        <v>0.92</v>
      </c>
      <c r="X35" s="226">
        <v>0.9</v>
      </c>
      <c r="Y35" s="226">
        <v>0.88</v>
      </c>
      <c r="Z35" s="226">
        <v>0.25</v>
      </c>
      <c r="AA35" s="226">
        <v>0.08</v>
      </c>
      <c r="AB35" s="226">
        <v>0.19</v>
      </c>
      <c r="AC35" s="226">
        <v>0.17</v>
      </c>
      <c r="AD35" s="226">
        <v>0.17</v>
      </c>
      <c r="AE35" s="240">
        <v>0.42</v>
      </c>
      <c r="AF35" s="226">
        <v>0.28000000000000003</v>
      </c>
      <c r="AG35" s="226">
        <v>0.36</v>
      </c>
      <c r="AH35" s="226">
        <v>0.27</v>
      </c>
      <c r="AI35" s="226">
        <v>0.2</v>
      </c>
      <c r="AJ35" s="226">
        <v>0</v>
      </c>
      <c r="AK35" s="226">
        <v>0.64</v>
      </c>
      <c r="AL35" s="6"/>
      <c r="AM35" s="6"/>
      <c r="AN35" s="6"/>
      <c r="AO35" s="6"/>
      <c r="AP35" s="6"/>
      <c r="AQ35" s="6"/>
      <c r="AR35" s="6"/>
      <c r="AS35" s="6"/>
    </row>
    <row r="36" spans="1:45">
      <c r="A36" s="193" t="s">
        <v>290</v>
      </c>
      <c r="B36" s="193">
        <v>1</v>
      </c>
      <c r="C36" s="193" t="s">
        <v>2771</v>
      </c>
      <c r="D36" s="193" t="s">
        <v>2771</v>
      </c>
      <c r="E36" s="192">
        <f>VLOOKUP(C36,($L$28:$S$29),8,FALSE)</f>
        <v>4849996698.7873859</v>
      </c>
      <c r="F36" s="192">
        <f>VLOOKUP(D36,($L$28:$S$29),8,FALSE)</f>
        <v>4849996698.7873859</v>
      </c>
      <c r="G36" s="203">
        <v>1</v>
      </c>
      <c r="H36" s="288" cm="1">
        <f t="array" ref="H36">VLOOKUP($B36,TRANSPOSE($B$8:$F$12),5,FALSE)</f>
        <v>2.8277307125606153</v>
      </c>
      <c r="I36" s="288" cm="1">
        <f t="array" ref="I36">VLOOKUP($B36,TRANSPOSE($B$8:$F$12),5,FALSE)</f>
        <v>2.8277307125606153</v>
      </c>
      <c r="J36" s="281">
        <f>MIN(H36:I36)/MAX(H36:I36)</f>
        <v>1</v>
      </c>
      <c r="K36" s="210">
        <f t="shared" ref="K36" si="1">E36*F36*G36*J36</f>
        <v>2.352246797824854E+19</v>
      </c>
      <c r="T36" s="202">
        <v>3</v>
      </c>
      <c r="U36" s="226">
        <v>0.18</v>
      </c>
      <c r="V36" s="226">
        <v>0.92</v>
      </c>
      <c r="W36" s="226">
        <v>1</v>
      </c>
      <c r="X36" s="226">
        <v>0.87</v>
      </c>
      <c r="Y36" s="226">
        <v>0.84</v>
      </c>
      <c r="Z36" s="226">
        <v>0.16</v>
      </c>
      <c r="AA36" s="226">
        <v>7.0000000000000007E-2</v>
      </c>
      <c r="AB36" s="226">
        <v>0.15</v>
      </c>
      <c r="AC36" s="226">
        <v>0.1</v>
      </c>
      <c r="AD36" s="226">
        <v>0.18</v>
      </c>
      <c r="AE36" s="226">
        <v>0.33</v>
      </c>
      <c r="AF36" s="226">
        <v>0.22</v>
      </c>
      <c r="AG36" s="226">
        <v>0.27</v>
      </c>
      <c r="AH36" s="226">
        <v>0.23</v>
      </c>
      <c r="AI36" s="226">
        <v>0.16</v>
      </c>
      <c r="AJ36" s="226">
        <v>0</v>
      </c>
      <c r="AK36" s="226">
        <v>0.54</v>
      </c>
    </row>
    <row r="37" spans="1:45">
      <c r="A37" s="201"/>
      <c r="B37" s="284"/>
      <c r="C37" s="201"/>
      <c r="J37" s="204" t="s">
        <v>1983</v>
      </c>
      <c r="K37" s="204">
        <f>SQRT(SUM(K36:K36))</f>
        <v>4849996698.7873859</v>
      </c>
      <c r="L37" s="290"/>
      <c r="T37" s="202">
        <v>4</v>
      </c>
      <c r="U37" s="226">
        <v>0.21</v>
      </c>
      <c r="V37" s="226">
        <v>0.9</v>
      </c>
      <c r="W37" s="226">
        <v>0.87</v>
      </c>
      <c r="X37" s="226">
        <v>1</v>
      </c>
      <c r="Y37" s="226">
        <v>0.77</v>
      </c>
      <c r="Z37" s="226">
        <v>0.19</v>
      </c>
      <c r="AA37" s="226">
        <v>0.11</v>
      </c>
      <c r="AB37" s="226">
        <v>0.18</v>
      </c>
      <c r="AC37" s="226">
        <v>0.16</v>
      </c>
      <c r="AD37" s="226">
        <v>0.14000000000000001</v>
      </c>
      <c r="AE37" s="226">
        <v>0.32</v>
      </c>
      <c r="AF37" s="226">
        <v>0.22</v>
      </c>
      <c r="AG37" s="226">
        <v>0.28000000000000003</v>
      </c>
      <c r="AH37" s="226">
        <v>0.22</v>
      </c>
      <c r="AI37" s="226">
        <v>0.11</v>
      </c>
      <c r="AJ37" s="226">
        <v>0</v>
      </c>
      <c r="AK37" s="226">
        <v>0.57999999999999996</v>
      </c>
    </row>
    <row r="38" spans="1:45">
      <c r="A38" s="201"/>
      <c r="B38" s="284"/>
      <c r="C38" s="201"/>
      <c r="T38" s="202">
        <v>5</v>
      </c>
      <c r="U38" s="226">
        <v>0.2</v>
      </c>
      <c r="V38" s="226">
        <v>0.88</v>
      </c>
      <c r="W38" s="226">
        <v>0.84</v>
      </c>
      <c r="X38" s="226">
        <v>0.77</v>
      </c>
      <c r="Y38" s="226">
        <v>1</v>
      </c>
      <c r="Z38" s="226">
        <v>0.19</v>
      </c>
      <c r="AA38" s="226">
        <v>0.09</v>
      </c>
      <c r="AB38" s="226">
        <v>0.12</v>
      </c>
      <c r="AC38" s="226">
        <v>0.13</v>
      </c>
      <c r="AD38" s="226">
        <v>0.18</v>
      </c>
      <c r="AE38" s="226">
        <v>0.42</v>
      </c>
      <c r="AF38" s="226">
        <v>0.34</v>
      </c>
      <c r="AG38" s="226">
        <v>0.32</v>
      </c>
      <c r="AH38" s="226">
        <v>0.28999999999999998</v>
      </c>
      <c r="AI38" s="226">
        <v>0.13</v>
      </c>
      <c r="AJ38" s="226">
        <v>0</v>
      </c>
      <c r="AK38" s="226">
        <v>0.59</v>
      </c>
    </row>
    <row r="39" spans="1:45">
      <c r="A39" s="201"/>
      <c r="B39" s="284"/>
      <c r="C39" s="201"/>
      <c r="T39" s="202">
        <v>6</v>
      </c>
      <c r="U39" s="226">
        <v>0.24</v>
      </c>
      <c r="V39" s="226">
        <v>0.25</v>
      </c>
      <c r="W39" s="226">
        <v>0.16</v>
      </c>
      <c r="X39" s="226">
        <v>0.19</v>
      </c>
      <c r="Y39" s="226">
        <v>0.19</v>
      </c>
      <c r="Z39" s="226">
        <v>1</v>
      </c>
      <c r="AA39" s="226">
        <v>0.31</v>
      </c>
      <c r="AB39" s="226">
        <v>0.62</v>
      </c>
      <c r="AC39" s="226">
        <v>0.23</v>
      </c>
      <c r="AD39" s="226">
        <v>0.1</v>
      </c>
      <c r="AE39" s="226">
        <v>0.21</v>
      </c>
      <c r="AF39" s="226">
        <v>0.05</v>
      </c>
      <c r="AG39" s="226">
        <v>0.18</v>
      </c>
      <c r="AH39" s="226">
        <v>0.1</v>
      </c>
      <c r="AI39" s="226">
        <v>0.08</v>
      </c>
      <c r="AJ39" s="226">
        <v>0</v>
      </c>
      <c r="AK39" s="226">
        <v>0.28000000000000003</v>
      </c>
    </row>
    <row r="40" spans="1:45">
      <c r="A40" s="201" t="s">
        <v>1930</v>
      </c>
      <c r="B40" s="284"/>
      <c r="C40" s="201"/>
      <c r="T40" s="202">
        <v>7</v>
      </c>
      <c r="U40" s="226">
        <v>0.49</v>
      </c>
      <c r="V40" s="226">
        <v>0.08</v>
      </c>
      <c r="W40" s="226">
        <v>7.0000000000000007E-2</v>
      </c>
      <c r="X40" s="226">
        <v>0.11</v>
      </c>
      <c r="Y40" s="226">
        <v>0.09</v>
      </c>
      <c r="Z40" s="226">
        <v>0.31</v>
      </c>
      <c r="AA40" s="226">
        <v>1</v>
      </c>
      <c r="AB40" s="226">
        <v>0.21</v>
      </c>
      <c r="AC40" s="226">
        <v>0.79</v>
      </c>
      <c r="AD40" s="226">
        <v>0.17</v>
      </c>
      <c r="AE40" s="226">
        <v>0.1</v>
      </c>
      <c r="AF40" s="226">
        <v>-0.08</v>
      </c>
      <c r="AG40" s="226">
        <v>0.1</v>
      </c>
      <c r="AH40" s="226">
        <v>7.0000000000000007E-2</v>
      </c>
      <c r="AI40" s="226">
        <v>-0.02</v>
      </c>
      <c r="AJ40" s="226">
        <v>0</v>
      </c>
      <c r="AK40" s="226">
        <v>0.13</v>
      </c>
    </row>
    <row r="41" spans="1:45">
      <c r="A41" s="145" t="s">
        <v>41</v>
      </c>
      <c r="B41" s="144" t="s">
        <v>2</v>
      </c>
      <c r="C41" s="144" t="s">
        <v>1911</v>
      </c>
      <c r="D41" s="144" t="s">
        <v>1912</v>
      </c>
      <c r="E41" s="145" t="s">
        <v>1913</v>
      </c>
      <c r="F41" s="145" t="s">
        <v>1914</v>
      </c>
      <c r="T41" s="202">
        <v>8</v>
      </c>
      <c r="U41" s="226">
        <v>0.16</v>
      </c>
      <c r="V41" s="226">
        <v>0.19</v>
      </c>
      <c r="W41" s="226">
        <v>0.15</v>
      </c>
      <c r="X41" s="226">
        <v>0.18</v>
      </c>
      <c r="Y41" s="226">
        <v>0.12</v>
      </c>
      <c r="Z41" s="226">
        <v>0.62</v>
      </c>
      <c r="AA41" s="226">
        <v>0.21</v>
      </c>
      <c r="AB41" s="226">
        <v>1</v>
      </c>
      <c r="AC41" s="226">
        <v>0.16</v>
      </c>
      <c r="AD41" s="226">
        <v>0.08</v>
      </c>
      <c r="AE41" s="226">
        <v>0.13</v>
      </c>
      <c r="AF41" s="226">
        <v>-7.0000000000000007E-2</v>
      </c>
      <c r="AG41" s="226">
        <v>7.0000000000000007E-2</v>
      </c>
      <c r="AH41" s="226">
        <v>0.05</v>
      </c>
      <c r="AI41" s="226">
        <v>0.02</v>
      </c>
      <c r="AJ41" s="226">
        <v>0</v>
      </c>
      <c r="AK41" s="226">
        <v>0.19</v>
      </c>
    </row>
    <row r="42" spans="1:45">
      <c r="A42" s="193" t="s">
        <v>290</v>
      </c>
      <c r="B42" s="193">
        <v>1</v>
      </c>
      <c r="C42" s="151">
        <f>K37</f>
        <v>4849996698.7873859</v>
      </c>
      <c r="D42" s="151">
        <f>C42^2</f>
        <v>2.352246797824854E+19</v>
      </c>
      <c r="E42" s="151">
        <f>SUM(S29:S29)</f>
        <v>4849996698.7873859</v>
      </c>
      <c r="F42" s="151">
        <f>MAX(MIN(E42,C42),-C42)</f>
        <v>4849996698.7873859</v>
      </c>
      <c r="T42" s="202">
        <v>9</v>
      </c>
      <c r="U42" s="226">
        <v>0.38</v>
      </c>
      <c r="V42" s="226">
        <v>0.17</v>
      </c>
      <c r="W42" s="226">
        <v>0.1</v>
      </c>
      <c r="X42" s="226">
        <v>0.16</v>
      </c>
      <c r="Y42" s="226">
        <v>0.13</v>
      </c>
      <c r="Z42" s="226">
        <v>0.23</v>
      </c>
      <c r="AA42" s="226">
        <v>0.79</v>
      </c>
      <c r="AB42" s="226">
        <v>0.16</v>
      </c>
      <c r="AC42" s="226">
        <v>1</v>
      </c>
      <c r="AD42" s="226">
        <v>0.15</v>
      </c>
      <c r="AE42" s="226">
        <v>0.09</v>
      </c>
      <c r="AF42" s="226">
        <v>-0.06</v>
      </c>
      <c r="AG42" s="226">
        <v>0.06</v>
      </c>
      <c r="AH42" s="226">
        <v>0.06</v>
      </c>
      <c r="AI42" s="226">
        <v>0.01</v>
      </c>
      <c r="AJ42" s="226">
        <v>0</v>
      </c>
      <c r="AK42" s="226">
        <v>0.16</v>
      </c>
    </row>
    <row r="43" spans="1:45">
      <c r="A43" s="201"/>
      <c r="B43" s="201"/>
      <c r="C43" s="201"/>
      <c r="T43" s="202">
        <v>10</v>
      </c>
      <c r="U43" s="226">
        <v>0.14000000000000001</v>
      </c>
      <c r="V43" s="226">
        <v>0.17</v>
      </c>
      <c r="W43" s="226">
        <v>0.18</v>
      </c>
      <c r="X43" s="226">
        <v>0.14000000000000001</v>
      </c>
      <c r="Y43" s="226">
        <v>0.18</v>
      </c>
      <c r="Z43" s="226">
        <v>0.1</v>
      </c>
      <c r="AA43" s="226">
        <v>0.17</v>
      </c>
      <c r="AB43" s="226">
        <v>0.08</v>
      </c>
      <c r="AC43" s="226">
        <v>0.15</v>
      </c>
      <c r="AD43" s="226">
        <v>1</v>
      </c>
      <c r="AE43" s="226">
        <v>0.16</v>
      </c>
      <c r="AF43" s="226">
        <v>0.09</v>
      </c>
      <c r="AG43" s="226">
        <v>0.14000000000000001</v>
      </c>
      <c r="AH43" s="226">
        <v>0.09</v>
      </c>
      <c r="AI43" s="226">
        <v>0.03</v>
      </c>
      <c r="AJ43" s="226">
        <v>0</v>
      </c>
      <c r="AK43" s="226">
        <v>0.11</v>
      </c>
    </row>
    <row r="44" spans="1:45">
      <c r="A44" s="201"/>
      <c r="B44" s="201"/>
      <c r="C44" s="201"/>
      <c r="T44" s="202">
        <v>11</v>
      </c>
      <c r="U44" s="226">
        <v>0.1</v>
      </c>
      <c r="V44" s="240">
        <v>0.42</v>
      </c>
      <c r="W44" s="226">
        <v>0.33</v>
      </c>
      <c r="X44" s="226">
        <v>0.32</v>
      </c>
      <c r="Y44" s="226">
        <v>0.42</v>
      </c>
      <c r="Z44" s="226">
        <v>0.21</v>
      </c>
      <c r="AA44" s="226">
        <v>0.1</v>
      </c>
      <c r="AB44" s="226">
        <v>0.13</v>
      </c>
      <c r="AC44" s="226">
        <v>0.09</v>
      </c>
      <c r="AD44" s="226">
        <v>0.16</v>
      </c>
      <c r="AE44" s="226">
        <v>1</v>
      </c>
      <c r="AF44" s="226">
        <v>0.36</v>
      </c>
      <c r="AG44" s="226">
        <v>0.3</v>
      </c>
      <c r="AH44" s="226">
        <v>0.25</v>
      </c>
      <c r="AI44" s="226">
        <v>0.18</v>
      </c>
      <c r="AJ44" s="226">
        <v>0</v>
      </c>
      <c r="AK44" s="226">
        <v>0.37</v>
      </c>
    </row>
    <row r="45" spans="1:45">
      <c r="A45" s="195" t="s">
        <v>2621</v>
      </c>
      <c r="T45" s="202">
        <v>12</v>
      </c>
      <c r="U45" s="226">
        <v>0.02</v>
      </c>
      <c r="V45" s="226">
        <v>0.28000000000000003</v>
      </c>
      <c r="W45" s="226">
        <v>0.22</v>
      </c>
      <c r="X45" s="226">
        <v>0.22</v>
      </c>
      <c r="Y45" s="226">
        <v>0.34</v>
      </c>
      <c r="Z45" s="226">
        <v>0.05</v>
      </c>
      <c r="AA45" s="226">
        <v>-0.08</v>
      </c>
      <c r="AB45" s="226">
        <v>-7.0000000000000007E-2</v>
      </c>
      <c r="AC45" s="226">
        <v>-0.06</v>
      </c>
      <c r="AD45" s="226">
        <v>0.09</v>
      </c>
      <c r="AE45" s="226">
        <v>0.36</v>
      </c>
      <c r="AF45" s="226">
        <v>1</v>
      </c>
      <c r="AG45" s="226">
        <v>0.2</v>
      </c>
      <c r="AH45" s="226">
        <v>0.18</v>
      </c>
      <c r="AI45" s="226">
        <v>0.11</v>
      </c>
      <c r="AJ45" s="226">
        <v>0</v>
      </c>
      <c r="AK45" s="226">
        <v>0.26</v>
      </c>
    </row>
    <row r="46" spans="1:45">
      <c r="T46" s="202">
        <v>13</v>
      </c>
      <c r="U46" s="226">
        <v>0.12</v>
      </c>
      <c r="V46" s="226">
        <v>0.36</v>
      </c>
      <c r="W46" s="226">
        <v>0.27</v>
      </c>
      <c r="X46" s="226">
        <v>0.28000000000000003</v>
      </c>
      <c r="Y46" s="226">
        <v>0.32</v>
      </c>
      <c r="Z46" s="226">
        <v>0.18</v>
      </c>
      <c r="AA46" s="226">
        <v>0.1</v>
      </c>
      <c r="AB46" s="226">
        <v>7.0000000000000007E-2</v>
      </c>
      <c r="AC46" s="226">
        <v>0.06</v>
      </c>
      <c r="AD46" s="226">
        <v>0.14000000000000001</v>
      </c>
      <c r="AE46" s="226">
        <v>0.3</v>
      </c>
      <c r="AF46" s="226">
        <v>0.2</v>
      </c>
      <c r="AG46" s="226">
        <v>1</v>
      </c>
      <c r="AH46" s="226">
        <v>0.28000000000000003</v>
      </c>
      <c r="AI46" s="226">
        <v>0.19</v>
      </c>
      <c r="AJ46" s="226">
        <v>0</v>
      </c>
      <c r="AK46" s="226">
        <v>0.39</v>
      </c>
    </row>
    <row r="47" spans="1:45">
      <c r="A47" s="316" t="s">
        <v>2</v>
      </c>
      <c r="B47" s="317"/>
      <c r="C47" s="144" t="s">
        <v>1916</v>
      </c>
      <c r="D47" s="144" t="s">
        <v>1917</v>
      </c>
      <c r="E47" s="144" t="s">
        <v>1957</v>
      </c>
      <c r="F47" s="144" t="s">
        <v>1958</v>
      </c>
      <c r="G47" s="144" t="s">
        <v>1922</v>
      </c>
      <c r="H47" s="144" t="s">
        <v>1959</v>
      </c>
      <c r="I47" s="144" t="s">
        <v>1932</v>
      </c>
      <c r="T47" s="202">
        <v>14</v>
      </c>
      <c r="U47" s="226">
        <v>0.11</v>
      </c>
      <c r="V47" s="226">
        <v>0.27</v>
      </c>
      <c r="W47" s="226">
        <v>0.23</v>
      </c>
      <c r="X47" s="226">
        <v>0.22</v>
      </c>
      <c r="Y47" s="226">
        <v>0.28999999999999998</v>
      </c>
      <c r="Z47" s="226">
        <v>0.1</v>
      </c>
      <c r="AA47" s="226">
        <v>7.0000000000000007E-2</v>
      </c>
      <c r="AB47" s="226">
        <v>0.05</v>
      </c>
      <c r="AC47" s="226">
        <v>0.06</v>
      </c>
      <c r="AD47" s="226">
        <v>0.09</v>
      </c>
      <c r="AE47" s="226">
        <v>0.25</v>
      </c>
      <c r="AF47" s="226">
        <v>0.18</v>
      </c>
      <c r="AG47" s="226">
        <v>0.28000000000000003</v>
      </c>
      <c r="AH47" s="226">
        <v>1</v>
      </c>
      <c r="AI47" s="226">
        <v>0.13</v>
      </c>
      <c r="AJ47" s="226">
        <v>0</v>
      </c>
      <c r="AK47" s="226">
        <v>0.26</v>
      </c>
    </row>
    <row r="48" spans="1:45">
      <c r="A48" s="193">
        <v>1</v>
      </c>
      <c r="B48" s="193">
        <v>1</v>
      </c>
      <c r="C48" s="151">
        <f>VLOOKUP(A48,$B$42:$F$42,5,FALSE)</f>
        <v>4849996698.7873859</v>
      </c>
      <c r="D48" s="151">
        <f>VLOOKUP(B48,$B$42:$F$42,5,FALSE)</f>
        <v>4849996698.7873859</v>
      </c>
      <c r="E48" s="151" cm="1">
        <f t="array" ref="E48">VLOOKUP(A48,TRANSPOSE($B$8:$F$12),5,FALSE)</f>
        <v>2.8277307125606153</v>
      </c>
      <c r="F48" s="151" cm="1">
        <f t="array" ref="F48">VLOOKUP(B48,TRANSPOSE($B$8:$F$12),5,FALSE)</f>
        <v>2.8277307125606153</v>
      </c>
      <c r="G48" s="211">
        <v>1</v>
      </c>
      <c r="H48" s="281">
        <v>1</v>
      </c>
      <c r="I48" s="151">
        <f>IF(C48=D48,0,C48*D48*G48*H48)</f>
        <v>0</v>
      </c>
      <c r="T48" s="202">
        <v>15</v>
      </c>
      <c r="U48" s="226">
        <v>0.02</v>
      </c>
      <c r="V48" s="226">
        <v>0.2</v>
      </c>
      <c r="W48" s="226">
        <v>0.16</v>
      </c>
      <c r="X48" s="226">
        <v>0.11</v>
      </c>
      <c r="Y48" s="226">
        <v>0.13</v>
      </c>
      <c r="Z48" s="226">
        <v>0.08</v>
      </c>
      <c r="AA48" s="226">
        <v>-0.02</v>
      </c>
      <c r="AB48" s="226">
        <v>0.02</v>
      </c>
      <c r="AC48" s="226">
        <v>0.01</v>
      </c>
      <c r="AD48" s="226">
        <v>0.03</v>
      </c>
      <c r="AE48" s="226">
        <v>0.18</v>
      </c>
      <c r="AF48" s="226">
        <v>0.11</v>
      </c>
      <c r="AG48" s="226">
        <v>0.19</v>
      </c>
      <c r="AH48" s="226">
        <v>0.13</v>
      </c>
      <c r="AI48" s="226">
        <v>1</v>
      </c>
      <c r="AJ48" s="226">
        <v>0</v>
      </c>
      <c r="AK48" s="226">
        <v>0.21</v>
      </c>
    </row>
    <row r="49" spans="1:37">
      <c r="A49" s="201"/>
      <c r="B49" s="201"/>
      <c r="C49" s="201"/>
      <c r="H49" s="1" t="s">
        <v>1931</v>
      </c>
      <c r="I49" s="1">
        <f>SUM(I48:I48)</f>
        <v>0</v>
      </c>
      <c r="T49" s="202">
        <v>16</v>
      </c>
      <c r="U49" s="226">
        <v>0</v>
      </c>
      <c r="V49" s="226">
        <v>0</v>
      </c>
      <c r="W49" s="226">
        <v>0</v>
      </c>
      <c r="X49" s="226">
        <v>0</v>
      </c>
      <c r="Y49" s="226">
        <v>0</v>
      </c>
      <c r="Z49" s="226">
        <v>0</v>
      </c>
      <c r="AA49" s="226">
        <v>0</v>
      </c>
      <c r="AB49" s="226">
        <v>0</v>
      </c>
      <c r="AC49" s="226">
        <v>0</v>
      </c>
      <c r="AD49" s="226">
        <v>0</v>
      </c>
      <c r="AE49" s="226">
        <v>0</v>
      </c>
      <c r="AF49" s="226">
        <v>0</v>
      </c>
      <c r="AG49" s="226">
        <v>0</v>
      </c>
      <c r="AH49" s="226">
        <v>0</v>
      </c>
      <c r="AI49" s="226">
        <v>0</v>
      </c>
      <c r="AJ49" s="226">
        <v>1</v>
      </c>
      <c r="AK49" s="226">
        <v>0</v>
      </c>
    </row>
    <row r="50" spans="1:37">
      <c r="A50" s="201"/>
      <c r="B50" s="201"/>
      <c r="C50" s="201"/>
      <c r="H50" s="1" t="s">
        <v>1933</v>
      </c>
      <c r="I50" s="1">
        <f>SUM(D42:D42)</f>
        <v>2.352246797824854E+19</v>
      </c>
      <c r="T50" s="202">
        <v>17</v>
      </c>
      <c r="U50" s="226">
        <v>0.17</v>
      </c>
      <c r="V50" s="226">
        <v>0.64</v>
      </c>
      <c r="W50" s="226">
        <v>0.54</v>
      </c>
      <c r="X50" s="226">
        <v>0.57999999999999996</v>
      </c>
      <c r="Y50" s="226">
        <v>0.59</v>
      </c>
      <c r="Z50" s="226">
        <v>0.28000000000000003</v>
      </c>
      <c r="AA50" s="226">
        <v>0.13</v>
      </c>
      <c r="AB50" s="226">
        <v>0.19</v>
      </c>
      <c r="AC50" s="226">
        <v>0.16</v>
      </c>
      <c r="AD50" s="226">
        <v>0.11</v>
      </c>
      <c r="AE50" s="226">
        <v>0.37</v>
      </c>
      <c r="AF50" s="226">
        <v>0.26</v>
      </c>
      <c r="AG50" s="226">
        <v>0.39</v>
      </c>
      <c r="AH50" s="226">
        <v>0.26</v>
      </c>
      <c r="AI50" s="226">
        <v>0.21</v>
      </c>
      <c r="AJ50" s="226">
        <v>0</v>
      </c>
      <c r="AK50" s="226">
        <v>1</v>
      </c>
    </row>
    <row r="51" spans="1:37">
      <c r="A51" s="201"/>
      <c r="B51" s="201"/>
      <c r="C51" s="201"/>
      <c r="H51" s="204" t="s">
        <v>2623</v>
      </c>
      <c r="I51" s="204">
        <f>SQRT(SUM(I49:I50))</f>
        <v>4849996698.7873859</v>
      </c>
    </row>
    <row r="52" spans="1:37">
      <c r="A52" s="201"/>
      <c r="B52" s="201"/>
      <c r="C52" s="201"/>
    </row>
    <row r="54" spans="1:37">
      <c r="T54" s="217"/>
      <c r="U54" s="222" t="s">
        <v>51</v>
      </c>
      <c r="V54" s="222" t="s">
        <v>75</v>
      </c>
      <c r="W54" s="222" t="s">
        <v>54</v>
      </c>
      <c r="X54" s="222" t="s">
        <v>77</v>
      </c>
      <c r="Y54" s="222" t="s">
        <v>57</v>
      </c>
      <c r="Z54" s="222" t="s">
        <v>79</v>
      </c>
      <c r="AA54" s="222" t="s">
        <v>63</v>
      </c>
      <c r="AB54" s="222" t="s">
        <v>68</v>
      </c>
      <c r="AC54" s="222" t="s">
        <v>72</v>
      </c>
      <c r="AD54" s="222" t="s">
        <v>82</v>
      </c>
      <c r="AE54" s="222" t="s">
        <v>84</v>
      </c>
      <c r="AF54" s="222" t="s">
        <v>86</v>
      </c>
    </row>
    <row r="55" spans="1:37">
      <c r="A55" s="274" t="s">
        <v>2625</v>
      </c>
      <c r="B55" s="273"/>
      <c r="T55" s="222" t="s">
        <v>2628</v>
      </c>
      <c r="U55" s="275">
        <f>0.5*MIN(1,14/U56)</f>
        <v>0.5</v>
      </c>
      <c r="V55" s="275">
        <f t="shared" ref="V55:AF55" si="2">0.5*MIN(1,14/V56)</f>
        <v>0.23013698630136986</v>
      </c>
      <c r="W55" s="275">
        <f t="shared" si="2"/>
        <v>7.6712328767123292E-2</v>
      </c>
      <c r="X55" s="275">
        <f t="shared" si="2"/>
        <v>3.8356164383561646E-2</v>
      </c>
      <c r="Y55" s="275">
        <f t="shared" si="2"/>
        <v>1.9178082191780823E-2</v>
      </c>
      <c r="Z55" s="275">
        <f t="shared" si="2"/>
        <v>9.5890410958904115E-3</v>
      </c>
      <c r="AA55" s="275">
        <f t="shared" si="2"/>
        <v>6.392694063926941E-3</v>
      </c>
      <c r="AB55" s="275">
        <f t="shared" si="2"/>
        <v>3.8356164383561643E-3</v>
      </c>
      <c r="AC55" s="275">
        <f t="shared" si="2"/>
        <v>1.9178082191780822E-3</v>
      </c>
      <c r="AD55" s="275">
        <f t="shared" si="2"/>
        <v>1.2785388127853881E-3</v>
      </c>
      <c r="AE55" s="275">
        <f t="shared" si="2"/>
        <v>9.5890410958904108E-4</v>
      </c>
      <c r="AF55" s="275">
        <f t="shared" si="2"/>
        <v>6.3926940639269405E-4</v>
      </c>
    </row>
    <row r="56" spans="1:37">
      <c r="T56" s="222" t="s">
        <v>2629</v>
      </c>
      <c r="U56" s="217">
        <v>14</v>
      </c>
      <c r="V56" s="217">
        <f>365/12</f>
        <v>30.416666666666668</v>
      </c>
      <c r="W56" s="217">
        <f>365/4</f>
        <v>91.25</v>
      </c>
      <c r="X56" s="217">
        <f>365/2</f>
        <v>182.5</v>
      </c>
      <c r="Y56" s="217">
        <f>365</f>
        <v>365</v>
      </c>
      <c r="Z56" s="217">
        <f>365*2</f>
        <v>730</v>
      </c>
      <c r="AA56" s="217">
        <f>365*3</f>
        <v>1095</v>
      </c>
      <c r="AB56" s="217">
        <f>365*5</f>
        <v>1825</v>
      </c>
      <c r="AC56" s="217">
        <f>365*10</f>
        <v>3650</v>
      </c>
      <c r="AD56" s="217">
        <f>365*15</f>
        <v>5475</v>
      </c>
      <c r="AE56" s="217">
        <f>365*20</f>
        <v>7300</v>
      </c>
      <c r="AF56" s="217">
        <f>365*30</f>
        <v>10950</v>
      </c>
    </row>
    <row r="57" spans="1:37">
      <c r="A57" s="195" t="s">
        <v>2751</v>
      </c>
    </row>
    <row r="59" spans="1:37">
      <c r="A59" s="144" t="s">
        <v>41</v>
      </c>
      <c r="B59" s="144" t="s">
        <v>42</v>
      </c>
      <c r="C59" s="144" t="s">
        <v>43</v>
      </c>
      <c r="D59" s="144" t="s">
        <v>0</v>
      </c>
      <c r="E59" s="144" t="s">
        <v>1</v>
      </c>
      <c r="F59" s="144" t="s">
        <v>2</v>
      </c>
      <c r="G59" s="144" t="s">
        <v>3</v>
      </c>
      <c r="H59" s="144" t="s">
        <v>4</v>
      </c>
      <c r="I59" s="144" t="s">
        <v>44</v>
      </c>
      <c r="J59" s="144" t="s">
        <v>45</v>
      </c>
      <c r="K59" s="144" t="s">
        <v>46</v>
      </c>
      <c r="L59" s="144" t="s">
        <v>2739</v>
      </c>
      <c r="M59" s="144" t="s">
        <v>2627</v>
      </c>
      <c r="N59" s="144" t="s">
        <v>2706</v>
      </c>
      <c r="O59" s="144" t="s">
        <v>2708</v>
      </c>
      <c r="P59" s="144" t="s">
        <v>2707</v>
      </c>
      <c r="Q59" s="235" t="s">
        <v>2664</v>
      </c>
      <c r="R59" s="235" t="s">
        <v>2665</v>
      </c>
    </row>
    <row r="60" spans="1:37">
      <c r="A60" s="193" t="s">
        <v>290</v>
      </c>
      <c r="B60" s="189" t="s">
        <v>453</v>
      </c>
      <c r="C60" s="189" t="s">
        <v>49</v>
      </c>
      <c r="D60" s="193" t="s">
        <v>31</v>
      </c>
      <c r="E60" s="193" t="s">
        <v>294</v>
      </c>
      <c r="F60" s="193">
        <v>1</v>
      </c>
      <c r="G60" s="193" t="s">
        <v>51</v>
      </c>
      <c r="H60" s="193"/>
      <c r="I60" s="193">
        <v>40000000</v>
      </c>
      <c r="J60" s="189" t="s">
        <v>50</v>
      </c>
      <c r="K60" s="193">
        <v>40000000</v>
      </c>
      <c r="L60" s="271" t="str">
        <f>E60&amp;"-"&amp;F60&amp;"-"&amp;G60</f>
        <v>Coal Europe-1-2w</v>
      </c>
      <c r="M60" s="191" cm="1">
        <f t="array" ref="M60">VLOOKUP(G60,TRANSPOSE($T$54:$AF$55),2,FALSE)</f>
        <v>0.5</v>
      </c>
      <c r="N60" s="294">
        <f>N29</f>
        <v>48</v>
      </c>
      <c r="O60" s="295">
        <f>_xlfn.NORM.S.INV(99%)</f>
        <v>2.3263478740408408</v>
      </c>
      <c r="P60" s="295">
        <f>N60*SQRT(365/14)/O60</f>
        <v>105.35350619175139</v>
      </c>
      <c r="Q60" s="223">
        <f>K60*M60*P60</f>
        <v>2107070123.8350279</v>
      </c>
      <c r="R60" s="223">
        <f>ABS(Q60)</f>
        <v>2107070123.8350279</v>
      </c>
    </row>
    <row r="61" spans="1:37">
      <c r="P61" s="6"/>
      <c r="Q61" s="6"/>
      <c r="R61" s="6"/>
    </row>
    <row r="62" spans="1:37">
      <c r="P62" s="6"/>
      <c r="Q62" s="6"/>
      <c r="R62" s="6"/>
    </row>
    <row r="63" spans="1:37">
      <c r="A63" s="195" t="s">
        <v>2666</v>
      </c>
    </row>
    <row r="65" spans="1:21">
      <c r="A65" s="201"/>
      <c r="B65" s="201"/>
      <c r="C65" s="201"/>
    </row>
    <row r="66" spans="1:21">
      <c r="A66" s="145" t="s">
        <v>41</v>
      </c>
      <c r="B66" s="144" t="s">
        <v>2</v>
      </c>
      <c r="C66" s="144" t="s">
        <v>2747</v>
      </c>
      <c r="D66" s="144" t="s">
        <v>2748</v>
      </c>
      <c r="E66" s="145" t="s">
        <v>1920</v>
      </c>
      <c r="F66" s="145" t="s">
        <v>1921</v>
      </c>
      <c r="G66" s="144" t="s">
        <v>1922</v>
      </c>
      <c r="H66" s="144" t="s">
        <v>2632</v>
      </c>
      <c r="I66" s="146" t="s">
        <v>1932</v>
      </c>
    </row>
    <row r="67" spans="1:21">
      <c r="A67" s="193" t="s">
        <v>290</v>
      </c>
      <c r="B67" s="193">
        <v>1</v>
      </c>
      <c r="C67" s="271" t="s">
        <v>2771</v>
      </c>
      <c r="D67" s="193" t="s">
        <v>2771</v>
      </c>
      <c r="E67" s="192">
        <f>VLOOKUP(C67,($L$59:$Q$60),6,FALSE)</f>
        <v>2107070123.8350279</v>
      </c>
      <c r="F67" s="192">
        <f>VLOOKUP(D67,($L$59:$Q$60),6,FALSE)</f>
        <v>2107070123.8350279</v>
      </c>
      <c r="G67" s="203">
        <v>1</v>
      </c>
      <c r="H67" s="272">
        <f>G67^2</f>
        <v>1</v>
      </c>
      <c r="I67" s="210">
        <f>E67*F67*H67</f>
        <v>4.4397445067581599E+18</v>
      </c>
    </row>
    <row r="68" spans="1:21">
      <c r="A68" s="201"/>
      <c r="B68" s="284"/>
      <c r="C68" s="201"/>
      <c r="H68" s="204" t="s">
        <v>1983</v>
      </c>
      <c r="I68" s="204">
        <f>SQRT(SUM(I67:I67))</f>
        <v>2107070123.8350279</v>
      </c>
    </row>
    <row r="69" spans="1:21">
      <c r="B69" s="6"/>
    </row>
    <row r="70" spans="1:21">
      <c r="A70" s="201" t="s">
        <v>1930</v>
      </c>
      <c r="B70" s="284"/>
      <c r="C70" s="201"/>
    </row>
    <row r="71" spans="1:21">
      <c r="A71" s="145" t="s">
        <v>41</v>
      </c>
      <c r="B71" s="144" t="s">
        <v>2</v>
      </c>
      <c r="C71" s="144" t="s">
        <v>1911</v>
      </c>
      <c r="D71" s="144" t="s">
        <v>1912</v>
      </c>
      <c r="E71" s="145" t="s">
        <v>1913</v>
      </c>
      <c r="F71" s="145" t="s">
        <v>1914</v>
      </c>
    </row>
    <row r="72" spans="1:21">
      <c r="A72" s="193" t="s">
        <v>290</v>
      </c>
      <c r="B72" s="193">
        <v>1</v>
      </c>
      <c r="C72" s="151">
        <f>I68</f>
        <v>2107070123.8350279</v>
      </c>
      <c r="D72" s="151">
        <f>C72^2</f>
        <v>4.4397445067581599E+18</v>
      </c>
      <c r="E72" s="151">
        <f>SUM(Q60:Q60)</f>
        <v>2107070123.8350279</v>
      </c>
      <c r="F72" s="151">
        <f>MAX(MIN(E72,C72),-C72)</f>
        <v>2107070123.8350279</v>
      </c>
      <c r="T72" s="224"/>
      <c r="U72" s="224"/>
    </row>
    <row r="73" spans="1:21">
      <c r="B73" s="6"/>
      <c r="T73" s="6"/>
      <c r="U73" s="6"/>
    </row>
    <row r="75" spans="1:21">
      <c r="A75" s="195" t="s">
        <v>2668</v>
      </c>
    </row>
    <row r="77" spans="1:21">
      <c r="A77" s="145"/>
      <c r="B77" s="145" t="s">
        <v>2667</v>
      </c>
      <c r="C77" s="144" t="s">
        <v>2784</v>
      </c>
    </row>
    <row r="78" spans="1:21">
      <c r="A78" s="217" t="s">
        <v>2634</v>
      </c>
      <c r="B78" s="217">
        <f>SUM(Q60:Q60)</f>
        <v>2107070123.8350279</v>
      </c>
      <c r="C78" s="217">
        <f>SUM(B78)</f>
        <v>2107070123.8350279</v>
      </c>
    </row>
    <row r="79" spans="1:21">
      <c r="A79" s="217" t="s">
        <v>2635</v>
      </c>
      <c r="B79" s="217">
        <f>SUM(R60:R60)</f>
        <v>2107070123.8350279</v>
      </c>
      <c r="C79" s="217">
        <f>SUM(B79)</f>
        <v>2107070123.8350279</v>
      </c>
    </row>
    <row r="80" spans="1:21">
      <c r="A80" s="217" t="s">
        <v>2636</v>
      </c>
      <c r="B80" s="217">
        <f>MIN(0,C78/C79)</f>
        <v>0</v>
      </c>
    </row>
    <row r="81" spans="1:7">
      <c r="A81" s="217" t="s">
        <v>2637</v>
      </c>
      <c r="B81" s="217">
        <f>_xlfn.NORM.S.INV(99.5%)</f>
        <v>2.5758293035488999</v>
      </c>
    </row>
    <row r="82" spans="1:7">
      <c r="A82" s="277" t="s">
        <v>2638</v>
      </c>
      <c r="B82" s="217">
        <f>(B81^2-1)*(1+B80)-B80</f>
        <v>5.6348966010212109</v>
      </c>
      <c r="D82" s="278"/>
      <c r="E82" s="278"/>
      <c r="F82" s="278"/>
      <c r="G82" s="279"/>
    </row>
    <row r="83" spans="1:7">
      <c r="B83" s="283"/>
    </row>
    <row r="85" spans="1:7">
      <c r="A85" s="195" t="s">
        <v>2642</v>
      </c>
    </row>
    <row r="87" spans="1:7">
      <c r="A87" s="316" t="s">
        <v>2</v>
      </c>
      <c r="B87" s="317"/>
      <c r="C87" s="144" t="s">
        <v>1916</v>
      </c>
      <c r="D87" s="144" t="s">
        <v>1917</v>
      </c>
      <c r="E87" s="144" t="s">
        <v>1922</v>
      </c>
      <c r="F87" s="144" t="s">
        <v>2632</v>
      </c>
      <c r="G87" s="144" t="s">
        <v>1932</v>
      </c>
    </row>
    <row r="88" spans="1:7">
      <c r="A88" s="193">
        <v>1</v>
      </c>
      <c r="B88" s="193">
        <v>1</v>
      </c>
      <c r="C88" s="151">
        <f>VLOOKUP(A88,$B$71:$F$72,5,FALSE)</f>
        <v>2107070123.8350279</v>
      </c>
      <c r="D88" s="151">
        <f>VLOOKUP(B88,$B$71:$F$72,5,FALSE)</f>
        <v>2107070123.8350279</v>
      </c>
      <c r="E88" s="211">
        <v>1</v>
      </c>
      <c r="F88" s="211">
        <f>E88^2</f>
        <v>1</v>
      </c>
      <c r="G88" s="151">
        <f>IF(C88=D88,0,C88*D88*F88)</f>
        <v>0</v>
      </c>
    </row>
    <row r="89" spans="1:7">
      <c r="A89" s="201"/>
      <c r="B89" s="201"/>
      <c r="C89" s="201"/>
      <c r="F89" s="1" t="s">
        <v>1931</v>
      </c>
      <c r="G89" s="1">
        <f>SUM(G88:G88)</f>
        <v>0</v>
      </c>
    </row>
    <row r="90" spans="1:7">
      <c r="A90" s="201"/>
      <c r="B90" s="201"/>
      <c r="C90" s="201"/>
      <c r="F90" s="1" t="s">
        <v>1933</v>
      </c>
      <c r="G90" s="1">
        <f>SUM(D72:D72)</f>
        <v>4.4397445067581599E+18</v>
      </c>
    </row>
    <row r="91" spans="1:7">
      <c r="F91" s="204" t="s">
        <v>2670</v>
      </c>
      <c r="G91" s="204">
        <f>MAX(C78+B82*SQRT(G89+G90),0)</f>
        <v>13980192402.746368</v>
      </c>
    </row>
    <row r="93" spans="1:7">
      <c r="A93" s="274" t="s">
        <v>2613</v>
      </c>
      <c r="B93" s="273">
        <f>I51+G91</f>
        <v>18830189101.533752</v>
      </c>
    </row>
    <row r="95" spans="1:7">
      <c r="A95" s="205" t="s">
        <v>1935</v>
      </c>
    </row>
    <row r="97" spans="1:17">
      <c r="A97" s="227" t="s">
        <v>2043</v>
      </c>
      <c r="B97" s="227" t="s">
        <v>2044</v>
      </c>
      <c r="C97" s="227" t="s">
        <v>2045</v>
      </c>
      <c r="D97" s="227" t="s">
        <v>2046</v>
      </c>
      <c r="E97" s="227" t="s">
        <v>2047</v>
      </c>
      <c r="F97" s="227" t="s">
        <v>2048</v>
      </c>
      <c r="G97" s="227" t="s">
        <v>2049</v>
      </c>
      <c r="H97" s="227" t="s">
        <v>2050</v>
      </c>
      <c r="I97" s="227" t="s">
        <v>2051</v>
      </c>
      <c r="J97" s="217" t="s">
        <v>2052</v>
      </c>
      <c r="K97" s="217" t="s">
        <v>2053</v>
      </c>
      <c r="L97" s="217" t="s">
        <v>2054</v>
      </c>
      <c r="M97" s="217" t="s">
        <v>2055</v>
      </c>
      <c r="N97" s="217" t="s">
        <v>2056</v>
      </c>
      <c r="O97" s="217" t="s">
        <v>2057</v>
      </c>
      <c r="P97" s="217" t="s">
        <v>2058</v>
      </c>
      <c r="Q97" s="217" t="s">
        <v>2059</v>
      </c>
    </row>
    <row r="98" spans="1:17">
      <c r="A98" s="228">
        <v>45169</v>
      </c>
      <c r="B98" s="227" t="s">
        <v>2479</v>
      </c>
      <c r="C98" s="227" t="s">
        <v>2061</v>
      </c>
      <c r="D98" s="227" t="s">
        <v>50</v>
      </c>
      <c r="E98" s="227">
        <v>18830189101.533699</v>
      </c>
      <c r="F98" s="227">
        <v>0</v>
      </c>
      <c r="G98" s="227">
        <v>18830189101.533699</v>
      </c>
      <c r="H98" s="227">
        <v>0</v>
      </c>
      <c r="I98" s="227">
        <v>0</v>
      </c>
      <c r="J98" s="217">
        <v>0</v>
      </c>
      <c r="K98" s="217">
        <v>18830189101.533699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  <c r="Q98" s="217">
        <v>0</v>
      </c>
    </row>
    <row r="155" spans="22:33"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</sheetData>
  <mergeCells count="17">
    <mergeCell ref="U22:X22"/>
    <mergeCell ref="B7:D7"/>
    <mergeCell ref="T10:Z10"/>
    <mergeCell ref="T11:Z11"/>
    <mergeCell ref="U14:X14"/>
    <mergeCell ref="U15:X15"/>
    <mergeCell ref="U16:X16"/>
    <mergeCell ref="U17:X17"/>
    <mergeCell ref="U18:X18"/>
    <mergeCell ref="U19:X19"/>
    <mergeCell ref="U20:X20"/>
    <mergeCell ref="U21:X21"/>
    <mergeCell ref="U23:X23"/>
    <mergeCell ref="U24:X24"/>
    <mergeCell ref="U25:X25"/>
    <mergeCell ref="A47:B47"/>
    <mergeCell ref="A87:B87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3E578-CC4A-4970-8DEB-C38966FBEF06}">
  <dimension ref="A1:AS161"/>
  <sheetViews>
    <sheetView topLeftCell="D1" zoomScaleNormal="100" workbookViewId="0">
      <selection activeCell="M36" sqref="M36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8.5703125" style="1" customWidth="1"/>
    <col min="35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6">
      <c r="A2" s="187" t="s">
        <v>1779</v>
      </c>
      <c r="B2" s="187" t="s">
        <v>1183</v>
      </c>
      <c r="C2" s="187" t="s">
        <v>1392</v>
      </c>
      <c r="D2" s="187" t="s">
        <v>1780</v>
      </c>
      <c r="E2" s="187" t="s">
        <v>1781</v>
      </c>
      <c r="F2" s="187" t="s">
        <v>1733</v>
      </c>
      <c r="G2" s="187" t="s">
        <v>617</v>
      </c>
      <c r="H2" s="188">
        <v>0</v>
      </c>
      <c r="I2" s="188">
        <v>830979471.97664571</v>
      </c>
      <c r="J2" s="188">
        <v>30330288.907200135</v>
      </c>
      <c r="K2" s="188">
        <v>0</v>
      </c>
      <c r="L2" s="188">
        <v>0</v>
      </c>
      <c r="M2" s="188">
        <v>861309760.88384581</v>
      </c>
      <c r="N2" s="188"/>
    </row>
    <row r="4" spans="1:36">
      <c r="A4" s="274" t="s">
        <v>2624</v>
      </c>
      <c r="B4" s="273"/>
      <c r="T4" s="190"/>
      <c r="U4" s="190"/>
      <c r="V4" s="190"/>
      <c r="W4" s="190"/>
    </row>
    <row r="5" spans="1:36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6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>
        <v>13</v>
      </c>
      <c r="AG6" s="202">
        <v>14</v>
      </c>
      <c r="AH6" s="202">
        <v>15</v>
      </c>
      <c r="AI6" s="202">
        <v>16</v>
      </c>
      <c r="AJ6" s="202">
        <v>17</v>
      </c>
    </row>
    <row r="7" spans="1:36">
      <c r="A7" s="144" t="s">
        <v>1907</v>
      </c>
      <c r="B7" s="316" t="s">
        <v>290</v>
      </c>
      <c r="C7" s="321"/>
      <c r="D7" s="317"/>
      <c r="E7" s="144" t="s">
        <v>47</v>
      </c>
      <c r="F7" s="144" t="s">
        <v>235</v>
      </c>
      <c r="T7" s="191">
        <v>48</v>
      </c>
      <c r="U7" s="191">
        <v>29</v>
      </c>
      <c r="V7" s="191">
        <v>33</v>
      </c>
      <c r="W7" s="191">
        <v>25</v>
      </c>
      <c r="X7" s="191">
        <v>35</v>
      </c>
      <c r="Y7" s="191">
        <v>30</v>
      </c>
      <c r="Z7" s="191">
        <v>60</v>
      </c>
      <c r="AA7" s="191">
        <v>52</v>
      </c>
      <c r="AB7" s="191">
        <v>68</v>
      </c>
      <c r="AC7" s="191">
        <v>63</v>
      </c>
      <c r="AD7" s="191">
        <v>21</v>
      </c>
      <c r="AE7" s="191">
        <v>21</v>
      </c>
      <c r="AF7" s="191">
        <v>15</v>
      </c>
      <c r="AG7" s="191">
        <v>16</v>
      </c>
      <c r="AH7" s="191">
        <v>13</v>
      </c>
      <c r="AI7" s="191">
        <v>68</v>
      </c>
      <c r="AJ7" s="191">
        <v>17</v>
      </c>
    </row>
    <row r="8" spans="1:36" ht="15" customHeight="1">
      <c r="A8" s="251" t="s">
        <v>2</v>
      </c>
      <c r="B8" s="193">
        <v>2</v>
      </c>
      <c r="C8" s="193">
        <v>8</v>
      </c>
      <c r="D8" s="193"/>
      <c r="E8" s="286"/>
      <c r="F8" s="286"/>
      <c r="T8" s="190"/>
      <c r="U8" s="190"/>
      <c r="V8" s="190"/>
      <c r="W8" s="190"/>
    </row>
    <row r="9" spans="1:36">
      <c r="A9" s="251" t="s">
        <v>1</v>
      </c>
      <c r="B9" s="193" t="s">
        <v>296</v>
      </c>
      <c r="C9" s="193" t="s">
        <v>320</v>
      </c>
      <c r="D9" s="215"/>
      <c r="E9" s="286"/>
      <c r="F9" s="286"/>
    </row>
    <row r="10" spans="1:36">
      <c r="A10" s="198" t="s">
        <v>1908</v>
      </c>
      <c r="B10" s="208">
        <v>2900000000</v>
      </c>
      <c r="C10" s="208">
        <v>1200000000</v>
      </c>
      <c r="D10" s="208"/>
      <c r="E10" s="199"/>
      <c r="F10" s="199"/>
      <c r="T10" s="352" t="s">
        <v>2765</v>
      </c>
      <c r="U10" s="352"/>
      <c r="V10" s="352"/>
      <c r="W10" s="352"/>
      <c r="X10" s="352"/>
      <c r="Y10" s="352"/>
      <c r="Z10" s="352"/>
      <c r="AA10" s="151">
        <v>0.55000000000000004</v>
      </c>
    </row>
    <row r="11" spans="1:36">
      <c r="A11" s="198" t="s">
        <v>2728</v>
      </c>
      <c r="B11" s="200">
        <f>SUM(R18)</f>
        <v>-1507257495.24999</v>
      </c>
      <c r="C11" s="200">
        <f>R19</f>
        <v>591208758.9127115</v>
      </c>
      <c r="D11" s="200" t="e">
        <f>SUM(#REF!)</f>
        <v>#REF!</v>
      </c>
      <c r="E11" s="199">
        <f>SUM(M49:M49)</f>
        <v>0</v>
      </c>
      <c r="F11" s="199">
        <f>SUM(O49:O49)</f>
        <v>0</v>
      </c>
      <c r="T11" s="352" t="s">
        <v>2766</v>
      </c>
      <c r="U11" s="352"/>
      <c r="V11" s="352"/>
      <c r="W11" s="352"/>
      <c r="X11" s="352"/>
      <c r="Y11" s="352"/>
      <c r="Z11" s="352"/>
      <c r="AA11" s="151">
        <v>0.74</v>
      </c>
    </row>
    <row r="12" spans="1:36">
      <c r="A12" s="206" t="s">
        <v>1909</v>
      </c>
      <c r="B12" s="207">
        <f>MAX(1,SQRT(ABS(B11)/B10))</f>
        <v>1</v>
      </c>
      <c r="C12" s="207">
        <f>MAX(1,SQRT(ABS(C11)/C10))</f>
        <v>1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  <c r="T12" s="6"/>
      <c r="U12" s="6"/>
      <c r="V12" s="6"/>
      <c r="W12" s="6"/>
      <c r="X12" s="6"/>
      <c r="Y12" s="6"/>
      <c r="Z12" s="6"/>
    </row>
    <row r="13" spans="1:36">
      <c r="T13" s="190" t="s">
        <v>2658</v>
      </c>
    </row>
    <row r="14" spans="1:36">
      <c r="T14" s="222" t="s">
        <v>2</v>
      </c>
      <c r="U14" s="342" t="s">
        <v>2709</v>
      </c>
      <c r="V14" s="343"/>
      <c r="W14" s="343"/>
      <c r="X14" s="344"/>
    </row>
    <row r="15" spans="1:36">
      <c r="A15" s="195" t="s">
        <v>1910</v>
      </c>
      <c r="T15" s="301">
        <v>1</v>
      </c>
      <c r="U15" s="346">
        <v>390</v>
      </c>
      <c r="V15" s="347"/>
      <c r="W15" s="347"/>
      <c r="X15" s="348"/>
    </row>
    <row r="16" spans="1:36">
      <c r="A16" s="195"/>
      <c r="T16" s="301">
        <v>2</v>
      </c>
      <c r="U16" s="346">
        <v>2900</v>
      </c>
      <c r="V16" s="347"/>
      <c r="W16" s="347"/>
      <c r="X16" s="348"/>
    </row>
    <row r="17" spans="1:37" ht="15" customHeight="1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2739</v>
      </c>
      <c r="M17" s="235" t="s">
        <v>2718</v>
      </c>
      <c r="N17" s="144" t="s">
        <v>2706</v>
      </c>
      <c r="O17" s="144" t="s">
        <v>2708</v>
      </c>
      <c r="P17" s="144" t="s">
        <v>2707</v>
      </c>
      <c r="Q17" s="144" t="s">
        <v>2617</v>
      </c>
      <c r="R17" s="235" t="s">
        <v>2729</v>
      </c>
      <c r="S17" s="144" t="s">
        <v>2719</v>
      </c>
      <c r="T17" s="300" t="s">
        <v>2767</v>
      </c>
      <c r="U17" s="346">
        <v>310</v>
      </c>
      <c r="V17" s="347"/>
      <c r="W17" s="347"/>
      <c r="X17" s="348"/>
    </row>
    <row r="18" spans="1:37">
      <c r="A18" s="193" t="s">
        <v>290</v>
      </c>
      <c r="B18" s="189" t="s">
        <v>457</v>
      </c>
      <c r="C18" s="189" t="s">
        <v>49</v>
      </c>
      <c r="D18" s="193" t="s">
        <v>31</v>
      </c>
      <c r="E18" s="193" t="s">
        <v>296</v>
      </c>
      <c r="F18" s="193">
        <v>2</v>
      </c>
      <c r="G18" s="193" t="s">
        <v>77</v>
      </c>
      <c r="H18" s="193"/>
      <c r="I18" s="193">
        <v>-32000000</v>
      </c>
      <c r="J18" s="189" t="s">
        <v>50</v>
      </c>
      <c r="K18" s="193">
        <v>-32000000</v>
      </c>
      <c r="L18" s="271" t="str">
        <f>E18&amp;"-"&amp;F18&amp;"-"&amp;G18</f>
        <v>Crude oil Americas-2-6m</v>
      </c>
      <c r="M18" s="293">
        <f>$AA$11</f>
        <v>0.74</v>
      </c>
      <c r="N18" s="294" cm="1">
        <f t="array" ref="N18">VLOOKUP(F18,TRANSPOSE($T$6:$AJ$7),2,FALSE)</f>
        <v>29</v>
      </c>
      <c r="O18" s="295">
        <f>_xlfn.NORM.S.INV(99%)</f>
        <v>2.3263478740408408</v>
      </c>
      <c r="P18" s="295">
        <f>N18*SQRT(365/14)/O18</f>
        <v>63.651076657516462</v>
      </c>
      <c r="Q18" s="191">
        <f>$AA$10</f>
        <v>0.55000000000000004</v>
      </c>
      <c r="R18" s="223">
        <f>M18*P18*K18</f>
        <v>-1507257495.24999</v>
      </c>
      <c r="S18" s="191">
        <f>M18*P18*K18*Q18*$B$12</f>
        <v>-828991622.38749456</v>
      </c>
      <c r="T18" s="301" t="s">
        <v>2768</v>
      </c>
      <c r="U18" s="346">
        <v>6300</v>
      </c>
      <c r="V18" s="347"/>
      <c r="W18" s="347"/>
      <c r="X18" s="348"/>
    </row>
    <row r="19" spans="1:37">
      <c r="A19" s="193" t="s">
        <v>290</v>
      </c>
      <c r="B19" s="189" t="s">
        <v>462</v>
      </c>
      <c r="C19" s="189" t="s">
        <v>49</v>
      </c>
      <c r="D19" s="193" t="s">
        <v>31</v>
      </c>
      <c r="E19" s="193" t="s">
        <v>320</v>
      </c>
      <c r="F19" s="193">
        <v>8</v>
      </c>
      <c r="G19" s="193" t="s">
        <v>68</v>
      </c>
      <c r="H19" s="193"/>
      <c r="I19" s="193">
        <v>7000000</v>
      </c>
      <c r="J19" s="189" t="s">
        <v>50</v>
      </c>
      <c r="K19" s="193">
        <v>7000000</v>
      </c>
      <c r="L19" s="271" t="str">
        <f>E19&amp;"-"&amp;F19&amp;"-"&amp;G19</f>
        <v>NA Power ERCOT-8-5y</v>
      </c>
      <c r="M19" s="293">
        <f>$AA$11</f>
        <v>0.74</v>
      </c>
      <c r="N19" s="294" cm="1">
        <f t="array" ref="N19">VLOOKUP(F19,TRANSPOSE($T$6:$AJ$7),2,FALSE)</f>
        <v>52</v>
      </c>
      <c r="O19" s="295">
        <f>_xlfn.NORM.S.INV(99%)</f>
        <v>2.3263478740408408</v>
      </c>
      <c r="P19" s="295">
        <f>N19*SQRT(365/14)/O19</f>
        <v>114.132965041064</v>
      </c>
      <c r="Q19" s="191">
        <f>$AA$10</f>
        <v>0.55000000000000004</v>
      </c>
      <c r="R19" s="223">
        <f>M19*P19*K19</f>
        <v>591208758.9127115</v>
      </c>
      <c r="S19" s="191">
        <f>M19*P19*K19*Q19*C12</f>
        <v>325164817.40199137</v>
      </c>
      <c r="T19" s="301" t="s">
        <v>2769</v>
      </c>
      <c r="U19" s="346">
        <v>1200</v>
      </c>
      <c r="V19" s="347"/>
      <c r="W19" s="347"/>
      <c r="X19" s="348"/>
    </row>
    <row r="20" spans="1:37" ht="15" customHeight="1">
      <c r="N20" s="279"/>
      <c r="T20" s="222">
        <v>10</v>
      </c>
      <c r="U20" s="346">
        <v>120</v>
      </c>
      <c r="V20" s="347"/>
      <c r="W20" s="347"/>
      <c r="X20" s="348"/>
    </row>
    <row r="21" spans="1:37">
      <c r="T21" s="301">
        <v>11</v>
      </c>
      <c r="U21" s="346">
        <v>390</v>
      </c>
      <c r="V21" s="347"/>
      <c r="W21" s="347"/>
      <c r="X21" s="348"/>
    </row>
    <row r="22" spans="1:37">
      <c r="A22" s="195" t="s">
        <v>2750</v>
      </c>
      <c r="T22" s="301">
        <v>12</v>
      </c>
      <c r="U22" s="346">
        <v>1300</v>
      </c>
      <c r="V22" s="347"/>
      <c r="W22" s="347"/>
      <c r="X22" s="348"/>
    </row>
    <row r="23" spans="1:37">
      <c r="T23" s="301" t="s">
        <v>2770</v>
      </c>
      <c r="U23" s="346">
        <v>590</v>
      </c>
      <c r="V23" s="347"/>
      <c r="W23" s="347"/>
      <c r="X23" s="348"/>
    </row>
    <row r="24" spans="1:37">
      <c r="A24" s="201"/>
      <c r="B24" s="201"/>
      <c r="C24" s="201"/>
      <c r="T24" s="222">
        <v>16</v>
      </c>
      <c r="U24" s="346">
        <v>69</v>
      </c>
      <c r="V24" s="347"/>
      <c r="W24" s="347"/>
      <c r="X24" s="348"/>
    </row>
    <row r="25" spans="1:37">
      <c r="A25" s="145" t="s">
        <v>41</v>
      </c>
      <c r="B25" s="144" t="s">
        <v>2</v>
      </c>
      <c r="C25" s="144" t="s">
        <v>2747</v>
      </c>
      <c r="D25" s="144" t="s">
        <v>2748</v>
      </c>
      <c r="E25" s="145" t="s">
        <v>1920</v>
      </c>
      <c r="F25" s="145" t="s">
        <v>1921</v>
      </c>
      <c r="G25" s="144" t="s">
        <v>1922</v>
      </c>
      <c r="H25" s="144" t="s">
        <v>1957</v>
      </c>
      <c r="I25" s="144" t="s">
        <v>1958</v>
      </c>
      <c r="J25" s="144" t="s">
        <v>2620</v>
      </c>
      <c r="K25" s="146" t="s">
        <v>1932</v>
      </c>
      <c r="T25" s="301">
        <v>17</v>
      </c>
      <c r="U25" s="346">
        <v>69</v>
      </c>
      <c r="V25" s="347"/>
      <c r="W25" s="347"/>
      <c r="X25" s="348"/>
      <c r="AH25" s="190"/>
      <c r="AI25" s="190"/>
      <c r="AJ25" s="190"/>
      <c r="AK25" s="190"/>
    </row>
    <row r="26" spans="1:37">
      <c r="A26" s="193" t="s">
        <v>290</v>
      </c>
      <c r="B26" s="193">
        <v>2</v>
      </c>
      <c r="C26" s="193" t="s">
        <v>2772</v>
      </c>
      <c r="D26" s="193" t="s">
        <v>2772</v>
      </c>
      <c r="E26" s="192">
        <f>VLOOKUP(C26,($L$17:$S$19),8,FALSE)</f>
        <v>-828991622.38749456</v>
      </c>
      <c r="F26" s="192">
        <f>VLOOKUP(D26,($L$17:$S$19),8,FALSE)</f>
        <v>-828991622.38749456</v>
      </c>
      <c r="G26" s="203">
        <v>1</v>
      </c>
      <c r="H26" s="288" cm="1">
        <f t="array" ref="H26">VLOOKUP($B26,TRANSPOSE($B$8:$F$12),5,FALSE)</f>
        <v>1</v>
      </c>
      <c r="I26" s="288" cm="1">
        <f t="array" ref="I26">VLOOKUP($B26,TRANSPOSE($B$8:$F$12),5,FALSE)</f>
        <v>1</v>
      </c>
      <c r="J26" s="281">
        <f>MIN(H26:I26)/MAX(H26:I26)</f>
        <v>1</v>
      </c>
      <c r="K26" s="210">
        <f t="shared" ref="K26" si="1">E26*F26*G26*J26</f>
        <v>6.8722710998865037E+17</v>
      </c>
    </row>
    <row r="27" spans="1:37">
      <c r="A27" s="201"/>
      <c r="B27" s="284"/>
      <c r="C27" s="201"/>
      <c r="J27" s="204" t="s">
        <v>1997</v>
      </c>
      <c r="K27" s="204">
        <f>SQRT(SUM(K26:K26))</f>
        <v>828991622.38749456</v>
      </c>
      <c r="L27" s="290"/>
    </row>
    <row r="28" spans="1:37">
      <c r="A28" s="145" t="s">
        <v>41</v>
      </c>
      <c r="B28" s="144" t="s">
        <v>2</v>
      </c>
      <c r="C28" s="144" t="s">
        <v>2747</v>
      </c>
      <c r="D28" s="144" t="s">
        <v>2748</v>
      </c>
      <c r="E28" s="145" t="s">
        <v>1920</v>
      </c>
      <c r="F28" s="145" t="s">
        <v>1921</v>
      </c>
      <c r="G28" s="144" t="s">
        <v>1922</v>
      </c>
      <c r="H28" s="144" t="s">
        <v>1957</v>
      </c>
      <c r="I28" s="144" t="s">
        <v>1958</v>
      </c>
      <c r="J28" s="144" t="s">
        <v>2620</v>
      </c>
      <c r="K28" s="146" t="s">
        <v>1932</v>
      </c>
      <c r="T28" s="190" t="s">
        <v>1994</v>
      </c>
    </row>
    <row r="29" spans="1:37">
      <c r="A29" s="193" t="s">
        <v>290</v>
      </c>
      <c r="B29" s="193">
        <v>8</v>
      </c>
      <c r="C29" s="193" t="s">
        <v>2773</v>
      </c>
      <c r="D29" s="193" t="s">
        <v>2773</v>
      </c>
      <c r="E29" s="192">
        <f>VLOOKUP(C29,($L$17:$S$19),8,FALSE)</f>
        <v>325164817.40199137</v>
      </c>
      <c r="F29" s="192">
        <f>VLOOKUP(D29,($L$17:$S$19),8,FALSE)</f>
        <v>325164817.40199137</v>
      </c>
      <c r="G29" s="203">
        <v>1</v>
      </c>
      <c r="H29" s="288" cm="1">
        <f t="array" ref="H29">VLOOKUP($B29,TRANSPOSE($B$8:$F$12),5,FALSE)</f>
        <v>1</v>
      </c>
      <c r="I29" s="288" cm="1">
        <f t="array" ref="I29">VLOOKUP($B29,TRANSPOSE($B$8:$F$12),5,FALSE)</f>
        <v>1</v>
      </c>
      <c r="J29" s="281">
        <f>MIN(H29:I29)/MAX(H29:I29)</f>
        <v>1</v>
      </c>
      <c r="K29" s="210">
        <f t="shared" ref="K29" si="2">E29*F29*G29*J29</f>
        <v>1.0573215847607038E+17</v>
      </c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>
        <v>13</v>
      </c>
      <c r="AG29" s="202">
        <v>14</v>
      </c>
      <c r="AH29" s="202">
        <v>15</v>
      </c>
      <c r="AI29" s="202">
        <v>16</v>
      </c>
      <c r="AJ29" s="202">
        <v>17</v>
      </c>
    </row>
    <row r="30" spans="1:37">
      <c r="A30" s="201"/>
      <c r="B30" s="284"/>
      <c r="C30" s="201"/>
      <c r="J30" s="204" t="s">
        <v>2029</v>
      </c>
      <c r="K30" s="204">
        <f>SQRT(SUM(K29:K29))</f>
        <v>325164817.40199137</v>
      </c>
      <c r="L30" s="290"/>
      <c r="T30" s="245">
        <v>0.83</v>
      </c>
      <c r="U30" s="245">
        <v>0.97</v>
      </c>
      <c r="V30" s="245">
        <v>0.93</v>
      </c>
      <c r="W30" s="245">
        <v>0.97</v>
      </c>
      <c r="X30" s="245">
        <v>0.98</v>
      </c>
      <c r="Y30" s="245">
        <v>0.9</v>
      </c>
      <c r="Z30" s="245">
        <v>0.98</v>
      </c>
      <c r="AA30" s="245">
        <v>0.49</v>
      </c>
      <c r="AB30" s="245">
        <v>0.8</v>
      </c>
      <c r="AC30" s="245">
        <v>0.46</v>
      </c>
      <c r="AD30" s="245">
        <v>0.57999999999999996</v>
      </c>
      <c r="AE30" s="245">
        <v>0.53</v>
      </c>
      <c r="AF30" s="245">
        <v>0.62</v>
      </c>
      <c r="AG30" s="245">
        <v>0.16</v>
      </c>
      <c r="AH30" s="245">
        <v>0.18</v>
      </c>
      <c r="AI30" s="245">
        <v>0</v>
      </c>
      <c r="AJ30" s="245">
        <v>0.38</v>
      </c>
    </row>
    <row r="31" spans="1:37">
      <c r="A31" s="201"/>
      <c r="B31" s="284"/>
      <c r="C31" s="201"/>
    </row>
    <row r="32" spans="1:37">
      <c r="A32" s="201"/>
      <c r="B32" s="284"/>
      <c r="C32" s="201"/>
      <c r="T32" s="190" t="s">
        <v>1985</v>
      </c>
      <c r="U32" s="190"/>
      <c r="V32" s="190"/>
      <c r="W32" s="190"/>
      <c r="X32" s="190"/>
    </row>
    <row r="33" spans="1:45">
      <c r="A33" s="201" t="s">
        <v>1930</v>
      </c>
      <c r="B33" s="284"/>
      <c r="C33" s="201"/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  <c r="AG33" s="202">
        <v>13</v>
      </c>
      <c r="AH33" s="202">
        <v>14</v>
      </c>
      <c r="AI33" s="202">
        <v>15</v>
      </c>
      <c r="AJ33" s="202">
        <v>16</v>
      </c>
      <c r="AK33" s="202">
        <v>17</v>
      </c>
    </row>
    <row r="34" spans="1:45">
      <c r="A34" s="145" t="s">
        <v>41</v>
      </c>
      <c r="B34" s="144" t="s">
        <v>2</v>
      </c>
      <c r="C34" s="144" t="s">
        <v>1911</v>
      </c>
      <c r="D34" s="144" t="s">
        <v>1912</v>
      </c>
      <c r="E34" s="145" t="s">
        <v>1913</v>
      </c>
      <c r="F34" s="145" t="s">
        <v>1914</v>
      </c>
      <c r="T34" s="202">
        <v>1</v>
      </c>
      <c r="U34" s="226">
        <v>1</v>
      </c>
      <c r="V34" s="226">
        <v>0.22</v>
      </c>
      <c r="W34" s="226">
        <v>0.18</v>
      </c>
      <c r="X34" s="226">
        <v>0.21</v>
      </c>
      <c r="Y34" s="226">
        <v>0.2</v>
      </c>
      <c r="Z34" s="226">
        <v>0.24</v>
      </c>
      <c r="AA34" s="226">
        <v>0.49</v>
      </c>
      <c r="AB34" s="226">
        <v>0.16</v>
      </c>
      <c r="AC34" s="226">
        <v>0.38</v>
      </c>
      <c r="AD34" s="226">
        <v>0.14000000000000001</v>
      </c>
      <c r="AE34" s="226">
        <v>0.1</v>
      </c>
      <c r="AF34" s="226">
        <v>0.02</v>
      </c>
      <c r="AG34" s="226">
        <v>0.12</v>
      </c>
      <c r="AH34" s="226">
        <v>0.11</v>
      </c>
      <c r="AI34" s="226">
        <v>0.02</v>
      </c>
      <c r="AJ34" s="226">
        <v>0</v>
      </c>
      <c r="AK34" s="226">
        <v>0.17</v>
      </c>
    </row>
    <row r="35" spans="1:45">
      <c r="A35" s="193" t="s">
        <v>290</v>
      </c>
      <c r="B35" s="193">
        <v>2</v>
      </c>
      <c r="C35" s="151">
        <f>K27</f>
        <v>828991622.38749456</v>
      </c>
      <c r="D35" s="151">
        <f>C35^2</f>
        <v>6.8722710998865037E+17</v>
      </c>
      <c r="E35" s="151">
        <f>SUM(S18)</f>
        <v>-828991622.38749456</v>
      </c>
      <c r="F35" s="151">
        <f>MAX(MIN(E35,C35),-C35)</f>
        <v>-828991622.38749456</v>
      </c>
      <c r="T35" s="202">
        <v>2</v>
      </c>
      <c r="U35" s="226">
        <v>0.22</v>
      </c>
      <c r="V35" s="226">
        <v>1</v>
      </c>
      <c r="W35" s="226">
        <v>0.92</v>
      </c>
      <c r="X35" s="226">
        <v>0.9</v>
      </c>
      <c r="Y35" s="226">
        <v>0.88</v>
      </c>
      <c r="Z35" s="226">
        <v>0.25</v>
      </c>
      <c r="AA35" s="226">
        <v>0.08</v>
      </c>
      <c r="AB35" s="226">
        <v>0.19</v>
      </c>
      <c r="AC35" s="226">
        <v>0.17</v>
      </c>
      <c r="AD35" s="226">
        <v>0.17</v>
      </c>
      <c r="AE35" s="240">
        <v>0.42</v>
      </c>
      <c r="AF35" s="226">
        <v>0.28000000000000003</v>
      </c>
      <c r="AG35" s="226">
        <v>0.36</v>
      </c>
      <c r="AH35" s="226">
        <v>0.27</v>
      </c>
      <c r="AI35" s="226">
        <v>0.2</v>
      </c>
      <c r="AJ35" s="226">
        <v>0</v>
      </c>
      <c r="AK35" s="226">
        <v>0.64</v>
      </c>
      <c r="AL35" s="6"/>
      <c r="AM35" s="6"/>
      <c r="AN35" s="6"/>
      <c r="AO35" s="6"/>
      <c r="AP35" s="6"/>
      <c r="AQ35" s="6"/>
      <c r="AR35" s="6"/>
      <c r="AS35" s="6"/>
    </row>
    <row r="36" spans="1:45">
      <c r="A36" s="193" t="s">
        <v>290</v>
      </c>
      <c r="B36" s="193">
        <v>8</v>
      </c>
      <c r="C36" s="151">
        <f>K30</f>
        <v>325164817.40199137</v>
      </c>
      <c r="D36" s="151">
        <f>C36^2</f>
        <v>1.0573215847607038E+17</v>
      </c>
      <c r="E36" s="151">
        <f>SUM(S19)</f>
        <v>325164817.40199137</v>
      </c>
      <c r="F36" s="151">
        <f>MAX(MIN(E36,C36),-C36)</f>
        <v>325164817.40199137</v>
      </c>
      <c r="T36" s="202">
        <v>3</v>
      </c>
      <c r="U36" s="226">
        <v>0.18</v>
      </c>
      <c r="V36" s="226">
        <v>0.92</v>
      </c>
      <c r="W36" s="226">
        <v>1</v>
      </c>
      <c r="X36" s="226">
        <v>0.87</v>
      </c>
      <c r="Y36" s="226">
        <v>0.84</v>
      </c>
      <c r="Z36" s="226">
        <v>0.16</v>
      </c>
      <c r="AA36" s="226">
        <v>7.0000000000000007E-2</v>
      </c>
      <c r="AB36" s="226">
        <v>0.15</v>
      </c>
      <c r="AC36" s="226">
        <v>0.1</v>
      </c>
      <c r="AD36" s="226">
        <v>0.18</v>
      </c>
      <c r="AE36" s="226">
        <v>0.33</v>
      </c>
      <c r="AF36" s="226">
        <v>0.22</v>
      </c>
      <c r="AG36" s="226">
        <v>0.27</v>
      </c>
      <c r="AH36" s="226">
        <v>0.23</v>
      </c>
      <c r="AI36" s="226">
        <v>0.16</v>
      </c>
      <c r="AJ36" s="226">
        <v>0</v>
      </c>
      <c r="AK36" s="226">
        <v>0.54</v>
      </c>
    </row>
    <row r="37" spans="1:45">
      <c r="A37" s="201"/>
      <c r="B37" s="201"/>
      <c r="C37" s="201"/>
      <c r="T37" s="202">
        <v>4</v>
      </c>
      <c r="U37" s="226">
        <v>0.21</v>
      </c>
      <c r="V37" s="226">
        <v>0.9</v>
      </c>
      <c r="W37" s="226">
        <v>0.87</v>
      </c>
      <c r="X37" s="226">
        <v>1</v>
      </c>
      <c r="Y37" s="226">
        <v>0.77</v>
      </c>
      <c r="Z37" s="226">
        <v>0.19</v>
      </c>
      <c r="AA37" s="226">
        <v>0.11</v>
      </c>
      <c r="AB37" s="226">
        <v>0.18</v>
      </c>
      <c r="AC37" s="226">
        <v>0.16</v>
      </c>
      <c r="AD37" s="226">
        <v>0.14000000000000001</v>
      </c>
      <c r="AE37" s="226">
        <v>0.32</v>
      </c>
      <c r="AF37" s="226">
        <v>0.22</v>
      </c>
      <c r="AG37" s="226">
        <v>0.28000000000000003</v>
      </c>
      <c r="AH37" s="226">
        <v>0.22</v>
      </c>
      <c r="AI37" s="226">
        <v>0.11</v>
      </c>
      <c r="AJ37" s="226">
        <v>0</v>
      </c>
      <c r="AK37" s="226">
        <v>0.57999999999999996</v>
      </c>
    </row>
    <row r="38" spans="1:45">
      <c r="A38" s="195" t="s">
        <v>2621</v>
      </c>
      <c r="T38" s="202">
        <v>5</v>
      </c>
      <c r="U38" s="226">
        <v>0.2</v>
      </c>
      <c r="V38" s="226">
        <v>0.88</v>
      </c>
      <c r="W38" s="226">
        <v>0.84</v>
      </c>
      <c r="X38" s="226">
        <v>0.77</v>
      </c>
      <c r="Y38" s="226">
        <v>1</v>
      </c>
      <c r="Z38" s="226">
        <v>0.19</v>
      </c>
      <c r="AA38" s="226">
        <v>0.09</v>
      </c>
      <c r="AB38" s="226">
        <v>0.12</v>
      </c>
      <c r="AC38" s="226">
        <v>0.13</v>
      </c>
      <c r="AD38" s="226">
        <v>0.18</v>
      </c>
      <c r="AE38" s="226">
        <v>0.42</v>
      </c>
      <c r="AF38" s="226">
        <v>0.34</v>
      </c>
      <c r="AG38" s="226">
        <v>0.32</v>
      </c>
      <c r="AH38" s="226">
        <v>0.28999999999999998</v>
      </c>
      <c r="AI38" s="226">
        <v>0.13</v>
      </c>
      <c r="AJ38" s="226">
        <v>0</v>
      </c>
      <c r="AK38" s="226">
        <v>0.59</v>
      </c>
    </row>
    <row r="39" spans="1:45">
      <c r="T39" s="202">
        <v>6</v>
      </c>
      <c r="U39" s="226">
        <v>0.24</v>
      </c>
      <c r="V39" s="226">
        <v>0.25</v>
      </c>
      <c r="W39" s="226">
        <v>0.16</v>
      </c>
      <c r="X39" s="226">
        <v>0.19</v>
      </c>
      <c r="Y39" s="226">
        <v>0.19</v>
      </c>
      <c r="Z39" s="226">
        <v>1</v>
      </c>
      <c r="AA39" s="226">
        <v>0.31</v>
      </c>
      <c r="AB39" s="226">
        <v>0.62</v>
      </c>
      <c r="AC39" s="226">
        <v>0.23</v>
      </c>
      <c r="AD39" s="226">
        <v>0.1</v>
      </c>
      <c r="AE39" s="226">
        <v>0.21</v>
      </c>
      <c r="AF39" s="226">
        <v>0.05</v>
      </c>
      <c r="AG39" s="226">
        <v>0.18</v>
      </c>
      <c r="AH39" s="226">
        <v>0.1</v>
      </c>
      <c r="AI39" s="226">
        <v>0.08</v>
      </c>
      <c r="AJ39" s="226">
        <v>0</v>
      </c>
      <c r="AK39" s="226">
        <v>0.28000000000000003</v>
      </c>
    </row>
    <row r="40" spans="1:45">
      <c r="A40" s="316" t="s">
        <v>2</v>
      </c>
      <c r="B40" s="317"/>
      <c r="C40" s="144" t="s">
        <v>1916</v>
      </c>
      <c r="D40" s="144" t="s">
        <v>1917</v>
      </c>
      <c r="E40" s="144" t="s">
        <v>1957</v>
      </c>
      <c r="F40" s="144" t="s">
        <v>1958</v>
      </c>
      <c r="G40" s="144" t="s">
        <v>1922</v>
      </c>
      <c r="H40" s="144" t="s">
        <v>1959</v>
      </c>
      <c r="I40" s="144" t="s">
        <v>1932</v>
      </c>
      <c r="T40" s="202">
        <v>7</v>
      </c>
      <c r="U40" s="226">
        <v>0.49</v>
      </c>
      <c r="V40" s="226">
        <v>0.08</v>
      </c>
      <c r="W40" s="226">
        <v>7.0000000000000007E-2</v>
      </c>
      <c r="X40" s="226">
        <v>0.11</v>
      </c>
      <c r="Y40" s="226">
        <v>0.09</v>
      </c>
      <c r="Z40" s="226">
        <v>0.31</v>
      </c>
      <c r="AA40" s="226">
        <v>1</v>
      </c>
      <c r="AB40" s="226">
        <v>0.21</v>
      </c>
      <c r="AC40" s="226">
        <v>0.79</v>
      </c>
      <c r="AD40" s="226">
        <v>0.17</v>
      </c>
      <c r="AE40" s="226">
        <v>0.1</v>
      </c>
      <c r="AF40" s="226">
        <v>-0.08</v>
      </c>
      <c r="AG40" s="226">
        <v>0.1</v>
      </c>
      <c r="AH40" s="226">
        <v>7.0000000000000007E-2</v>
      </c>
      <c r="AI40" s="226">
        <v>-0.02</v>
      </c>
      <c r="AJ40" s="226">
        <v>0</v>
      </c>
      <c r="AK40" s="226">
        <v>0.13</v>
      </c>
    </row>
    <row r="41" spans="1:45">
      <c r="A41" s="193">
        <v>2</v>
      </c>
      <c r="B41" s="193">
        <v>2</v>
      </c>
      <c r="C41" s="151">
        <f t="shared" ref="C41:D44" si="3">VLOOKUP(A41,$B$35:$F$36,5,FALSE)</f>
        <v>-828991622.38749456</v>
      </c>
      <c r="D41" s="151">
        <f t="shared" si="3"/>
        <v>-828991622.38749456</v>
      </c>
      <c r="E41" s="151" cm="1">
        <f t="array" ref="E41">VLOOKUP(A41,TRANSPOSE($B$8:$F$12),5,FALSE)</f>
        <v>1</v>
      </c>
      <c r="F41" s="151" cm="1">
        <f t="array" ref="F41">VLOOKUP(B41,TRANSPOSE($B$8:$F$12),5,FALSE)</f>
        <v>1</v>
      </c>
      <c r="G41" s="211">
        <v>1</v>
      </c>
      <c r="H41" s="281">
        <v>1</v>
      </c>
      <c r="I41" s="151">
        <f t="shared" ref="I41:I43" si="4">IF(C41=D41,0,C41*D41*G41*H41)</f>
        <v>0</v>
      </c>
      <c r="T41" s="202">
        <v>8</v>
      </c>
      <c r="U41" s="226">
        <v>0.16</v>
      </c>
      <c r="V41" s="226">
        <v>0.19</v>
      </c>
      <c r="W41" s="226">
        <v>0.15</v>
      </c>
      <c r="X41" s="226">
        <v>0.18</v>
      </c>
      <c r="Y41" s="226">
        <v>0.12</v>
      </c>
      <c r="Z41" s="226">
        <v>0.62</v>
      </c>
      <c r="AA41" s="226">
        <v>0.21</v>
      </c>
      <c r="AB41" s="226">
        <v>1</v>
      </c>
      <c r="AC41" s="226">
        <v>0.16</v>
      </c>
      <c r="AD41" s="226">
        <v>0.08</v>
      </c>
      <c r="AE41" s="226">
        <v>0.13</v>
      </c>
      <c r="AF41" s="226">
        <v>-7.0000000000000007E-2</v>
      </c>
      <c r="AG41" s="226">
        <v>7.0000000000000007E-2</v>
      </c>
      <c r="AH41" s="226">
        <v>0.05</v>
      </c>
      <c r="AI41" s="226">
        <v>0.02</v>
      </c>
      <c r="AJ41" s="226">
        <v>0</v>
      </c>
      <c r="AK41" s="226">
        <v>0.19</v>
      </c>
    </row>
    <row r="42" spans="1:45">
      <c r="A42" s="193">
        <v>2</v>
      </c>
      <c r="B42" s="193">
        <v>8</v>
      </c>
      <c r="C42" s="151">
        <f t="shared" si="3"/>
        <v>-828991622.38749456</v>
      </c>
      <c r="D42" s="151">
        <f t="shared" si="3"/>
        <v>325164817.40199137</v>
      </c>
      <c r="E42" s="151" cm="1">
        <f t="array" ref="E42">VLOOKUP(A42,TRANSPOSE($B$8:$F$12),5,FALSE)</f>
        <v>1</v>
      </c>
      <c r="F42" s="151" cm="1">
        <f t="array" ref="F42">VLOOKUP(B42,TRANSPOSE($B$8:$F$12),5,FALSE)</f>
        <v>1</v>
      </c>
      <c r="G42" s="211">
        <f>$V$41</f>
        <v>0.19</v>
      </c>
      <c r="H42" s="281">
        <v>1</v>
      </c>
      <c r="I42" s="151">
        <f t="shared" si="4"/>
        <v>-5.1216192809067944E+16</v>
      </c>
      <c r="T42" s="202">
        <v>9</v>
      </c>
      <c r="U42" s="226">
        <v>0.38</v>
      </c>
      <c r="V42" s="226">
        <v>0.17</v>
      </c>
      <c r="W42" s="226">
        <v>0.1</v>
      </c>
      <c r="X42" s="226">
        <v>0.16</v>
      </c>
      <c r="Y42" s="226">
        <v>0.13</v>
      </c>
      <c r="Z42" s="226">
        <v>0.23</v>
      </c>
      <c r="AA42" s="226">
        <v>0.79</v>
      </c>
      <c r="AB42" s="226">
        <v>0.16</v>
      </c>
      <c r="AC42" s="226">
        <v>1</v>
      </c>
      <c r="AD42" s="226">
        <v>0.15</v>
      </c>
      <c r="AE42" s="226">
        <v>0.09</v>
      </c>
      <c r="AF42" s="226">
        <v>-0.06</v>
      </c>
      <c r="AG42" s="226">
        <v>0.06</v>
      </c>
      <c r="AH42" s="226">
        <v>0.06</v>
      </c>
      <c r="AI42" s="226">
        <v>0.01</v>
      </c>
      <c r="AJ42" s="226">
        <v>0</v>
      </c>
      <c r="AK42" s="226">
        <v>0.16</v>
      </c>
    </row>
    <row r="43" spans="1:45">
      <c r="A43" s="193">
        <v>8</v>
      </c>
      <c r="B43" s="193">
        <v>2</v>
      </c>
      <c r="C43" s="151">
        <f t="shared" si="3"/>
        <v>325164817.40199137</v>
      </c>
      <c r="D43" s="151">
        <f t="shared" si="3"/>
        <v>-828991622.38749456</v>
      </c>
      <c r="E43" s="151" cm="1">
        <f t="array" ref="E43">VLOOKUP(A43,TRANSPOSE($B$8:$F$12),5,FALSE)</f>
        <v>1</v>
      </c>
      <c r="F43" s="151" cm="1">
        <f t="array" ref="F43">VLOOKUP(B43,TRANSPOSE($B$8:$F$12),5,FALSE)</f>
        <v>1</v>
      </c>
      <c r="G43" s="211">
        <f>$V$41</f>
        <v>0.19</v>
      </c>
      <c r="H43" s="281">
        <v>1</v>
      </c>
      <c r="I43" s="151">
        <f t="shared" si="4"/>
        <v>-5.1216192809067944E+16</v>
      </c>
      <c r="T43" s="202">
        <v>10</v>
      </c>
      <c r="U43" s="226">
        <v>0.14000000000000001</v>
      </c>
      <c r="V43" s="226">
        <v>0.17</v>
      </c>
      <c r="W43" s="226">
        <v>0.18</v>
      </c>
      <c r="X43" s="226">
        <v>0.14000000000000001</v>
      </c>
      <c r="Y43" s="226">
        <v>0.18</v>
      </c>
      <c r="Z43" s="226">
        <v>0.1</v>
      </c>
      <c r="AA43" s="226">
        <v>0.17</v>
      </c>
      <c r="AB43" s="226">
        <v>0.08</v>
      </c>
      <c r="AC43" s="226">
        <v>0.15</v>
      </c>
      <c r="AD43" s="226">
        <v>1</v>
      </c>
      <c r="AE43" s="226">
        <v>0.16</v>
      </c>
      <c r="AF43" s="226">
        <v>0.09</v>
      </c>
      <c r="AG43" s="226">
        <v>0.14000000000000001</v>
      </c>
      <c r="AH43" s="226">
        <v>0.09</v>
      </c>
      <c r="AI43" s="226">
        <v>0.03</v>
      </c>
      <c r="AJ43" s="226">
        <v>0</v>
      </c>
      <c r="AK43" s="226">
        <v>0.11</v>
      </c>
    </row>
    <row r="44" spans="1:45">
      <c r="A44" s="193">
        <v>8</v>
      </c>
      <c r="B44" s="193">
        <v>8</v>
      </c>
      <c r="C44" s="151">
        <f t="shared" si="3"/>
        <v>325164817.40199137</v>
      </c>
      <c r="D44" s="151">
        <f t="shared" si="3"/>
        <v>325164817.40199137</v>
      </c>
      <c r="E44" s="151" cm="1">
        <f t="array" ref="E44">VLOOKUP(A44,TRANSPOSE($B$8:$F$12),5,FALSE)</f>
        <v>1</v>
      </c>
      <c r="F44" s="151" cm="1">
        <f t="array" ref="F44">VLOOKUP(B44,TRANSPOSE($B$8:$F$12),5,FALSE)</f>
        <v>1</v>
      </c>
      <c r="G44" s="211">
        <v>1</v>
      </c>
      <c r="H44" s="281">
        <v>1</v>
      </c>
      <c r="I44" s="151">
        <f>IF(C44=D44,0,C44*D44*G44*H44)</f>
        <v>0</v>
      </c>
      <c r="T44" s="202">
        <v>11</v>
      </c>
      <c r="U44" s="226">
        <v>0.1</v>
      </c>
      <c r="V44" s="240">
        <v>0.42</v>
      </c>
      <c r="W44" s="226">
        <v>0.33</v>
      </c>
      <c r="X44" s="226">
        <v>0.32</v>
      </c>
      <c r="Y44" s="226">
        <v>0.42</v>
      </c>
      <c r="Z44" s="226">
        <v>0.21</v>
      </c>
      <c r="AA44" s="226">
        <v>0.1</v>
      </c>
      <c r="AB44" s="226">
        <v>0.13</v>
      </c>
      <c r="AC44" s="226">
        <v>0.09</v>
      </c>
      <c r="AD44" s="226">
        <v>0.16</v>
      </c>
      <c r="AE44" s="226">
        <v>1</v>
      </c>
      <c r="AF44" s="226">
        <v>0.36</v>
      </c>
      <c r="AG44" s="226">
        <v>0.3</v>
      </c>
      <c r="AH44" s="226">
        <v>0.25</v>
      </c>
      <c r="AI44" s="226">
        <v>0.18</v>
      </c>
      <c r="AJ44" s="226">
        <v>0</v>
      </c>
      <c r="AK44" s="226">
        <v>0.37</v>
      </c>
    </row>
    <row r="45" spans="1:45">
      <c r="A45" s="201"/>
      <c r="B45" s="201"/>
      <c r="C45" s="201"/>
      <c r="H45" s="1" t="s">
        <v>1931</v>
      </c>
      <c r="I45" s="1">
        <f>SUM(I41:I44)</f>
        <v>-1.0243238561813589E+17</v>
      </c>
      <c r="T45" s="202">
        <v>12</v>
      </c>
      <c r="U45" s="226">
        <v>0.02</v>
      </c>
      <c r="V45" s="226">
        <v>0.28000000000000003</v>
      </c>
      <c r="W45" s="226">
        <v>0.22</v>
      </c>
      <c r="X45" s="226">
        <v>0.22</v>
      </c>
      <c r="Y45" s="226">
        <v>0.34</v>
      </c>
      <c r="Z45" s="226">
        <v>0.05</v>
      </c>
      <c r="AA45" s="226">
        <v>-0.08</v>
      </c>
      <c r="AB45" s="226">
        <v>-7.0000000000000007E-2</v>
      </c>
      <c r="AC45" s="226">
        <v>-0.06</v>
      </c>
      <c r="AD45" s="226">
        <v>0.09</v>
      </c>
      <c r="AE45" s="226">
        <v>0.36</v>
      </c>
      <c r="AF45" s="226">
        <v>1</v>
      </c>
      <c r="AG45" s="226">
        <v>0.2</v>
      </c>
      <c r="AH45" s="226">
        <v>0.18</v>
      </c>
      <c r="AI45" s="226">
        <v>0.11</v>
      </c>
      <c r="AJ45" s="226">
        <v>0</v>
      </c>
      <c r="AK45" s="226">
        <v>0.26</v>
      </c>
    </row>
    <row r="46" spans="1:45">
      <c r="A46" s="201"/>
      <c r="B46" s="201"/>
      <c r="C46" s="201"/>
      <c r="H46" s="1" t="s">
        <v>1933</v>
      </c>
      <c r="I46" s="1">
        <f>SUM(D35:D36)</f>
        <v>7.9295926846472077E+17</v>
      </c>
      <c r="T46" s="202">
        <v>13</v>
      </c>
      <c r="U46" s="226">
        <v>0.12</v>
      </c>
      <c r="V46" s="226">
        <v>0.36</v>
      </c>
      <c r="W46" s="226">
        <v>0.27</v>
      </c>
      <c r="X46" s="226">
        <v>0.28000000000000003</v>
      </c>
      <c r="Y46" s="226">
        <v>0.32</v>
      </c>
      <c r="Z46" s="226">
        <v>0.18</v>
      </c>
      <c r="AA46" s="226">
        <v>0.1</v>
      </c>
      <c r="AB46" s="226">
        <v>7.0000000000000007E-2</v>
      </c>
      <c r="AC46" s="226">
        <v>0.06</v>
      </c>
      <c r="AD46" s="226">
        <v>0.14000000000000001</v>
      </c>
      <c r="AE46" s="226">
        <v>0.3</v>
      </c>
      <c r="AF46" s="226">
        <v>0.2</v>
      </c>
      <c r="AG46" s="226">
        <v>1</v>
      </c>
      <c r="AH46" s="226">
        <v>0.28000000000000003</v>
      </c>
      <c r="AI46" s="226">
        <v>0.19</v>
      </c>
      <c r="AJ46" s="226">
        <v>0</v>
      </c>
      <c r="AK46" s="226">
        <v>0.39</v>
      </c>
    </row>
    <row r="47" spans="1:45">
      <c r="A47" s="201"/>
      <c r="B47" s="201"/>
      <c r="C47" s="201"/>
      <c r="H47" s="204" t="s">
        <v>2623</v>
      </c>
      <c r="I47" s="204">
        <f>SQRT(SUM(I45:I46))</f>
        <v>830979471.97664571</v>
      </c>
      <c r="T47" s="202">
        <v>14</v>
      </c>
      <c r="U47" s="226">
        <v>0.11</v>
      </c>
      <c r="V47" s="226">
        <v>0.27</v>
      </c>
      <c r="W47" s="226">
        <v>0.23</v>
      </c>
      <c r="X47" s="226">
        <v>0.22</v>
      </c>
      <c r="Y47" s="226">
        <v>0.28999999999999998</v>
      </c>
      <c r="Z47" s="226">
        <v>0.1</v>
      </c>
      <c r="AA47" s="226">
        <v>7.0000000000000007E-2</v>
      </c>
      <c r="AB47" s="226">
        <v>0.05</v>
      </c>
      <c r="AC47" s="226">
        <v>0.06</v>
      </c>
      <c r="AD47" s="226">
        <v>0.09</v>
      </c>
      <c r="AE47" s="226">
        <v>0.25</v>
      </c>
      <c r="AF47" s="226">
        <v>0.18</v>
      </c>
      <c r="AG47" s="226">
        <v>0.28000000000000003</v>
      </c>
      <c r="AH47" s="226">
        <v>1</v>
      </c>
      <c r="AI47" s="226">
        <v>0.13</v>
      </c>
      <c r="AJ47" s="226">
        <v>0</v>
      </c>
      <c r="AK47" s="226">
        <v>0.26</v>
      </c>
    </row>
    <row r="48" spans="1:45">
      <c r="A48" s="201"/>
      <c r="B48" s="201"/>
      <c r="C48" s="201"/>
      <c r="T48" s="202">
        <v>15</v>
      </c>
      <c r="U48" s="226">
        <v>0.02</v>
      </c>
      <c r="V48" s="226">
        <v>0.2</v>
      </c>
      <c r="W48" s="226">
        <v>0.16</v>
      </c>
      <c r="X48" s="226">
        <v>0.11</v>
      </c>
      <c r="Y48" s="226">
        <v>0.13</v>
      </c>
      <c r="Z48" s="226">
        <v>0.08</v>
      </c>
      <c r="AA48" s="226">
        <v>-0.02</v>
      </c>
      <c r="AB48" s="226">
        <v>0.02</v>
      </c>
      <c r="AC48" s="226">
        <v>0.01</v>
      </c>
      <c r="AD48" s="226">
        <v>0.03</v>
      </c>
      <c r="AE48" s="226">
        <v>0.18</v>
      </c>
      <c r="AF48" s="226">
        <v>0.11</v>
      </c>
      <c r="AG48" s="226">
        <v>0.19</v>
      </c>
      <c r="AH48" s="226">
        <v>0.13</v>
      </c>
      <c r="AI48" s="226">
        <v>1</v>
      </c>
      <c r="AJ48" s="226">
        <v>0</v>
      </c>
      <c r="AK48" s="226">
        <v>0.21</v>
      </c>
    </row>
    <row r="49" spans="1:37">
      <c r="T49" s="202">
        <v>16</v>
      </c>
      <c r="U49" s="226">
        <v>0</v>
      </c>
      <c r="V49" s="226">
        <v>0</v>
      </c>
      <c r="W49" s="226">
        <v>0</v>
      </c>
      <c r="X49" s="226">
        <v>0</v>
      </c>
      <c r="Y49" s="226">
        <v>0</v>
      </c>
      <c r="Z49" s="226">
        <v>0</v>
      </c>
      <c r="AA49" s="226">
        <v>0</v>
      </c>
      <c r="AB49" s="226">
        <v>0</v>
      </c>
      <c r="AC49" s="226">
        <v>0</v>
      </c>
      <c r="AD49" s="226">
        <v>0</v>
      </c>
      <c r="AE49" s="226">
        <v>0</v>
      </c>
      <c r="AF49" s="226">
        <v>0</v>
      </c>
      <c r="AG49" s="226">
        <v>0</v>
      </c>
      <c r="AH49" s="226">
        <v>0</v>
      </c>
      <c r="AI49" s="226">
        <v>0</v>
      </c>
      <c r="AJ49" s="226">
        <v>1</v>
      </c>
      <c r="AK49" s="226">
        <v>0</v>
      </c>
    </row>
    <row r="50" spans="1:37">
      <c r="T50" s="202">
        <v>17</v>
      </c>
      <c r="U50" s="226">
        <v>0.17</v>
      </c>
      <c r="V50" s="226">
        <v>0.64</v>
      </c>
      <c r="W50" s="226">
        <v>0.54</v>
      </c>
      <c r="X50" s="226">
        <v>0.57999999999999996</v>
      </c>
      <c r="Y50" s="226">
        <v>0.59</v>
      </c>
      <c r="Z50" s="226">
        <v>0.28000000000000003</v>
      </c>
      <c r="AA50" s="226">
        <v>0.13</v>
      </c>
      <c r="AB50" s="226">
        <v>0.19</v>
      </c>
      <c r="AC50" s="226">
        <v>0.16</v>
      </c>
      <c r="AD50" s="226">
        <v>0.11</v>
      </c>
      <c r="AE50" s="226">
        <v>0.37</v>
      </c>
      <c r="AF50" s="226">
        <v>0.26</v>
      </c>
      <c r="AG50" s="226">
        <v>0.39</v>
      </c>
      <c r="AH50" s="226">
        <v>0.26</v>
      </c>
      <c r="AI50" s="226">
        <v>0.21</v>
      </c>
      <c r="AJ50" s="226">
        <v>0</v>
      </c>
      <c r="AK50" s="226">
        <v>1</v>
      </c>
    </row>
    <row r="51" spans="1:37">
      <c r="A51" s="274" t="s">
        <v>2625</v>
      </c>
      <c r="B51" s="273"/>
    </row>
    <row r="53" spans="1:37">
      <c r="A53" s="195" t="s">
        <v>2751</v>
      </c>
    </row>
    <row r="54" spans="1:37">
      <c r="T54" s="217"/>
      <c r="U54" s="222" t="s">
        <v>51</v>
      </c>
      <c r="V54" s="222" t="s">
        <v>75</v>
      </c>
      <c r="W54" s="222" t="s">
        <v>54</v>
      </c>
      <c r="X54" s="222" t="s">
        <v>77</v>
      </c>
      <c r="Y54" s="222" t="s">
        <v>57</v>
      </c>
      <c r="Z54" s="222" t="s">
        <v>79</v>
      </c>
      <c r="AA54" s="222" t="s">
        <v>63</v>
      </c>
      <c r="AB54" s="222" t="s">
        <v>68</v>
      </c>
      <c r="AC54" s="222" t="s">
        <v>72</v>
      </c>
      <c r="AD54" s="222" t="s">
        <v>82</v>
      </c>
      <c r="AE54" s="222" t="s">
        <v>84</v>
      </c>
      <c r="AF54" s="222" t="s">
        <v>86</v>
      </c>
    </row>
    <row r="55" spans="1:37">
      <c r="A55" s="144" t="s">
        <v>41</v>
      </c>
      <c r="B55" s="144" t="s">
        <v>42</v>
      </c>
      <c r="C55" s="144" t="s">
        <v>43</v>
      </c>
      <c r="D55" s="144" t="s">
        <v>0</v>
      </c>
      <c r="E55" s="144" t="s">
        <v>1</v>
      </c>
      <c r="F55" s="144" t="s">
        <v>2</v>
      </c>
      <c r="G55" s="144" t="s">
        <v>3</v>
      </c>
      <c r="H55" s="144" t="s">
        <v>4</v>
      </c>
      <c r="I55" s="144" t="s">
        <v>44</v>
      </c>
      <c r="J55" s="144" t="s">
        <v>45</v>
      </c>
      <c r="K55" s="144" t="s">
        <v>46</v>
      </c>
      <c r="L55" s="144" t="s">
        <v>2739</v>
      </c>
      <c r="M55" s="144" t="s">
        <v>2627</v>
      </c>
      <c r="N55" s="144" t="s">
        <v>2706</v>
      </c>
      <c r="O55" s="144" t="s">
        <v>2708</v>
      </c>
      <c r="P55" s="144" t="s">
        <v>2707</v>
      </c>
      <c r="Q55" s="235" t="s">
        <v>2664</v>
      </c>
      <c r="R55" s="235" t="s">
        <v>2665</v>
      </c>
      <c r="T55" s="222" t="s">
        <v>2628</v>
      </c>
      <c r="U55" s="275">
        <f>0.5*MIN(1,14/U56)</f>
        <v>0.5</v>
      </c>
      <c r="V55" s="275">
        <f t="shared" ref="V55:AF55" si="5">0.5*MIN(1,14/V56)</f>
        <v>0.23013698630136986</v>
      </c>
      <c r="W55" s="275">
        <f t="shared" si="5"/>
        <v>7.6712328767123292E-2</v>
      </c>
      <c r="X55" s="275">
        <f t="shared" si="5"/>
        <v>3.8356164383561646E-2</v>
      </c>
      <c r="Y55" s="275">
        <f t="shared" si="5"/>
        <v>1.9178082191780823E-2</v>
      </c>
      <c r="Z55" s="275">
        <f t="shared" si="5"/>
        <v>9.5890410958904115E-3</v>
      </c>
      <c r="AA55" s="275">
        <f t="shared" si="5"/>
        <v>6.392694063926941E-3</v>
      </c>
      <c r="AB55" s="275">
        <f t="shared" si="5"/>
        <v>3.8356164383561643E-3</v>
      </c>
      <c r="AC55" s="275">
        <f t="shared" si="5"/>
        <v>1.9178082191780822E-3</v>
      </c>
      <c r="AD55" s="275">
        <f t="shared" si="5"/>
        <v>1.2785388127853881E-3</v>
      </c>
      <c r="AE55" s="275">
        <f t="shared" si="5"/>
        <v>9.5890410958904108E-4</v>
      </c>
      <c r="AF55" s="275">
        <f t="shared" si="5"/>
        <v>6.3926940639269405E-4</v>
      </c>
    </row>
    <row r="56" spans="1:37">
      <c r="A56" s="193" t="s">
        <v>290</v>
      </c>
      <c r="B56" s="189" t="s">
        <v>457</v>
      </c>
      <c r="C56" s="189" t="s">
        <v>49</v>
      </c>
      <c r="D56" s="193" t="s">
        <v>31</v>
      </c>
      <c r="E56" s="193" t="s">
        <v>296</v>
      </c>
      <c r="F56" s="193">
        <v>2</v>
      </c>
      <c r="G56" s="193" t="s">
        <v>77</v>
      </c>
      <c r="H56" s="193"/>
      <c r="I56" s="193">
        <v>-32000000</v>
      </c>
      <c r="J56" s="189" t="s">
        <v>50</v>
      </c>
      <c r="K56" s="193">
        <v>-32000000</v>
      </c>
      <c r="L56" s="271" t="str">
        <f>E56&amp;"-"&amp;F56&amp;"-"&amp;G56</f>
        <v>Crude oil Americas-2-6m</v>
      </c>
      <c r="M56" s="191" cm="1">
        <f t="array" ref="M56">VLOOKUP(G56,TRANSPOSE($T$54:$AF$55),2,FALSE)</f>
        <v>3.8356164383561646E-2</v>
      </c>
      <c r="N56" s="294">
        <f>N18</f>
        <v>29</v>
      </c>
      <c r="O56" s="295">
        <f>_xlfn.NORM.S.INV(99%)</f>
        <v>2.3263478740408408</v>
      </c>
      <c r="P56" s="295">
        <f>N56*SQRT(365/14)/O56</f>
        <v>63.651076657516462</v>
      </c>
      <c r="Q56" s="223">
        <f>K56*M56*P56</f>
        <v>-78125157.102924332</v>
      </c>
      <c r="R56" s="223">
        <f>ABS(Q56)</f>
        <v>78125157.102924332</v>
      </c>
      <c r="T56" s="222" t="s">
        <v>2629</v>
      </c>
      <c r="U56" s="217">
        <v>14</v>
      </c>
      <c r="V56" s="217">
        <f>365/12</f>
        <v>30.416666666666668</v>
      </c>
      <c r="W56" s="217">
        <f>365/4</f>
        <v>91.25</v>
      </c>
      <c r="X56" s="217">
        <f>365/2</f>
        <v>182.5</v>
      </c>
      <c r="Y56" s="217">
        <f>365</f>
        <v>365</v>
      </c>
      <c r="Z56" s="217">
        <f>365*2</f>
        <v>730</v>
      </c>
      <c r="AA56" s="217">
        <f>365*3</f>
        <v>1095</v>
      </c>
      <c r="AB56" s="217">
        <f>365*5</f>
        <v>1825</v>
      </c>
      <c r="AC56" s="217">
        <f>365*10</f>
        <v>3650</v>
      </c>
      <c r="AD56" s="217">
        <f>365*15</f>
        <v>5475</v>
      </c>
      <c r="AE56" s="217">
        <f>365*20</f>
        <v>7300</v>
      </c>
      <c r="AF56" s="217">
        <f>365*30</f>
        <v>10950</v>
      </c>
    </row>
    <row r="57" spans="1:37">
      <c r="A57" s="193" t="s">
        <v>290</v>
      </c>
      <c r="B57" s="189" t="s">
        <v>462</v>
      </c>
      <c r="C57" s="189" t="s">
        <v>49</v>
      </c>
      <c r="D57" s="193" t="s">
        <v>31</v>
      </c>
      <c r="E57" s="193" t="s">
        <v>320</v>
      </c>
      <c r="F57" s="193">
        <v>8</v>
      </c>
      <c r="G57" s="193" t="s">
        <v>68</v>
      </c>
      <c r="H57" s="193"/>
      <c r="I57" s="193">
        <v>7000000</v>
      </c>
      <c r="J57" s="189" t="s">
        <v>50</v>
      </c>
      <c r="K57" s="193">
        <v>7000000</v>
      </c>
      <c r="L57" s="271" t="str">
        <f>E57&amp;"-"&amp;F57&amp;"-"&amp;G57</f>
        <v>NA Power ERCOT-8-5y</v>
      </c>
      <c r="M57" s="191" cm="1">
        <f t="array" ref="M57">VLOOKUP(G57,TRANSPOSE($T$54:$AF$55),2,FALSE)</f>
        <v>3.8356164383561643E-3</v>
      </c>
      <c r="N57" s="294">
        <f>N19</f>
        <v>52</v>
      </c>
      <c r="O57" s="295">
        <f>_xlfn.NORM.S.INV(99%)</f>
        <v>2.3263478740408408</v>
      </c>
      <c r="P57" s="295">
        <f>N57*SQRT(365/14)/O57</f>
        <v>114.132965041064</v>
      </c>
      <c r="Q57" s="223">
        <f>K57*M57*P57</f>
        <v>3064391.9380888413</v>
      </c>
      <c r="R57" s="223">
        <f>ABS(Q57)</f>
        <v>3064391.9380888413</v>
      </c>
    </row>
    <row r="58" spans="1:37">
      <c r="P58" s="6"/>
      <c r="Q58" s="6"/>
      <c r="R58" s="6"/>
    </row>
    <row r="59" spans="1:37">
      <c r="P59" s="6"/>
      <c r="Q59" s="6"/>
      <c r="R59" s="6"/>
    </row>
    <row r="60" spans="1:37">
      <c r="A60" s="195" t="s">
        <v>2666</v>
      </c>
    </row>
    <row r="62" spans="1:37">
      <c r="A62" s="201"/>
      <c r="B62" s="201"/>
      <c r="C62" s="201"/>
    </row>
    <row r="63" spans="1:37">
      <c r="A63" s="145" t="s">
        <v>41</v>
      </c>
      <c r="B63" s="144" t="s">
        <v>2</v>
      </c>
      <c r="C63" s="144" t="s">
        <v>2747</v>
      </c>
      <c r="D63" s="144" t="s">
        <v>2748</v>
      </c>
      <c r="E63" s="145" t="s">
        <v>1920</v>
      </c>
      <c r="F63" s="145" t="s">
        <v>1921</v>
      </c>
      <c r="G63" s="144" t="s">
        <v>1922</v>
      </c>
      <c r="H63" s="144" t="s">
        <v>2632</v>
      </c>
      <c r="I63" s="146" t="s">
        <v>1932</v>
      </c>
    </row>
    <row r="64" spans="1:37">
      <c r="A64" s="193" t="s">
        <v>290</v>
      </c>
      <c r="B64" s="193">
        <v>2</v>
      </c>
      <c r="C64" s="271" t="s">
        <v>2772</v>
      </c>
      <c r="D64" s="193" t="s">
        <v>2772</v>
      </c>
      <c r="E64" s="192">
        <f>VLOOKUP(C64,($L$55:$Q$57),6,FALSE)</f>
        <v>-78125157.102924332</v>
      </c>
      <c r="F64" s="192">
        <f>VLOOKUP(D64,($L$55:$Q$57),6,FALSE)</f>
        <v>-78125157.102924332</v>
      </c>
      <c r="G64" s="203">
        <v>1</v>
      </c>
      <c r="H64" s="272">
        <f>G64^2</f>
        <v>1</v>
      </c>
      <c r="I64" s="210">
        <f>E64*F64*H64</f>
        <v>6103540172356608</v>
      </c>
    </row>
    <row r="65" spans="1:22">
      <c r="A65" s="201"/>
      <c r="B65" s="284"/>
      <c r="C65" s="201"/>
      <c r="H65" s="204" t="s">
        <v>1997</v>
      </c>
      <c r="I65" s="204">
        <f>SQRT(SUM(I64:I64))</f>
        <v>78125157.102924332</v>
      </c>
    </row>
    <row r="66" spans="1:22">
      <c r="A66" s="145" t="s">
        <v>41</v>
      </c>
      <c r="B66" s="144" t="s">
        <v>2</v>
      </c>
      <c r="C66" s="144" t="s">
        <v>2747</v>
      </c>
      <c r="D66" s="144" t="s">
        <v>2748</v>
      </c>
      <c r="E66" s="145" t="s">
        <v>1920</v>
      </c>
      <c r="F66" s="145" t="s">
        <v>1921</v>
      </c>
      <c r="G66" s="144" t="s">
        <v>1922</v>
      </c>
      <c r="H66" s="144" t="s">
        <v>2632</v>
      </c>
      <c r="I66" s="146" t="s">
        <v>1932</v>
      </c>
    </row>
    <row r="67" spans="1:22">
      <c r="A67" s="193" t="s">
        <v>290</v>
      </c>
      <c r="B67" s="193">
        <v>8</v>
      </c>
      <c r="C67" s="271" t="s">
        <v>2773</v>
      </c>
      <c r="D67" s="193" t="s">
        <v>2773</v>
      </c>
      <c r="E67" s="192">
        <f>VLOOKUP(C67,($L$55:$Q$57),6,FALSE)</f>
        <v>3064391.9380888413</v>
      </c>
      <c r="F67" s="192">
        <f>VLOOKUP(D67,($L$55:$Q$57),6,FALSE)</f>
        <v>3064391.9380888413</v>
      </c>
      <c r="G67" s="203">
        <v>1</v>
      </c>
      <c r="H67" s="272">
        <f>G67^2</f>
        <v>1</v>
      </c>
      <c r="I67" s="210">
        <f>E67*F67*H67</f>
        <v>9390497950223.8848</v>
      </c>
    </row>
    <row r="68" spans="1:22">
      <c r="A68" s="201"/>
      <c r="B68" s="284"/>
      <c r="C68" s="201"/>
      <c r="H68" s="204" t="s">
        <v>2029</v>
      </c>
      <c r="I68" s="204">
        <f>SQRT(SUM(I67:I67))</f>
        <v>3064391.9380888413</v>
      </c>
    </row>
    <row r="69" spans="1:22">
      <c r="B69" s="6"/>
    </row>
    <row r="70" spans="1:22">
      <c r="A70" s="201" t="s">
        <v>1930</v>
      </c>
      <c r="B70" s="284"/>
      <c r="C70" s="201"/>
    </row>
    <row r="71" spans="1:22">
      <c r="A71" s="145" t="s">
        <v>41</v>
      </c>
      <c r="B71" s="144" t="s">
        <v>2</v>
      </c>
      <c r="C71" s="144" t="s">
        <v>1911</v>
      </c>
      <c r="D71" s="144" t="s">
        <v>1912</v>
      </c>
      <c r="E71" s="145" t="s">
        <v>1913</v>
      </c>
      <c r="F71" s="145" t="s">
        <v>1914</v>
      </c>
    </row>
    <row r="72" spans="1:22">
      <c r="A72" s="193" t="s">
        <v>290</v>
      </c>
      <c r="B72" s="193">
        <v>2</v>
      </c>
      <c r="C72" s="151">
        <f>I65</f>
        <v>78125157.102924332</v>
      </c>
      <c r="D72" s="151">
        <f>C72^2</f>
        <v>6103540172356608</v>
      </c>
      <c r="E72" s="151">
        <f>SUM(Q56)</f>
        <v>-78125157.102924332</v>
      </c>
      <c r="F72" s="151">
        <f>MAX(MIN(E72,C72),-C72)</f>
        <v>-78125157.102924332</v>
      </c>
    </row>
    <row r="73" spans="1:22">
      <c r="A73" s="193" t="s">
        <v>290</v>
      </c>
      <c r="B73" s="193">
        <v>8</v>
      </c>
      <c r="C73" s="151">
        <f>I68</f>
        <v>3064391.9380888413</v>
      </c>
      <c r="D73" s="151">
        <f>C73^2</f>
        <v>9390497950223.8848</v>
      </c>
      <c r="E73" s="151">
        <f>SUM(Q57)</f>
        <v>3064391.9380888413</v>
      </c>
      <c r="F73" s="151">
        <f>MAX(MIN(E73,C73),-C73)</f>
        <v>3064391.9380888413</v>
      </c>
    </row>
    <row r="75" spans="1:22">
      <c r="A75" s="195" t="s">
        <v>2668</v>
      </c>
      <c r="T75" s="224"/>
      <c r="U75" s="224"/>
    </row>
    <row r="76" spans="1:22">
      <c r="U76" s="6"/>
      <c r="V76" s="6"/>
    </row>
    <row r="77" spans="1:22">
      <c r="A77" s="145"/>
      <c r="B77" s="145" t="s">
        <v>2672</v>
      </c>
      <c r="C77" s="145" t="s">
        <v>2774</v>
      </c>
      <c r="D77" s="144" t="s">
        <v>2784</v>
      </c>
    </row>
    <row r="78" spans="1:22">
      <c r="A78" s="217" t="s">
        <v>2634</v>
      </c>
      <c r="B78" s="217">
        <f>SUM(Q56)</f>
        <v>-78125157.102924332</v>
      </c>
      <c r="C78" s="217">
        <f>SUM(Q57:Q57)</f>
        <v>3064391.9380888413</v>
      </c>
      <c r="D78" s="217">
        <f>SUM(B78:C78)</f>
        <v>-75060765.164835498</v>
      </c>
    </row>
    <row r="79" spans="1:22">
      <c r="A79" s="217" t="s">
        <v>2635</v>
      </c>
      <c r="B79" s="217">
        <f>SUM(R56)</f>
        <v>78125157.102924332</v>
      </c>
      <c r="C79" s="217">
        <f>SUM(R57:R57)</f>
        <v>3064391.9380888413</v>
      </c>
      <c r="D79" s="217">
        <f>SUM(B79:C79)</f>
        <v>81189549.041013166</v>
      </c>
    </row>
    <row r="80" spans="1:22">
      <c r="A80" s="217" t="s">
        <v>2636</v>
      </c>
      <c r="B80" s="217">
        <f>MIN(0,D78/D79)</f>
        <v>-0.92451265035255104</v>
      </c>
    </row>
    <row r="81" spans="1:8">
      <c r="A81" s="217" t="s">
        <v>2637</v>
      </c>
      <c r="B81" s="217">
        <f>_xlfn.NORM.S.INV(99.5%)</f>
        <v>2.5758293035488999</v>
      </c>
    </row>
    <row r="82" spans="1:8">
      <c r="A82" s="277" t="s">
        <v>2638</v>
      </c>
      <c r="B82" s="217">
        <f>(B81^2-1)*(1+B80)-B80</f>
        <v>1.3498760603010609</v>
      </c>
      <c r="E82" s="278"/>
      <c r="F82" s="278"/>
      <c r="G82" s="278"/>
      <c r="H82" s="279"/>
    </row>
    <row r="83" spans="1:8">
      <c r="B83" s="283"/>
    </row>
    <row r="85" spans="1:8">
      <c r="A85" s="195" t="s">
        <v>2642</v>
      </c>
    </row>
    <row r="87" spans="1:8">
      <c r="A87" s="316" t="s">
        <v>2</v>
      </c>
      <c r="B87" s="317"/>
      <c r="C87" s="144" t="s">
        <v>1916</v>
      </c>
      <c r="D87" s="144" t="s">
        <v>1917</v>
      </c>
      <c r="E87" s="144" t="s">
        <v>1922</v>
      </c>
      <c r="F87" s="144" t="s">
        <v>2632</v>
      </c>
      <c r="G87" s="144" t="s">
        <v>1932</v>
      </c>
    </row>
    <row r="88" spans="1:8">
      <c r="A88" s="193">
        <v>2</v>
      </c>
      <c r="B88" s="193">
        <v>2</v>
      </c>
      <c r="C88" s="151">
        <f t="shared" ref="C88:D91" si="6">VLOOKUP(A88,$B$71:$F$73,5,FALSE)</f>
        <v>-78125157.102924332</v>
      </c>
      <c r="D88" s="151">
        <f t="shared" si="6"/>
        <v>-78125157.102924332</v>
      </c>
      <c r="E88" s="211">
        <v>1</v>
      </c>
      <c r="F88" s="211">
        <f>E88^2</f>
        <v>1</v>
      </c>
      <c r="G88" s="151">
        <f>IF(C88=D88,0,C88*D88*F88)</f>
        <v>0</v>
      </c>
    </row>
    <row r="89" spans="1:8">
      <c r="A89" s="193">
        <v>2</v>
      </c>
      <c r="B89" s="193">
        <v>8</v>
      </c>
      <c r="C89" s="151">
        <f t="shared" si="6"/>
        <v>-78125157.102924332</v>
      </c>
      <c r="D89" s="151">
        <f t="shared" si="6"/>
        <v>3064391.9380888413</v>
      </c>
      <c r="E89" s="211">
        <f>$V$41</f>
        <v>0.19</v>
      </c>
      <c r="F89" s="211">
        <f t="shared" ref="F89:F91" si="7">E89^2</f>
        <v>3.61E-2</v>
      </c>
      <c r="G89" s="151">
        <f t="shared" ref="G89:G91" si="8">IF(C89=D89,0,C89*D89*F89)</f>
        <v>-8642560267331.3311</v>
      </c>
    </row>
    <row r="90" spans="1:8">
      <c r="A90" s="193">
        <v>8</v>
      </c>
      <c r="B90" s="193">
        <v>2</v>
      </c>
      <c r="C90" s="151">
        <f t="shared" si="6"/>
        <v>3064391.9380888413</v>
      </c>
      <c r="D90" s="151">
        <f t="shared" si="6"/>
        <v>-78125157.102924332</v>
      </c>
      <c r="E90" s="211">
        <f>$V$41</f>
        <v>0.19</v>
      </c>
      <c r="F90" s="211">
        <f t="shared" si="7"/>
        <v>3.61E-2</v>
      </c>
      <c r="G90" s="151">
        <f t="shared" si="8"/>
        <v>-8642560267331.3311</v>
      </c>
    </row>
    <row r="91" spans="1:8">
      <c r="A91" s="193">
        <v>8</v>
      </c>
      <c r="B91" s="193">
        <v>8</v>
      </c>
      <c r="C91" s="151">
        <f t="shared" si="6"/>
        <v>3064391.9380888413</v>
      </c>
      <c r="D91" s="151">
        <f t="shared" si="6"/>
        <v>3064391.9380888413</v>
      </c>
      <c r="E91" s="211">
        <v>1</v>
      </c>
      <c r="F91" s="211">
        <f t="shared" si="7"/>
        <v>1</v>
      </c>
      <c r="G91" s="151">
        <f t="shared" si="8"/>
        <v>0</v>
      </c>
    </row>
    <row r="92" spans="1:8">
      <c r="A92" s="201"/>
      <c r="B92" s="201"/>
      <c r="C92" s="201"/>
      <c r="F92" s="1" t="s">
        <v>1931</v>
      </c>
      <c r="G92" s="1">
        <f>SUM(G88:G91)</f>
        <v>-17285120534662.662</v>
      </c>
    </row>
    <row r="93" spans="1:8">
      <c r="A93" s="201"/>
      <c r="B93" s="201"/>
      <c r="C93" s="201"/>
      <c r="F93" s="1" t="s">
        <v>1933</v>
      </c>
      <c r="G93" s="1">
        <f>SUM(D72:D73)</f>
        <v>6112930670306832</v>
      </c>
    </row>
    <row r="94" spans="1:8">
      <c r="F94" s="204" t="s">
        <v>2670</v>
      </c>
      <c r="G94" s="204">
        <f>MAX(D78+B82*SQRT(G92+G93),0)</f>
        <v>30330288.907200113</v>
      </c>
    </row>
    <row r="96" spans="1:8">
      <c r="A96" s="274" t="s">
        <v>2613</v>
      </c>
      <c r="B96" s="273">
        <f>I47+G94</f>
        <v>861309760.88384581</v>
      </c>
    </row>
    <row r="98" spans="1:17">
      <c r="A98" s="205" t="s">
        <v>1935</v>
      </c>
    </row>
    <row r="100" spans="1:17">
      <c r="A100" s="227" t="s">
        <v>2043</v>
      </c>
      <c r="B100" s="227" t="s">
        <v>2044</v>
      </c>
      <c r="C100" s="227" t="s">
        <v>2045</v>
      </c>
      <c r="D100" s="227" t="s">
        <v>2046</v>
      </c>
      <c r="E100" s="227" t="s">
        <v>2047</v>
      </c>
      <c r="F100" s="227" t="s">
        <v>2048</v>
      </c>
      <c r="G100" s="227" t="s">
        <v>2049</v>
      </c>
      <c r="H100" s="227" t="s">
        <v>2050</v>
      </c>
      <c r="I100" s="227" t="s">
        <v>2051</v>
      </c>
      <c r="J100" s="217" t="s">
        <v>2052</v>
      </c>
      <c r="K100" s="217" t="s">
        <v>2053</v>
      </c>
      <c r="L100" s="217" t="s">
        <v>2054</v>
      </c>
      <c r="M100" s="217" t="s">
        <v>2055</v>
      </c>
      <c r="N100" s="217" t="s">
        <v>2056</v>
      </c>
      <c r="O100" s="217" t="s">
        <v>2057</v>
      </c>
      <c r="P100" s="217" t="s">
        <v>2058</v>
      </c>
      <c r="Q100" s="217" t="s">
        <v>2059</v>
      </c>
    </row>
    <row r="101" spans="1:17">
      <c r="A101" s="228">
        <v>45169</v>
      </c>
      <c r="B101" s="227" t="s">
        <v>2491</v>
      </c>
      <c r="C101" s="227" t="s">
        <v>2061</v>
      </c>
      <c r="D101" s="227" t="s">
        <v>50</v>
      </c>
      <c r="E101" s="227">
        <v>861309760.88384604</v>
      </c>
      <c r="F101" s="227">
        <v>0</v>
      </c>
      <c r="G101" s="227">
        <v>861309760.88384604</v>
      </c>
      <c r="H101" s="227">
        <v>0</v>
      </c>
      <c r="I101" s="227">
        <v>0</v>
      </c>
      <c r="J101" s="217">
        <v>0</v>
      </c>
      <c r="K101" s="217">
        <v>861309760.88384604</v>
      </c>
      <c r="L101" s="217">
        <v>0</v>
      </c>
      <c r="M101" s="217">
        <v>0</v>
      </c>
      <c r="N101" s="217">
        <v>0</v>
      </c>
      <c r="O101" s="217">
        <v>0</v>
      </c>
      <c r="P101" s="217">
        <v>0</v>
      </c>
      <c r="Q101" s="217">
        <v>0</v>
      </c>
    </row>
    <row r="161" spans="22:33"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</sheetData>
  <mergeCells count="17">
    <mergeCell ref="U22:X22"/>
    <mergeCell ref="B7:D7"/>
    <mergeCell ref="T10:Z10"/>
    <mergeCell ref="T11:Z11"/>
    <mergeCell ref="U14:X14"/>
    <mergeCell ref="U15:X15"/>
    <mergeCell ref="U16:X16"/>
    <mergeCell ref="U17:X17"/>
    <mergeCell ref="U18:X18"/>
    <mergeCell ref="U19:X19"/>
    <mergeCell ref="U20:X20"/>
    <mergeCell ref="U21:X21"/>
    <mergeCell ref="U23:X23"/>
    <mergeCell ref="U24:X24"/>
    <mergeCell ref="U25:X25"/>
    <mergeCell ref="A40:B40"/>
    <mergeCell ref="A87:B87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CD4A-44DF-4C23-B762-73E2F0F0F55F}">
  <dimension ref="A1:S64"/>
  <sheetViews>
    <sheetView topLeftCell="A43" workbookViewId="0">
      <selection activeCell="K74" sqref="K74"/>
    </sheetView>
  </sheetViews>
  <sheetFormatPr defaultRowHeight="15"/>
  <cols>
    <col min="1" max="1" width="19.85546875" style="1" customWidth="1"/>
    <col min="2" max="2" width="5.85546875" style="1" customWidth="1"/>
    <col min="3" max="3" width="12.2851562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customWidth="1"/>
    <col min="10" max="10" width="16.140625" style="1" bestFit="1" customWidth="1"/>
    <col min="11" max="11" width="23.140625" style="1" customWidth="1"/>
    <col min="12" max="12" width="14.42578125" style="1" customWidth="1"/>
    <col min="13" max="14" width="20" style="1" customWidth="1"/>
    <col min="15" max="15" width="16.7109375" style="1" bestFit="1" customWidth="1"/>
    <col min="16" max="16" width="12.5703125" style="1" bestFit="1" customWidth="1"/>
    <col min="17" max="17" width="19" style="1" customWidth="1"/>
    <col min="18" max="18" width="20.85546875" style="1" customWidth="1"/>
    <col min="19" max="19" width="26" style="1" bestFit="1" customWidth="1"/>
    <col min="20" max="16384" width="9.140625" style="1"/>
  </cols>
  <sheetData>
    <row r="1" spans="1:13">
      <c r="A1" s="273" t="s">
        <v>2812</v>
      </c>
    </row>
    <row r="2" spans="1:13">
      <c r="A2" s="144" t="s">
        <v>2785</v>
      </c>
      <c r="B2" s="144" t="s">
        <v>2786</v>
      </c>
      <c r="C2" s="144" t="s">
        <v>2787</v>
      </c>
      <c r="D2" s="144" t="s">
        <v>2788</v>
      </c>
      <c r="E2" s="144" t="s">
        <v>2789</v>
      </c>
      <c r="F2" s="144" t="s">
        <v>2790</v>
      </c>
      <c r="G2" s="144" t="s">
        <v>2791</v>
      </c>
      <c r="H2" s="144" t="s">
        <v>2792</v>
      </c>
      <c r="I2" s="144" t="s">
        <v>2793</v>
      </c>
      <c r="J2" s="144" t="s">
        <v>2794</v>
      </c>
      <c r="K2" s="144" t="s">
        <v>2795</v>
      </c>
      <c r="L2" s="144" t="s">
        <v>2796</v>
      </c>
      <c r="M2" s="144" t="s">
        <v>2813</v>
      </c>
    </row>
    <row r="3" spans="1:13">
      <c r="A3" s="223">
        <v>10001</v>
      </c>
      <c r="B3" s="217" t="s">
        <v>2797</v>
      </c>
      <c r="C3" s="217" t="s">
        <v>2798</v>
      </c>
      <c r="D3" s="217" t="s">
        <v>2799</v>
      </c>
      <c r="E3" s="217" t="s">
        <v>2800</v>
      </c>
      <c r="F3" s="217" t="s">
        <v>478</v>
      </c>
      <c r="G3" s="217" t="s">
        <v>2801</v>
      </c>
      <c r="H3" s="217">
        <v>1500000000</v>
      </c>
      <c r="I3" s="217" t="s">
        <v>50</v>
      </c>
      <c r="J3" s="217">
        <v>1500000000</v>
      </c>
      <c r="K3" s="217" t="s">
        <v>115</v>
      </c>
      <c r="L3" s="305">
        <v>47837</v>
      </c>
      <c r="M3" s="305">
        <v>45229</v>
      </c>
    </row>
    <row r="4" spans="1:13">
      <c r="A4" s="223">
        <v>10001</v>
      </c>
      <c r="B4" s="217" t="s">
        <v>2797</v>
      </c>
      <c r="C4" s="217" t="s">
        <v>2798</v>
      </c>
      <c r="D4" s="217" t="s">
        <v>2799</v>
      </c>
      <c r="E4" s="217" t="s">
        <v>2800</v>
      </c>
      <c r="F4" s="217" t="s">
        <v>2802</v>
      </c>
      <c r="G4" s="217" t="s">
        <v>2801</v>
      </c>
      <c r="H4" s="217">
        <v>164217106.074384</v>
      </c>
      <c r="I4" s="217" t="s">
        <v>50</v>
      </c>
      <c r="J4" s="217">
        <v>164217106.074384</v>
      </c>
      <c r="K4" s="217" t="s">
        <v>115</v>
      </c>
      <c r="L4" s="305">
        <v>47837</v>
      </c>
      <c r="M4" s="305">
        <v>45229</v>
      </c>
    </row>
    <row r="5" spans="1:13">
      <c r="A5" s="223">
        <v>10002</v>
      </c>
      <c r="B5" s="217" t="s">
        <v>2797</v>
      </c>
      <c r="C5" s="217" t="s">
        <v>2798</v>
      </c>
      <c r="D5" s="217" t="s">
        <v>2799</v>
      </c>
      <c r="E5" s="217" t="s">
        <v>2800</v>
      </c>
      <c r="F5" s="217" t="s">
        <v>478</v>
      </c>
      <c r="G5" s="217" t="s">
        <v>2803</v>
      </c>
      <c r="H5" s="217">
        <v>100000000</v>
      </c>
      <c r="I5" s="217" t="s">
        <v>50</v>
      </c>
      <c r="J5" s="217">
        <v>100000000</v>
      </c>
      <c r="K5" s="217" t="s">
        <v>2804</v>
      </c>
      <c r="L5" s="305">
        <v>45585</v>
      </c>
      <c r="M5" s="305">
        <v>45229</v>
      </c>
    </row>
    <row r="6" spans="1:13">
      <c r="A6" s="223">
        <v>10002</v>
      </c>
      <c r="B6" s="217" t="s">
        <v>2797</v>
      </c>
      <c r="C6" s="217" t="s">
        <v>2798</v>
      </c>
      <c r="D6" s="217" t="s">
        <v>2799</v>
      </c>
      <c r="E6" s="217" t="s">
        <v>2800</v>
      </c>
      <c r="F6" s="217" t="s">
        <v>2802</v>
      </c>
      <c r="G6" s="217" t="s">
        <v>2803</v>
      </c>
      <c r="H6" s="217">
        <v>-79991.615247508598</v>
      </c>
      <c r="I6" s="217" t="s">
        <v>50</v>
      </c>
      <c r="J6" s="217">
        <v>-79991.615247508598</v>
      </c>
      <c r="K6" s="217" t="s">
        <v>2804</v>
      </c>
      <c r="L6" s="305">
        <v>45585</v>
      </c>
      <c r="M6" s="305">
        <v>45229</v>
      </c>
    </row>
    <row r="7" spans="1:13">
      <c r="A7" s="223">
        <v>10003</v>
      </c>
      <c r="B7" s="217" t="s">
        <v>2797</v>
      </c>
      <c r="C7" s="217" t="s">
        <v>2798</v>
      </c>
      <c r="D7" s="217" t="s">
        <v>2799</v>
      </c>
      <c r="E7" s="217" t="s">
        <v>2800</v>
      </c>
      <c r="F7" s="217" t="s">
        <v>478</v>
      </c>
      <c r="G7" s="217" t="s">
        <v>2803</v>
      </c>
      <c r="H7" s="217">
        <v>100000000</v>
      </c>
      <c r="I7" s="217" t="s">
        <v>50</v>
      </c>
      <c r="J7" s="217">
        <v>100000000</v>
      </c>
      <c r="K7" s="217" t="s">
        <v>2804</v>
      </c>
      <c r="L7" s="305">
        <v>46152</v>
      </c>
      <c r="M7" s="305">
        <v>45229</v>
      </c>
    </row>
    <row r="8" spans="1:13">
      <c r="A8" s="223">
        <v>10003</v>
      </c>
      <c r="B8" s="217" t="s">
        <v>2797</v>
      </c>
      <c r="C8" s="217" t="s">
        <v>2798</v>
      </c>
      <c r="D8" s="217" t="s">
        <v>2799</v>
      </c>
      <c r="E8" s="217" t="s">
        <v>2800</v>
      </c>
      <c r="F8" s="217" t="s">
        <v>2802</v>
      </c>
      <c r="G8" s="217" t="s">
        <v>2803</v>
      </c>
      <c r="H8" s="217">
        <v>-453197.22264645202</v>
      </c>
      <c r="I8" s="217" t="s">
        <v>50</v>
      </c>
      <c r="J8" s="217">
        <v>-453197.22264645202</v>
      </c>
      <c r="K8" s="217" t="s">
        <v>2804</v>
      </c>
      <c r="L8" s="305">
        <v>46152</v>
      </c>
      <c r="M8" s="305">
        <v>45229</v>
      </c>
    </row>
    <row r="9" spans="1:13">
      <c r="A9" s="223">
        <v>10004</v>
      </c>
      <c r="B9" s="217" t="s">
        <v>2797</v>
      </c>
      <c r="C9" s="217" t="s">
        <v>2798</v>
      </c>
      <c r="D9" s="217" t="s">
        <v>2799</v>
      </c>
      <c r="E9" s="217" t="s">
        <v>2800</v>
      </c>
      <c r="F9" s="217" t="s">
        <v>478</v>
      </c>
      <c r="G9" s="217" t="s">
        <v>2805</v>
      </c>
      <c r="H9" s="217">
        <v>1000000000</v>
      </c>
      <c r="I9" s="217" t="s">
        <v>50</v>
      </c>
      <c r="J9" s="217">
        <v>1000000000</v>
      </c>
      <c r="K9" s="217" t="s">
        <v>2804</v>
      </c>
      <c r="L9" s="305">
        <v>47616</v>
      </c>
      <c r="M9" s="305">
        <v>45229</v>
      </c>
    </row>
    <row r="10" spans="1:13">
      <c r="A10" s="223">
        <v>10004</v>
      </c>
      <c r="B10" s="217" t="s">
        <v>2797</v>
      </c>
      <c r="C10" s="217" t="s">
        <v>2798</v>
      </c>
      <c r="D10" s="217" t="s">
        <v>2799</v>
      </c>
      <c r="E10" s="217" t="s">
        <v>2800</v>
      </c>
      <c r="F10" s="217" t="s">
        <v>2802</v>
      </c>
      <c r="G10" s="217" t="s">
        <v>2805</v>
      </c>
      <c r="H10" s="217">
        <v>18203079.524936698</v>
      </c>
      <c r="I10" s="217" t="s">
        <v>50</v>
      </c>
      <c r="J10" s="217">
        <v>18203079.524936698</v>
      </c>
      <c r="K10" s="217" t="s">
        <v>2804</v>
      </c>
      <c r="L10" s="305">
        <v>47616</v>
      </c>
      <c r="M10" s="305">
        <v>45229</v>
      </c>
    </row>
    <row r="11" spans="1:13">
      <c r="A11" s="223">
        <v>10005</v>
      </c>
      <c r="B11" s="217" t="s">
        <v>2797</v>
      </c>
      <c r="C11" s="217" t="s">
        <v>2798</v>
      </c>
      <c r="D11" s="217" t="s">
        <v>2799</v>
      </c>
      <c r="E11" s="217" t="s">
        <v>2800</v>
      </c>
      <c r="F11" s="217" t="s">
        <v>478</v>
      </c>
      <c r="G11" s="217" t="s">
        <v>2806</v>
      </c>
      <c r="H11" s="217">
        <v>1000000</v>
      </c>
      <c r="I11" s="217" t="s">
        <v>50</v>
      </c>
      <c r="J11" s="217">
        <v>1000000</v>
      </c>
      <c r="K11" s="217" t="s">
        <v>2804</v>
      </c>
      <c r="L11" s="305">
        <v>45393</v>
      </c>
      <c r="M11" s="305">
        <v>45229</v>
      </c>
    </row>
    <row r="12" spans="1:13">
      <c r="A12" s="223">
        <v>10005</v>
      </c>
      <c r="B12" s="217" t="s">
        <v>2797</v>
      </c>
      <c r="C12" s="217" t="s">
        <v>2798</v>
      </c>
      <c r="D12" s="217" t="s">
        <v>2799</v>
      </c>
      <c r="E12" s="217" t="s">
        <v>2800</v>
      </c>
      <c r="F12" s="217" t="s">
        <v>2802</v>
      </c>
      <c r="G12" s="217" t="s">
        <v>2806</v>
      </c>
      <c r="H12" s="217">
        <v>-512630.16772461799</v>
      </c>
      <c r="I12" s="217" t="s">
        <v>50</v>
      </c>
      <c r="J12" s="217">
        <v>-512630.16772461799</v>
      </c>
      <c r="K12" s="217" t="s">
        <v>2804</v>
      </c>
      <c r="L12" s="305">
        <v>45393</v>
      </c>
      <c r="M12" s="305">
        <v>45229</v>
      </c>
    </row>
    <row r="13" spans="1:13">
      <c r="A13" s="223">
        <v>10006</v>
      </c>
      <c r="B13" s="217" t="s">
        <v>2797</v>
      </c>
      <c r="C13" s="217" t="s">
        <v>2798</v>
      </c>
      <c r="D13" s="217" t="s">
        <v>2799</v>
      </c>
      <c r="E13" s="217" t="s">
        <v>2800</v>
      </c>
      <c r="F13" s="217" t="s">
        <v>478</v>
      </c>
      <c r="G13" s="217" t="s">
        <v>2807</v>
      </c>
      <c r="H13" s="217">
        <v>20000000</v>
      </c>
      <c r="I13" s="217" t="s">
        <v>50</v>
      </c>
      <c r="J13" s="217">
        <v>20000000</v>
      </c>
      <c r="K13" s="217" t="s">
        <v>2804</v>
      </c>
      <c r="L13" s="305">
        <v>45635</v>
      </c>
      <c r="M13" s="305">
        <v>45229</v>
      </c>
    </row>
    <row r="14" spans="1:13">
      <c r="A14" s="223">
        <v>10006</v>
      </c>
      <c r="B14" s="217" t="s">
        <v>2797</v>
      </c>
      <c r="C14" s="217" t="s">
        <v>2798</v>
      </c>
      <c r="D14" s="217" t="s">
        <v>2799</v>
      </c>
      <c r="E14" s="217" t="s">
        <v>2800</v>
      </c>
      <c r="F14" s="217" t="s">
        <v>2802</v>
      </c>
      <c r="G14" s="217" t="s">
        <v>2807</v>
      </c>
      <c r="H14" s="217">
        <v>-6288.6921546632302</v>
      </c>
      <c r="I14" s="217" t="s">
        <v>50</v>
      </c>
      <c r="J14" s="217">
        <v>-6288.6921546632302</v>
      </c>
      <c r="K14" s="217" t="s">
        <v>2804</v>
      </c>
      <c r="L14" s="305">
        <v>45635</v>
      </c>
      <c r="M14" s="305">
        <v>45229</v>
      </c>
    </row>
    <row r="15" spans="1:13">
      <c r="A15" s="223">
        <v>10007</v>
      </c>
      <c r="B15" s="217" t="s">
        <v>2797</v>
      </c>
      <c r="C15" s="217" t="s">
        <v>2798</v>
      </c>
      <c r="D15" s="217" t="s">
        <v>2799</v>
      </c>
      <c r="E15" s="217" t="s">
        <v>2800</v>
      </c>
      <c r="F15" s="217" t="s">
        <v>478</v>
      </c>
      <c r="G15" s="217" t="s">
        <v>2808</v>
      </c>
      <c r="H15" s="217">
        <v>240000000</v>
      </c>
      <c r="I15" s="217" t="s">
        <v>50</v>
      </c>
      <c r="J15" s="217">
        <v>240000000</v>
      </c>
      <c r="K15" s="217" t="s">
        <v>2809</v>
      </c>
      <c r="L15" s="305">
        <v>45372</v>
      </c>
      <c r="M15" s="305">
        <v>45229</v>
      </c>
    </row>
    <row r="16" spans="1:13">
      <c r="A16" s="223">
        <v>10007</v>
      </c>
      <c r="B16" s="217" t="s">
        <v>2797</v>
      </c>
      <c r="C16" s="217" t="s">
        <v>2798</v>
      </c>
      <c r="D16" s="217" t="s">
        <v>2799</v>
      </c>
      <c r="E16" s="217" t="s">
        <v>2800</v>
      </c>
      <c r="F16" s="217" t="s">
        <v>2802</v>
      </c>
      <c r="G16" s="217" t="s">
        <v>2808</v>
      </c>
      <c r="H16" s="217">
        <v>-40103932.127756402</v>
      </c>
      <c r="I16" s="217" t="s">
        <v>50</v>
      </c>
      <c r="J16" s="217">
        <v>-40103932.127756402</v>
      </c>
      <c r="K16" s="217" t="s">
        <v>2809</v>
      </c>
      <c r="L16" s="305">
        <v>45372</v>
      </c>
      <c r="M16" s="305">
        <v>45229</v>
      </c>
    </row>
    <row r="17" spans="1:19">
      <c r="A17" s="223">
        <v>10008</v>
      </c>
      <c r="B17" s="217" t="s">
        <v>2797</v>
      </c>
      <c r="C17" s="217" t="s">
        <v>2798</v>
      </c>
      <c r="D17" s="217" t="s">
        <v>2799</v>
      </c>
      <c r="E17" s="217" t="s">
        <v>2800</v>
      </c>
      <c r="F17" s="217" t="s">
        <v>478</v>
      </c>
      <c r="G17" s="217" t="s">
        <v>2810</v>
      </c>
      <c r="H17" s="217">
        <v>12000000</v>
      </c>
      <c r="I17" s="217" t="s">
        <v>50</v>
      </c>
      <c r="J17" s="217">
        <v>12000000</v>
      </c>
      <c r="K17" s="217" t="s">
        <v>235</v>
      </c>
      <c r="L17" s="305">
        <v>45775</v>
      </c>
      <c r="M17" s="305">
        <v>45229</v>
      </c>
    </row>
    <row r="18" spans="1:19">
      <c r="A18" s="223">
        <v>10008</v>
      </c>
      <c r="B18" s="217" t="s">
        <v>2797</v>
      </c>
      <c r="C18" s="217" t="s">
        <v>2798</v>
      </c>
      <c r="D18" s="217" t="s">
        <v>2799</v>
      </c>
      <c r="E18" s="217" t="s">
        <v>2800</v>
      </c>
      <c r="F18" s="217" t="s">
        <v>2802</v>
      </c>
      <c r="G18" s="217" t="s">
        <v>2810</v>
      </c>
      <c r="H18" s="217">
        <v>-39678.487691492497</v>
      </c>
      <c r="I18" s="217" t="s">
        <v>50</v>
      </c>
      <c r="J18" s="217">
        <v>-39678.487691492497</v>
      </c>
      <c r="K18" s="217" t="s">
        <v>235</v>
      </c>
      <c r="L18" s="305">
        <v>45775</v>
      </c>
      <c r="M18" s="305">
        <v>45229</v>
      </c>
    </row>
    <row r="19" spans="1:19">
      <c r="A19" s="223">
        <v>10009</v>
      </c>
      <c r="B19" s="217" t="s">
        <v>2797</v>
      </c>
      <c r="C19" s="217" t="s">
        <v>2798</v>
      </c>
      <c r="D19" s="217" t="s">
        <v>2799</v>
      </c>
      <c r="E19" s="217" t="s">
        <v>2800</v>
      </c>
      <c r="F19" s="217" t="s">
        <v>478</v>
      </c>
      <c r="G19" s="217" t="s">
        <v>2811</v>
      </c>
      <c r="H19" s="217">
        <v>10000000</v>
      </c>
      <c r="I19" s="217" t="s">
        <v>50</v>
      </c>
      <c r="J19" s="217">
        <v>10000000</v>
      </c>
      <c r="K19" s="217" t="s">
        <v>290</v>
      </c>
      <c r="L19" s="305">
        <v>45260</v>
      </c>
      <c r="M19" s="305">
        <v>45229</v>
      </c>
    </row>
    <row r="20" spans="1:19">
      <c r="A20" s="223">
        <v>10009</v>
      </c>
      <c r="B20" s="217" t="s">
        <v>2797</v>
      </c>
      <c r="C20" s="217" t="s">
        <v>2798</v>
      </c>
      <c r="D20" s="217" t="s">
        <v>2799</v>
      </c>
      <c r="E20" s="217" t="s">
        <v>2800</v>
      </c>
      <c r="F20" s="217" t="s">
        <v>2802</v>
      </c>
      <c r="G20" s="217" t="s">
        <v>2811</v>
      </c>
      <c r="H20" s="217">
        <v>-182000</v>
      </c>
      <c r="I20" s="217" t="s">
        <v>50</v>
      </c>
      <c r="J20" s="217">
        <v>-182000</v>
      </c>
      <c r="K20" s="217" t="s">
        <v>290</v>
      </c>
      <c r="L20" s="305">
        <v>45260</v>
      </c>
      <c r="M20" s="305">
        <v>45229</v>
      </c>
    </row>
    <row r="22" spans="1:19">
      <c r="A22" s="195" t="s">
        <v>2834</v>
      </c>
      <c r="B22" s="195"/>
      <c r="C22" s="195"/>
    </row>
    <row r="23" spans="1:19">
      <c r="A23" s="195"/>
      <c r="B23" s="195"/>
      <c r="C23" s="195"/>
    </row>
    <row r="24" spans="1:19">
      <c r="A24" s="307" t="s">
        <v>2814</v>
      </c>
      <c r="B24" s="308"/>
      <c r="C24" s="308"/>
      <c r="D24" s="217">
        <f>MAX(D25+D26,0)/D25</f>
        <v>0.77317357628335182</v>
      </c>
    </row>
    <row r="25" spans="1:19">
      <c r="A25" s="307" t="s">
        <v>2815</v>
      </c>
      <c r="B25" s="308"/>
      <c r="C25" s="308"/>
      <c r="D25" s="306">
        <f>SUM(J37:J38)</f>
        <v>182420185.59932071</v>
      </c>
    </row>
    <row r="26" spans="1:19">
      <c r="A26" s="307" t="s">
        <v>2816</v>
      </c>
      <c r="B26" s="308"/>
      <c r="C26" s="308"/>
      <c r="D26" s="306">
        <f>SUM(J30:J36)</f>
        <v>-41377718.313221134</v>
      </c>
    </row>
    <row r="27" spans="1:19">
      <c r="A27" s="195"/>
      <c r="B27" s="195"/>
      <c r="C27" s="195"/>
      <c r="Q27" s="1" t="s">
        <v>2823</v>
      </c>
    </row>
    <row r="28" spans="1:19">
      <c r="A28" s="195"/>
      <c r="B28" s="195"/>
      <c r="C28" s="195"/>
      <c r="Q28" s="202" t="s">
        <v>1974</v>
      </c>
      <c r="R28" s="202" t="s">
        <v>2818</v>
      </c>
      <c r="S28" s="202" t="s">
        <v>2822</v>
      </c>
    </row>
    <row r="29" spans="1:19">
      <c r="A29" s="144" t="s">
        <v>2785</v>
      </c>
      <c r="B29" s="144" t="s">
        <v>2786</v>
      </c>
      <c r="C29" s="144" t="s">
        <v>2787</v>
      </c>
      <c r="D29" s="144" t="s">
        <v>2788</v>
      </c>
      <c r="E29" s="144" t="s">
        <v>2789</v>
      </c>
      <c r="F29" s="144" t="s">
        <v>2790</v>
      </c>
      <c r="G29" s="144" t="s">
        <v>2791</v>
      </c>
      <c r="H29" s="144" t="s">
        <v>2792</v>
      </c>
      <c r="I29" s="144" t="s">
        <v>2793</v>
      </c>
      <c r="J29" s="144" t="s">
        <v>2794</v>
      </c>
      <c r="K29" s="144" t="s">
        <v>2795</v>
      </c>
      <c r="L29" s="144" t="s">
        <v>2796</v>
      </c>
      <c r="Q29" s="310" t="s">
        <v>2804</v>
      </c>
      <c r="R29" s="309" t="s">
        <v>2819</v>
      </c>
      <c r="S29" s="223">
        <v>1</v>
      </c>
    </row>
    <row r="30" spans="1:19">
      <c r="A30" s="223">
        <v>10007</v>
      </c>
      <c r="B30" s="217" t="s">
        <v>2797</v>
      </c>
      <c r="C30" s="217" t="s">
        <v>2798</v>
      </c>
      <c r="D30" s="217" t="s">
        <v>2799</v>
      </c>
      <c r="E30" s="217" t="s">
        <v>2800</v>
      </c>
      <c r="F30" s="217" t="s">
        <v>2802</v>
      </c>
      <c r="G30" s="217" t="s">
        <v>2808</v>
      </c>
      <c r="H30" s="217">
        <v>-40103932.127756402</v>
      </c>
      <c r="I30" s="305" t="s">
        <v>50</v>
      </c>
      <c r="J30" s="306">
        <v>-40103932.127756402</v>
      </c>
      <c r="K30" s="305" t="s">
        <v>2809</v>
      </c>
      <c r="L30" s="305">
        <v>45372</v>
      </c>
      <c r="Q30" s="310" t="s">
        <v>2804</v>
      </c>
      <c r="R30" s="309" t="s">
        <v>2820</v>
      </c>
      <c r="S30" s="223">
        <v>2</v>
      </c>
    </row>
    <row r="31" spans="1:19">
      <c r="A31" s="223">
        <v>10005</v>
      </c>
      <c r="B31" s="217" t="s">
        <v>2797</v>
      </c>
      <c r="C31" s="217" t="s">
        <v>2798</v>
      </c>
      <c r="D31" s="217" t="s">
        <v>2799</v>
      </c>
      <c r="E31" s="217" t="s">
        <v>2800</v>
      </c>
      <c r="F31" s="217" t="s">
        <v>2802</v>
      </c>
      <c r="G31" s="217" t="s">
        <v>2806</v>
      </c>
      <c r="H31" s="217">
        <v>-512630.16772461799</v>
      </c>
      <c r="I31" s="305" t="s">
        <v>50</v>
      </c>
      <c r="J31" s="306">
        <v>-512630.16772461799</v>
      </c>
      <c r="K31" s="305" t="s">
        <v>2804</v>
      </c>
      <c r="L31" s="305">
        <v>45393</v>
      </c>
      <c r="Q31" s="310" t="s">
        <v>2804</v>
      </c>
      <c r="R31" s="309" t="s">
        <v>2821</v>
      </c>
      <c r="S31" s="223">
        <v>4</v>
      </c>
    </row>
    <row r="32" spans="1:19">
      <c r="A32" s="223">
        <v>10003</v>
      </c>
      <c r="B32" s="217" t="s">
        <v>2797</v>
      </c>
      <c r="C32" s="217" t="s">
        <v>2798</v>
      </c>
      <c r="D32" s="217" t="s">
        <v>2799</v>
      </c>
      <c r="E32" s="217" t="s">
        <v>2800</v>
      </c>
      <c r="F32" s="217" t="s">
        <v>2802</v>
      </c>
      <c r="G32" s="217" t="s">
        <v>2803</v>
      </c>
      <c r="H32" s="217">
        <v>-453197.22264645202</v>
      </c>
      <c r="I32" s="305" t="s">
        <v>50</v>
      </c>
      <c r="J32" s="306">
        <v>-453197.22264645202</v>
      </c>
      <c r="K32" s="305" t="s">
        <v>2804</v>
      </c>
      <c r="L32" s="305">
        <v>46152</v>
      </c>
      <c r="Q32" s="310" t="s">
        <v>115</v>
      </c>
      <c r="R32" s="309" t="s">
        <v>2819</v>
      </c>
      <c r="S32" s="223">
        <v>2</v>
      </c>
    </row>
    <row r="33" spans="1:19">
      <c r="A33" s="223">
        <v>10009</v>
      </c>
      <c r="B33" s="217" t="s">
        <v>2797</v>
      </c>
      <c r="C33" s="217" t="s">
        <v>2798</v>
      </c>
      <c r="D33" s="217" t="s">
        <v>2799</v>
      </c>
      <c r="E33" s="217" t="s">
        <v>2800</v>
      </c>
      <c r="F33" s="217" t="s">
        <v>2802</v>
      </c>
      <c r="G33" s="217" t="s">
        <v>2811</v>
      </c>
      <c r="H33" s="217">
        <v>-182000</v>
      </c>
      <c r="I33" s="305" t="s">
        <v>50</v>
      </c>
      <c r="J33" s="306">
        <v>-182000</v>
      </c>
      <c r="K33" s="305" t="s">
        <v>290</v>
      </c>
      <c r="L33" s="305">
        <v>45260</v>
      </c>
      <c r="Q33" s="310" t="s">
        <v>115</v>
      </c>
      <c r="R33" s="309" t="s">
        <v>2820</v>
      </c>
      <c r="S33" s="223">
        <v>5</v>
      </c>
    </row>
    <row r="34" spans="1:19">
      <c r="A34" s="223">
        <v>10002</v>
      </c>
      <c r="B34" s="217" t="s">
        <v>2797</v>
      </c>
      <c r="C34" s="217" t="s">
        <v>2798</v>
      </c>
      <c r="D34" s="217" t="s">
        <v>2799</v>
      </c>
      <c r="E34" s="217" t="s">
        <v>2800</v>
      </c>
      <c r="F34" s="217" t="s">
        <v>2802</v>
      </c>
      <c r="G34" s="217" t="s">
        <v>2803</v>
      </c>
      <c r="H34" s="217">
        <v>-79991.615247508598</v>
      </c>
      <c r="I34" s="305" t="s">
        <v>50</v>
      </c>
      <c r="J34" s="306">
        <v>-79991.615247508598</v>
      </c>
      <c r="K34" s="305" t="s">
        <v>2804</v>
      </c>
      <c r="L34" s="305">
        <v>45585</v>
      </c>
      <c r="Q34" s="310" t="s">
        <v>115</v>
      </c>
      <c r="R34" s="309" t="s">
        <v>2821</v>
      </c>
      <c r="S34" s="223">
        <v>10</v>
      </c>
    </row>
    <row r="35" spans="1:19">
      <c r="A35" s="223">
        <v>10008</v>
      </c>
      <c r="B35" s="217" t="s">
        <v>2797</v>
      </c>
      <c r="C35" s="217" t="s">
        <v>2798</v>
      </c>
      <c r="D35" s="217" t="s">
        <v>2799</v>
      </c>
      <c r="E35" s="217" t="s">
        <v>2800</v>
      </c>
      <c r="F35" s="217" t="s">
        <v>2802</v>
      </c>
      <c r="G35" s="217" t="s">
        <v>2810</v>
      </c>
      <c r="H35" s="217">
        <v>-39678.487691492497</v>
      </c>
      <c r="I35" s="305" t="s">
        <v>50</v>
      </c>
      <c r="J35" s="306">
        <v>-39678.487691492497</v>
      </c>
      <c r="K35" s="305" t="s">
        <v>235</v>
      </c>
      <c r="L35" s="305">
        <v>45775</v>
      </c>
      <c r="Q35" s="310" t="s">
        <v>2809</v>
      </c>
      <c r="R35" s="223" t="s">
        <v>49</v>
      </c>
      <c r="S35" s="223">
        <v>6</v>
      </c>
    </row>
    <row r="36" spans="1:19">
      <c r="A36" s="223">
        <v>10006</v>
      </c>
      <c r="B36" s="217" t="s">
        <v>2797</v>
      </c>
      <c r="C36" s="217" t="s">
        <v>2798</v>
      </c>
      <c r="D36" s="217" t="s">
        <v>2799</v>
      </c>
      <c r="E36" s="217" t="s">
        <v>2800</v>
      </c>
      <c r="F36" s="217" t="s">
        <v>2802</v>
      </c>
      <c r="G36" s="217" t="s">
        <v>2807</v>
      </c>
      <c r="H36" s="217">
        <v>-6288.6921546632302</v>
      </c>
      <c r="I36" s="305" t="s">
        <v>50</v>
      </c>
      <c r="J36" s="306">
        <v>-6288.6921546632302</v>
      </c>
      <c r="K36" s="305" t="s">
        <v>2804</v>
      </c>
      <c r="L36" s="305">
        <v>45635</v>
      </c>
      <c r="Q36" s="310" t="s">
        <v>235</v>
      </c>
      <c r="R36" s="223" t="s">
        <v>49</v>
      </c>
      <c r="S36" s="223">
        <v>15</v>
      </c>
    </row>
    <row r="37" spans="1:19">
      <c r="A37" s="223">
        <v>10004</v>
      </c>
      <c r="B37" s="217" t="s">
        <v>2797</v>
      </c>
      <c r="C37" s="217" t="s">
        <v>2798</v>
      </c>
      <c r="D37" s="217" t="s">
        <v>2799</v>
      </c>
      <c r="E37" s="217" t="s">
        <v>2800</v>
      </c>
      <c r="F37" s="217" t="s">
        <v>2802</v>
      </c>
      <c r="G37" s="217" t="s">
        <v>2805</v>
      </c>
      <c r="H37" s="217">
        <v>18203079.524936698</v>
      </c>
      <c r="I37" s="305" t="s">
        <v>50</v>
      </c>
      <c r="J37" s="306">
        <v>18203079.524936698</v>
      </c>
      <c r="K37" s="305" t="s">
        <v>2804</v>
      </c>
      <c r="L37" s="305">
        <v>47616</v>
      </c>
      <c r="Q37" s="310" t="s">
        <v>290</v>
      </c>
      <c r="R37" s="223" t="s">
        <v>49</v>
      </c>
      <c r="S37" s="223">
        <v>15</v>
      </c>
    </row>
    <row r="38" spans="1:19">
      <c r="A38" s="223">
        <v>10001</v>
      </c>
      <c r="B38" s="217" t="s">
        <v>2797</v>
      </c>
      <c r="C38" s="217" t="s">
        <v>2798</v>
      </c>
      <c r="D38" s="217" t="s">
        <v>2799</v>
      </c>
      <c r="E38" s="217" t="s">
        <v>2800</v>
      </c>
      <c r="F38" s="217" t="s">
        <v>2802</v>
      </c>
      <c r="G38" s="217" t="s">
        <v>2801</v>
      </c>
      <c r="H38" s="217">
        <v>164217106.074384</v>
      </c>
      <c r="I38" s="305" t="s">
        <v>50</v>
      </c>
      <c r="J38" s="306">
        <v>164217106.074384</v>
      </c>
      <c r="K38" s="305" t="s">
        <v>115</v>
      </c>
      <c r="L38" s="305">
        <v>47837</v>
      </c>
      <c r="Q38" s="310" t="s">
        <v>1963</v>
      </c>
      <c r="R38" s="223" t="s">
        <v>49</v>
      </c>
      <c r="S38" s="223">
        <v>15</v>
      </c>
    </row>
    <row r="39" spans="1:19">
      <c r="A39" s="195"/>
      <c r="B39" s="195"/>
      <c r="C39" s="195"/>
    </row>
    <row r="40" spans="1:19">
      <c r="A40" s="195" t="s">
        <v>2817</v>
      </c>
      <c r="B40" s="195"/>
      <c r="C40" s="195"/>
    </row>
    <row r="41" spans="1:19">
      <c r="A41" s="195"/>
      <c r="B41" s="195"/>
      <c r="C41" s="195"/>
    </row>
    <row r="42" spans="1:19">
      <c r="A42" s="144" t="s">
        <v>2785</v>
      </c>
      <c r="B42" s="144" t="s">
        <v>2786</v>
      </c>
      <c r="C42" s="144" t="s">
        <v>2787</v>
      </c>
      <c r="D42" s="144" t="s">
        <v>2788</v>
      </c>
      <c r="E42" s="144" t="s">
        <v>2789</v>
      </c>
      <c r="F42" s="144" t="s">
        <v>2790</v>
      </c>
      <c r="G42" s="144" t="s">
        <v>2791</v>
      </c>
      <c r="H42" s="144" t="s">
        <v>2792</v>
      </c>
      <c r="I42" s="144" t="s">
        <v>2793</v>
      </c>
      <c r="J42" s="144" t="s">
        <v>2794</v>
      </c>
      <c r="K42" s="144" t="s">
        <v>2795</v>
      </c>
      <c r="L42" s="144" t="s">
        <v>2796</v>
      </c>
      <c r="M42" s="144" t="s">
        <v>2813</v>
      </c>
      <c r="N42" s="144" t="s">
        <v>2818</v>
      </c>
      <c r="O42" s="144" t="s">
        <v>2823</v>
      </c>
      <c r="P42" s="144" t="s">
        <v>2824</v>
      </c>
    </row>
    <row r="43" spans="1:19">
      <c r="A43" s="223">
        <v>10001</v>
      </c>
      <c r="B43" s="217" t="s">
        <v>2797</v>
      </c>
      <c r="C43" s="217" t="s">
        <v>2798</v>
      </c>
      <c r="D43" s="217" t="s">
        <v>2799</v>
      </c>
      <c r="E43" s="217" t="s">
        <v>2800</v>
      </c>
      <c r="F43" s="217" t="s">
        <v>478</v>
      </c>
      <c r="G43" s="217" t="s">
        <v>2801</v>
      </c>
      <c r="H43" s="217">
        <v>1500000000</v>
      </c>
      <c r="I43" s="305" t="s">
        <v>50</v>
      </c>
      <c r="J43" s="306">
        <v>1500000000</v>
      </c>
      <c r="K43" s="305" t="s">
        <v>115</v>
      </c>
      <c r="L43" s="305">
        <v>47837</v>
      </c>
      <c r="M43" s="305">
        <v>45229</v>
      </c>
      <c r="N43" s="309" t="s">
        <v>2821</v>
      </c>
      <c r="O43" s="311">
        <f>$S$34/100</f>
        <v>0.1</v>
      </c>
      <c r="P43" s="312">
        <f>J43*O43</f>
        <v>150000000</v>
      </c>
    </row>
    <row r="44" spans="1:19">
      <c r="A44" s="223">
        <v>10002</v>
      </c>
      <c r="B44" s="217" t="s">
        <v>2797</v>
      </c>
      <c r="C44" s="217" t="s">
        <v>2798</v>
      </c>
      <c r="D44" s="217" t="s">
        <v>2799</v>
      </c>
      <c r="E44" s="217" t="s">
        <v>2800</v>
      </c>
      <c r="F44" s="217" t="s">
        <v>478</v>
      </c>
      <c r="G44" s="217" t="s">
        <v>2803</v>
      </c>
      <c r="H44" s="217">
        <v>100000000</v>
      </c>
      <c r="I44" s="305" t="s">
        <v>50</v>
      </c>
      <c r="J44" s="306">
        <v>100000000</v>
      </c>
      <c r="K44" s="305" t="s">
        <v>2804</v>
      </c>
      <c r="L44" s="305">
        <v>45585</v>
      </c>
      <c r="M44" s="305">
        <v>45229</v>
      </c>
      <c r="N44" s="309" t="s">
        <v>2819</v>
      </c>
      <c r="O44" s="311">
        <f>$S$29/100</f>
        <v>0.01</v>
      </c>
      <c r="P44" s="312">
        <f t="shared" ref="P44:P51" si="0">J44*O44</f>
        <v>1000000</v>
      </c>
    </row>
    <row r="45" spans="1:19">
      <c r="A45" s="223">
        <v>10003</v>
      </c>
      <c r="B45" s="217" t="s">
        <v>2797</v>
      </c>
      <c r="C45" s="217" t="s">
        <v>2798</v>
      </c>
      <c r="D45" s="217" t="s">
        <v>2799</v>
      </c>
      <c r="E45" s="217" t="s">
        <v>2800</v>
      </c>
      <c r="F45" s="217" t="s">
        <v>478</v>
      </c>
      <c r="G45" s="217" t="s">
        <v>2803</v>
      </c>
      <c r="H45" s="217">
        <v>100000000</v>
      </c>
      <c r="I45" s="305" t="s">
        <v>50</v>
      </c>
      <c r="J45" s="306">
        <v>100000000</v>
      </c>
      <c r="K45" s="305" t="s">
        <v>2804</v>
      </c>
      <c r="L45" s="305">
        <v>46152</v>
      </c>
      <c r="M45" s="305">
        <v>45229</v>
      </c>
      <c r="N45" s="309" t="s">
        <v>2820</v>
      </c>
      <c r="O45" s="311">
        <f>$S$30/100</f>
        <v>0.02</v>
      </c>
      <c r="P45" s="312">
        <f t="shared" si="0"/>
        <v>2000000</v>
      </c>
    </row>
    <row r="46" spans="1:19">
      <c r="A46" s="223">
        <v>10004</v>
      </c>
      <c r="B46" s="217" t="s">
        <v>2797</v>
      </c>
      <c r="C46" s="217" t="s">
        <v>2798</v>
      </c>
      <c r="D46" s="217" t="s">
        <v>2799</v>
      </c>
      <c r="E46" s="217" t="s">
        <v>2800</v>
      </c>
      <c r="F46" s="217" t="s">
        <v>478</v>
      </c>
      <c r="G46" s="217" t="s">
        <v>2805</v>
      </c>
      <c r="H46" s="217">
        <v>1000000000</v>
      </c>
      <c r="I46" s="305" t="s">
        <v>50</v>
      </c>
      <c r="J46" s="306">
        <v>1000000000</v>
      </c>
      <c r="K46" s="305" t="s">
        <v>2804</v>
      </c>
      <c r="L46" s="305">
        <v>47616</v>
      </c>
      <c r="M46" s="305">
        <v>45229</v>
      </c>
      <c r="N46" s="309" t="s">
        <v>2821</v>
      </c>
      <c r="O46" s="311">
        <f>$S$31/100</f>
        <v>0.04</v>
      </c>
      <c r="P46" s="312">
        <f t="shared" si="0"/>
        <v>40000000</v>
      </c>
    </row>
    <row r="47" spans="1:19">
      <c r="A47" s="223">
        <v>10005</v>
      </c>
      <c r="B47" s="217" t="s">
        <v>2797</v>
      </c>
      <c r="C47" s="217" t="s">
        <v>2798</v>
      </c>
      <c r="D47" s="217" t="s">
        <v>2799</v>
      </c>
      <c r="E47" s="217" t="s">
        <v>2800</v>
      </c>
      <c r="F47" s="217" t="s">
        <v>478</v>
      </c>
      <c r="G47" s="217" t="s">
        <v>2806</v>
      </c>
      <c r="H47" s="217">
        <v>1000000</v>
      </c>
      <c r="I47" s="305" t="s">
        <v>50</v>
      </c>
      <c r="J47" s="306">
        <v>1000000</v>
      </c>
      <c r="K47" s="305" t="s">
        <v>2804</v>
      </c>
      <c r="L47" s="305">
        <v>45393</v>
      </c>
      <c r="M47" s="305">
        <v>45229</v>
      </c>
      <c r="N47" s="309" t="s">
        <v>2819</v>
      </c>
      <c r="O47" s="311">
        <f>$S$29/100</f>
        <v>0.01</v>
      </c>
      <c r="P47" s="312">
        <f t="shared" si="0"/>
        <v>10000</v>
      </c>
    </row>
    <row r="48" spans="1:19">
      <c r="A48" s="223">
        <v>10006</v>
      </c>
      <c r="B48" s="217" t="s">
        <v>2797</v>
      </c>
      <c r="C48" s="217" t="s">
        <v>2798</v>
      </c>
      <c r="D48" s="217" t="s">
        <v>2799</v>
      </c>
      <c r="E48" s="217" t="s">
        <v>2800</v>
      </c>
      <c r="F48" s="217" t="s">
        <v>478</v>
      </c>
      <c r="G48" s="217" t="s">
        <v>2807</v>
      </c>
      <c r="H48" s="217">
        <v>20000000</v>
      </c>
      <c r="I48" s="305" t="s">
        <v>50</v>
      </c>
      <c r="J48" s="306">
        <v>20000000</v>
      </c>
      <c r="K48" s="305" t="s">
        <v>2804</v>
      </c>
      <c r="L48" s="305">
        <v>45635</v>
      </c>
      <c r="M48" s="305">
        <v>45229</v>
      </c>
      <c r="N48" s="309" t="s">
        <v>2819</v>
      </c>
      <c r="O48" s="311">
        <f>$S$29/100</f>
        <v>0.01</v>
      </c>
      <c r="P48" s="312">
        <f t="shared" si="0"/>
        <v>200000</v>
      </c>
    </row>
    <row r="49" spans="1:16">
      <c r="A49" s="223">
        <v>10007</v>
      </c>
      <c r="B49" s="217" t="s">
        <v>2797</v>
      </c>
      <c r="C49" s="217" t="s">
        <v>2798</v>
      </c>
      <c r="D49" s="217" t="s">
        <v>2799</v>
      </c>
      <c r="E49" s="217" t="s">
        <v>2800</v>
      </c>
      <c r="F49" s="217" t="s">
        <v>478</v>
      </c>
      <c r="G49" s="217" t="s">
        <v>2808</v>
      </c>
      <c r="H49" s="217">
        <v>240000000</v>
      </c>
      <c r="I49" s="305" t="s">
        <v>50</v>
      </c>
      <c r="J49" s="306">
        <v>240000000</v>
      </c>
      <c r="K49" s="305" t="s">
        <v>2809</v>
      </c>
      <c r="L49" s="305">
        <v>45372</v>
      </c>
      <c r="M49" s="305">
        <v>45229</v>
      </c>
      <c r="N49" s="309" t="s">
        <v>2819</v>
      </c>
      <c r="O49" s="311">
        <f>$S$35/100</f>
        <v>0.06</v>
      </c>
      <c r="P49" s="312">
        <f t="shared" si="0"/>
        <v>14400000</v>
      </c>
    </row>
    <row r="50" spans="1:16">
      <c r="A50" s="223">
        <v>10008</v>
      </c>
      <c r="B50" s="217" t="s">
        <v>2797</v>
      </c>
      <c r="C50" s="217" t="s">
        <v>2798</v>
      </c>
      <c r="D50" s="217" t="s">
        <v>2799</v>
      </c>
      <c r="E50" s="217" t="s">
        <v>2800</v>
      </c>
      <c r="F50" s="217" t="s">
        <v>478</v>
      </c>
      <c r="G50" s="217" t="s">
        <v>2810</v>
      </c>
      <c r="H50" s="217">
        <v>12000000</v>
      </c>
      <c r="I50" s="305" t="s">
        <v>50</v>
      </c>
      <c r="J50" s="306">
        <v>12000000</v>
      </c>
      <c r="K50" s="305" t="s">
        <v>235</v>
      </c>
      <c r="L50" s="305">
        <v>45775</v>
      </c>
      <c r="M50" s="305">
        <v>45229</v>
      </c>
      <c r="N50" s="309" t="s">
        <v>2819</v>
      </c>
      <c r="O50" s="311">
        <f>$S$36/100</f>
        <v>0.15</v>
      </c>
      <c r="P50" s="312">
        <f t="shared" si="0"/>
        <v>1800000</v>
      </c>
    </row>
    <row r="51" spans="1:16">
      <c r="A51" s="223">
        <v>10009</v>
      </c>
      <c r="B51" s="217" t="s">
        <v>2797</v>
      </c>
      <c r="C51" s="217" t="s">
        <v>2798</v>
      </c>
      <c r="D51" s="217" t="s">
        <v>2799</v>
      </c>
      <c r="E51" s="217" t="s">
        <v>2800</v>
      </c>
      <c r="F51" s="217" t="s">
        <v>478</v>
      </c>
      <c r="G51" s="217" t="s">
        <v>2811</v>
      </c>
      <c r="H51" s="217">
        <v>10000000</v>
      </c>
      <c r="I51" s="305" t="s">
        <v>50</v>
      </c>
      <c r="J51" s="306">
        <v>10000000</v>
      </c>
      <c r="K51" s="305" t="s">
        <v>290</v>
      </c>
      <c r="L51" s="305">
        <v>45260</v>
      </c>
      <c r="M51" s="305">
        <v>45229</v>
      </c>
      <c r="N51" s="309" t="s">
        <v>2819</v>
      </c>
      <c r="O51" s="311">
        <f>$S$37/100</f>
        <v>0.15</v>
      </c>
      <c r="P51" s="312">
        <f t="shared" si="0"/>
        <v>1500000</v>
      </c>
    </row>
    <row r="52" spans="1:16">
      <c r="A52" s="195"/>
      <c r="B52" s="195"/>
      <c r="C52" s="195"/>
      <c r="O52" s="204" t="s">
        <v>2825</v>
      </c>
      <c r="P52" s="204">
        <f>SUM(P43:P51)</f>
        <v>210910000</v>
      </c>
    </row>
    <row r="53" spans="1:16">
      <c r="A53" s="195"/>
      <c r="B53" s="195"/>
      <c r="C53" s="195"/>
    </row>
    <row r="54" spans="1:16">
      <c r="A54" s="195" t="s">
        <v>2826</v>
      </c>
      <c r="B54" s="195"/>
      <c r="C54" s="195"/>
    </row>
    <row r="55" spans="1:16">
      <c r="A55" s="195"/>
      <c r="B55" s="195"/>
      <c r="C55" s="195"/>
    </row>
    <row r="56" spans="1:16">
      <c r="A56" s="313" t="s">
        <v>2827</v>
      </c>
      <c r="B56" s="314"/>
      <c r="C56" s="313">
        <f>(0.4+0.6*D24)*P52</f>
        <v>182206023.38435304</v>
      </c>
    </row>
    <row r="57" spans="1:16">
      <c r="A57" s="195"/>
      <c r="B57" s="195"/>
      <c r="C57" s="195"/>
    </row>
    <row r="58" spans="1:16">
      <c r="A58" s="205" t="s">
        <v>1935</v>
      </c>
    </row>
    <row r="60" spans="1:16">
      <c r="A60" s="227" t="s">
        <v>2576</v>
      </c>
      <c r="B60" s="227" t="s">
        <v>13</v>
      </c>
      <c r="C60" s="227" t="s">
        <v>2577</v>
      </c>
      <c r="D60" s="227" t="s">
        <v>2578</v>
      </c>
      <c r="E60" s="227" t="s">
        <v>2828</v>
      </c>
      <c r="F60" s="227" t="s">
        <v>2829</v>
      </c>
      <c r="G60" s="227" t="s">
        <v>2830</v>
      </c>
      <c r="H60" s="227" t="s">
        <v>2831</v>
      </c>
      <c r="I60" s="227" t="s">
        <v>2832</v>
      </c>
      <c r="J60" s="227" t="s">
        <v>2833</v>
      </c>
    </row>
    <row r="61" spans="1:16">
      <c r="A61" s="227" t="s">
        <v>2799</v>
      </c>
      <c r="B61" s="227" t="s">
        <v>50</v>
      </c>
      <c r="C61" s="227">
        <v>182206023.38609901</v>
      </c>
      <c r="D61" s="227" t="s">
        <v>2588</v>
      </c>
      <c r="E61" s="227" t="s">
        <v>49</v>
      </c>
      <c r="F61" s="227">
        <v>182206023.38609901</v>
      </c>
      <c r="G61" s="227">
        <v>182420185.62</v>
      </c>
      <c r="H61" s="227">
        <v>-41377718.315394998</v>
      </c>
      <c r="I61" s="227">
        <v>0.77317400000000003</v>
      </c>
      <c r="J61" s="227">
        <v>210910000</v>
      </c>
    </row>
    <row r="62" spans="1:16">
      <c r="A62" s="227" t="s">
        <v>2799</v>
      </c>
      <c r="B62" s="227" t="s">
        <v>50</v>
      </c>
      <c r="C62" s="227">
        <v>182206023.38609901</v>
      </c>
      <c r="D62" s="227" t="s">
        <v>2588</v>
      </c>
      <c r="E62" s="227" t="s">
        <v>49</v>
      </c>
      <c r="F62" s="227"/>
      <c r="G62" s="227"/>
      <c r="H62" s="227"/>
      <c r="I62" s="227"/>
      <c r="J62" s="227"/>
    </row>
    <row r="63" spans="1:16">
      <c r="A63" s="227" t="s">
        <v>2799</v>
      </c>
      <c r="B63" s="227" t="s">
        <v>50</v>
      </c>
      <c r="C63" s="227">
        <v>182206023.38609901</v>
      </c>
      <c r="D63" s="227" t="s">
        <v>2588</v>
      </c>
      <c r="E63" s="227" t="s">
        <v>49</v>
      </c>
      <c r="F63" s="227"/>
      <c r="G63" s="227"/>
      <c r="H63" s="227"/>
      <c r="I63" s="227"/>
      <c r="J63" s="227"/>
    </row>
    <row r="64" spans="1:16">
      <c r="A64" s="227" t="s">
        <v>2799</v>
      </c>
      <c r="B64" s="227" t="s">
        <v>50</v>
      </c>
      <c r="C64" s="227">
        <v>182206023.38609901</v>
      </c>
      <c r="D64" s="227" t="s">
        <v>2588</v>
      </c>
      <c r="E64" s="227" t="s">
        <v>49</v>
      </c>
      <c r="F64" s="227"/>
      <c r="G64" s="227"/>
      <c r="H64" s="227"/>
      <c r="I64" s="227"/>
      <c r="J64" s="227"/>
    </row>
  </sheetData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C295D-703A-42E4-BE3E-A6106DAB661F}">
  <dimension ref="A1:AS157"/>
  <sheetViews>
    <sheetView topLeftCell="A48" zoomScaleNormal="100" workbookViewId="0">
      <selection activeCell="C71" sqref="C71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8.5703125" style="1" customWidth="1"/>
    <col min="35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6">
      <c r="A2" s="187" t="s">
        <v>1785</v>
      </c>
      <c r="B2" s="187" t="s">
        <v>1183</v>
      </c>
      <c r="C2" s="187" t="s">
        <v>1392</v>
      </c>
      <c r="D2" s="187" t="s">
        <v>1786</v>
      </c>
      <c r="E2" s="187" t="s">
        <v>1787</v>
      </c>
      <c r="F2" s="187"/>
      <c r="G2" s="187" t="s">
        <v>617</v>
      </c>
      <c r="H2" s="298">
        <v>0</v>
      </c>
      <c r="I2" s="298">
        <v>0</v>
      </c>
      <c r="J2" s="298">
        <v>0</v>
      </c>
      <c r="K2" s="298">
        <v>0</v>
      </c>
      <c r="L2" s="298">
        <v>0</v>
      </c>
      <c r="M2" s="298">
        <v>0</v>
      </c>
      <c r="N2" s="188"/>
    </row>
    <row r="4" spans="1:36">
      <c r="A4" s="274" t="s">
        <v>2624</v>
      </c>
      <c r="B4" s="273"/>
      <c r="T4" s="190"/>
      <c r="U4" s="190"/>
      <c r="V4" s="190"/>
      <c r="W4" s="190"/>
    </row>
    <row r="5" spans="1:36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6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>
        <v>13</v>
      </c>
      <c r="AG6" s="202">
        <v>14</v>
      </c>
      <c r="AH6" s="202">
        <v>15</v>
      </c>
      <c r="AI6" s="202">
        <v>16</v>
      </c>
      <c r="AJ6" s="202">
        <v>17</v>
      </c>
    </row>
    <row r="7" spans="1:36">
      <c r="A7" s="144" t="s">
        <v>1907</v>
      </c>
      <c r="B7" s="316" t="s">
        <v>290</v>
      </c>
      <c r="C7" s="321"/>
      <c r="D7" s="317"/>
      <c r="E7" s="144" t="s">
        <v>47</v>
      </c>
      <c r="F7" s="144" t="s">
        <v>235</v>
      </c>
      <c r="T7" s="191">
        <v>48</v>
      </c>
      <c r="U7" s="191">
        <v>29</v>
      </c>
      <c r="V7" s="191">
        <v>33</v>
      </c>
      <c r="W7" s="191">
        <v>25</v>
      </c>
      <c r="X7" s="191">
        <v>35</v>
      </c>
      <c r="Y7" s="191">
        <v>30</v>
      </c>
      <c r="Z7" s="191">
        <v>60</v>
      </c>
      <c r="AA7" s="191">
        <v>52</v>
      </c>
      <c r="AB7" s="191">
        <v>68</v>
      </c>
      <c r="AC7" s="191">
        <v>63</v>
      </c>
      <c r="AD7" s="191">
        <v>21</v>
      </c>
      <c r="AE7" s="191">
        <v>21</v>
      </c>
      <c r="AF7" s="191">
        <v>15</v>
      </c>
      <c r="AG7" s="191">
        <v>16</v>
      </c>
      <c r="AH7" s="191">
        <v>13</v>
      </c>
      <c r="AI7" s="191">
        <v>68</v>
      </c>
      <c r="AJ7" s="191">
        <v>17</v>
      </c>
    </row>
    <row r="8" spans="1:36" ht="15" customHeight="1">
      <c r="A8" s="251" t="s">
        <v>2</v>
      </c>
      <c r="B8" s="193">
        <v>1</v>
      </c>
      <c r="C8" s="193"/>
      <c r="D8" s="193"/>
      <c r="E8" s="286"/>
      <c r="F8" s="286"/>
      <c r="T8" s="190"/>
      <c r="U8" s="190"/>
      <c r="V8" s="190"/>
      <c r="W8" s="190"/>
    </row>
    <row r="9" spans="1:36">
      <c r="A9" s="251" t="s">
        <v>1</v>
      </c>
      <c r="B9" s="193" t="s">
        <v>456</v>
      </c>
      <c r="C9" s="193"/>
      <c r="D9" s="215"/>
      <c r="E9" s="286"/>
      <c r="F9" s="286"/>
    </row>
    <row r="10" spans="1:36">
      <c r="A10" s="198" t="s">
        <v>1908</v>
      </c>
      <c r="B10" s="208">
        <v>390000000</v>
      </c>
      <c r="C10" s="208"/>
      <c r="D10" s="208"/>
      <c r="E10" s="199"/>
      <c r="F10" s="199"/>
      <c r="T10" s="352" t="s">
        <v>2765</v>
      </c>
      <c r="U10" s="352"/>
      <c r="V10" s="352"/>
      <c r="W10" s="352"/>
      <c r="X10" s="352"/>
      <c r="Y10" s="352"/>
      <c r="Z10" s="352"/>
      <c r="AA10" s="151">
        <v>0.55000000000000004</v>
      </c>
    </row>
    <row r="11" spans="1:36">
      <c r="A11" s="198" t="s">
        <v>2728</v>
      </c>
      <c r="B11" s="200">
        <f>SUM(R18:R19)</f>
        <v>0</v>
      </c>
      <c r="C11" s="200"/>
      <c r="D11" s="200" t="e">
        <f>SUM(#REF!)</f>
        <v>#REF!</v>
      </c>
      <c r="E11" s="199">
        <f>SUM(M44:M44)</f>
        <v>0</v>
      </c>
      <c r="F11" s="199">
        <f>SUM(O44:O44)</f>
        <v>0</v>
      </c>
      <c r="T11" s="352" t="s">
        <v>2766</v>
      </c>
      <c r="U11" s="352"/>
      <c r="V11" s="352"/>
      <c r="W11" s="352"/>
      <c r="X11" s="352"/>
      <c r="Y11" s="352"/>
      <c r="Z11" s="352"/>
      <c r="AA11" s="151">
        <v>0.74</v>
      </c>
    </row>
    <row r="12" spans="1:36">
      <c r="A12" s="206" t="s">
        <v>1909</v>
      </c>
      <c r="B12" s="207">
        <f>MAX(1,SQRT(ABS(B11)/B10))</f>
        <v>1</v>
      </c>
      <c r="C12" s="207" t="e">
        <f>MAX(1,SQRT(ABS(C11)/C10))</f>
        <v>#DIV/0!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  <c r="T12" s="6"/>
      <c r="U12" s="6"/>
      <c r="V12" s="6"/>
      <c r="W12" s="6"/>
      <c r="X12" s="6"/>
      <c r="Y12" s="6"/>
      <c r="Z12" s="6"/>
    </row>
    <row r="13" spans="1:36">
      <c r="T13" s="190" t="s">
        <v>2658</v>
      </c>
    </row>
    <row r="14" spans="1:36">
      <c r="T14" s="222" t="s">
        <v>2</v>
      </c>
      <c r="U14" s="342" t="s">
        <v>2709</v>
      </c>
      <c r="V14" s="343"/>
      <c r="W14" s="343"/>
      <c r="X14" s="344"/>
    </row>
    <row r="15" spans="1:36">
      <c r="A15" s="195" t="s">
        <v>1910</v>
      </c>
      <c r="T15" s="301">
        <v>1</v>
      </c>
      <c r="U15" s="346">
        <v>390</v>
      </c>
      <c r="V15" s="347"/>
      <c r="W15" s="347"/>
      <c r="X15" s="348"/>
    </row>
    <row r="16" spans="1:36">
      <c r="A16" s="195"/>
      <c r="T16" s="301">
        <v>2</v>
      </c>
      <c r="U16" s="346">
        <v>2900</v>
      </c>
      <c r="V16" s="347"/>
      <c r="W16" s="347"/>
      <c r="X16" s="348"/>
    </row>
    <row r="17" spans="1:37" ht="15" customHeight="1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2739</v>
      </c>
      <c r="M17" s="235" t="s">
        <v>2718</v>
      </c>
      <c r="N17" s="144" t="s">
        <v>2706</v>
      </c>
      <c r="O17" s="144" t="s">
        <v>2708</v>
      </c>
      <c r="P17" s="144" t="s">
        <v>2707</v>
      </c>
      <c r="Q17" s="144" t="s">
        <v>2617</v>
      </c>
      <c r="R17" s="235" t="s">
        <v>2729</v>
      </c>
      <c r="S17" s="144" t="s">
        <v>2719</v>
      </c>
      <c r="T17" s="300" t="s">
        <v>2767</v>
      </c>
      <c r="U17" s="346">
        <v>310</v>
      </c>
      <c r="V17" s="347"/>
      <c r="W17" s="347"/>
      <c r="X17" s="348"/>
    </row>
    <row r="18" spans="1:37">
      <c r="A18" s="193" t="s">
        <v>290</v>
      </c>
      <c r="B18" s="189" t="s">
        <v>455</v>
      </c>
      <c r="C18" s="189" t="s">
        <v>49</v>
      </c>
      <c r="D18" s="193" t="s">
        <v>31</v>
      </c>
      <c r="E18" s="193" t="s">
        <v>456</v>
      </c>
      <c r="F18" s="193">
        <v>1</v>
      </c>
      <c r="G18" s="193" t="s">
        <v>54</v>
      </c>
      <c r="H18" s="193"/>
      <c r="I18" s="193">
        <v>-3000000</v>
      </c>
      <c r="J18" s="189" t="s">
        <v>50</v>
      </c>
      <c r="K18" s="193">
        <v>-3000000</v>
      </c>
      <c r="L18" s="271" t="str">
        <f>E18&amp;"-"&amp;F18&amp;"-"&amp;G18</f>
        <v>Coal Australia-1-3m</v>
      </c>
      <c r="M18" s="293">
        <f>$AA$11</f>
        <v>0.74</v>
      </c>
      <c r="N18" s="294" cm="1">
        <f t="array" ref="N18">VLOOKUP(F18,TRANSPOSE($T$6:$AJ$7),2,FALSE)</f>
        <v>48</v>
      </c>
      <c r="O18" s="295">
        <f>_xlfn.NORM.S.INV(99%)</f>
        <v>2.3263478740408408</v>
      </c>
      <c r="P18" s="295">
        <f>N18*SQRT(365/14)/O18</f>
        <v>105.35350619175139</v>
      </c>
      <c r="Q18" s="191">
        <f>$AA$10</f>
        <v>0.55000000000000004</v>
      </c>
      <c r="R18" s="223">
        <f>M18*P18*K18</f>
        <v>-233884783.74568808</v>
      </c>
      <c r="S18" s="191">
        <f>M18*P18*K18*Q18*$B$12</f>
        <v>-128636631.06012845</v>
      </c>
      <c r="T18" s="301" t="s">
        <v>2768</v>
      </c>
      <c r="U18" s="346">
        <v>6300</v>
      </c>
      <c r="V18" s="347"/>
      <c r="W18" s="347"/>
      <c r="X18" s="348"/>
    </row>
    <row r="19" spans="1:37">
      <c r="A19" s="193" t="s">
        <v>290</v>
      </c>
      <c r="B19" s="189" t="s">
        <v>472</v>
      </c>
      <c r="C19" s="189" t="s">
        <v>49</v>
      </c>
      <c r="D19" s="193" t="s">
        <v>31</v>
      </c>
      <c r="E19" s="193" t="s">
        <v>456</v>
      </c>
      <c r="F19" s="193">
        <v>1</v>
      </c>
      <c r="G19" s="193" t="s">
        <v>77</v>
      </c>
      <c r="H19" s="193"/>
      <c r="I19" s="193">
        <v>3000000</v>
      </c>
      <c r="J19" s="189" t="s">
        <v>50</v>
      </c>
      <c r="K19" s="193">
        <v>3000000</v>
      </c>
      <c r="L19" s="271" t="str">
        <f>E19&amp;"-"&amp;F19&amp;"-"&amp;G19</f>
        <v>Coal Australia-1-6m</v>
      </c>
      <c r="M19" s="293">
        <f>$AA$11</f>
        <v>0.74</v>
      </c>
      <c r="N19" s="294" cm="1">
        <f t="array" ref="N19">VLOOKUP(F19,TRANSPOSE($T$6:$AJ$7),2,FALSE)</f>
        <v>48</v>
      </c>
      <c r="O19" s="295">
        <f>_xlfn.NORM.S.INV(99%)</f>
        <v>2.3263478740408408</v>
      </c>
      <c r="P19" s="295">
        <f>N19*SQRT(365/14)/O19</f>
        <v>105.35350619175139</v>
      </c>
      <c r="Q19" s="191">
        <f>$AA$10</f>
        <v>0.55000000000000004</v>
      </c>
      <c r="R19" s="223">
        <f>M19*P19*K19</f>
        <v>233884783.74568808</v>
      </c>
      <c r="S19" s="191">
        <f>M19*P19*K19*Q19*B12</f>
        <v>128636631.06012845</v>
      </c>
      <c r="T19" s="301" t="s">
        <v>2769</v>
      </c>
      <c r="U19" s="346">
        <v>1200</v>
      </c>
      <c r="V19" s="347"/>
      <c r="W19" s="347"/>
      <c r="X19" s="348"/>
    </row>
    <row r="20" spans="1:37" ht="15" customHeight="1">
      <c r="A20" s="201" t="s">
        <v>2775</v>
      </c>
      <c r="N20" s="279"/>
      <c r="T20" s="222">
        <v>10</v>
      </c>
      <c r="U20" s="346">
        <v>120</v>
      </c>
      <c r="V20" s="347"/>
      <c r="W20" s="347"/>
      <c r="X20" s="348"/>
    </row>
    <row r="21" spans="1:37">
      <c r="A21" s="144" t="s">
        <v>41</v>
      </c>
      <c r="B21" s="144" t="s">
        <v>42</v>
      </c>
      <c r="C21" s="144" t="s">
        <v>43</v>
      </c>
      <c r="D21" s="144" t="s">
        <v>0</v>
      </c>
      <c r="E21" s="144" t="s">
        <v>1</v>
      </c>
      <c r="F21" s="144" t="s">
        <v>2</v>
      </c>
      <c r="G21" s="144" t="s">
        <v>3</v>
      </c>
      <c r="H21" s="144" t="s">
        <v>4</v>
      </c>
      <c r="I21" s="144" t="s">
        <v>44</v>
      </c>
      <c r="J21" s="144" t="s">
        <v>45</v>
      </c>
      <c r="K21" s="144" t="s">
        <v>46</v>
      </c>
      <c r="L21" s="144" t="s">
        <v>2739</v>
      </c>
      <c r="M21" s="235" t="s">
        <v>2718</v>
      </c>
      <c r="N21" s="144" t="s">
        <v>2706</v>
      </c>
      <c r="O21" s="144" t="s">
        <v>2708</v>
      </c>
      <c r="P21" s="144" t="s">
        <v>2707</v>
      </c>
      <c r="Q21" s="144" t="s">
        <v>2617</v>
      </c>
      <c r="R21" s="235" t="s">
        <v>2729</v>
      </c>
      <c r="S21" s="144" t="s">
        <v>2719</v>
      </c>
      <c r="T21" s="301">
        <v>11</v>
      </c>
      <c r="U21" s="346">
        <v>390</v>
      </c>
      <c r="V21" s="347"/>
      <c r="W21" s="347"/>
      <c r="X21" s="348"/>
    </row>
    <row r="22" spans="1:37">
      <c r="A22" s="193" t="s">
        <v>290</v>
      </c>
      <c r="B22" s="189" t="s">
        <v>455</v>
      </c>
      <c r="C22" s="189" t="s">
        <v>49</v>
      </c>
      <c r="D22" s="193" t="s">
        <v>31</v>
      </c>
      <c r="E22" s="193" t="s">
        <v>456</v>
      </c>
      <c r="F22" s="193">
        <v>1</v>
      </c>
      <c r="G22" s="193"/>
      <c r="H22" s="193"/>
      <c r="I22" s="193">
        <f>SUM(I18:I19)</f>
        <v>0</v>
      </c>
      <c r="J22" s="189" t="s">
        <v>50</v>
      </c>
      <c r="K22" s="193">
        <f>SUM(K18:K19)</f>
        <v>0</v>
      </c>
      <c r="L22" s="271" t="str">
        <f>E22&amp;"-"&amp;F22&amp;"-"&amp;G22</f>
        <v>Coal Australia-1-</v>
      </c>
      <c r="M22" s="293">
        <f>$AA$11</f>
        <v>0.74</v>
      </c>
      <c r="N22" s="294" cm="1">
        <f t="array" ref="N22">VLOOKUP(F22,TRANSPOSE($T$6:$AJ$7),2,FALSE)</f>
        <v>48</v>
      </c>
      <c r="O22" s="295">
        <f>_xlfn.NORM.S.INV(99%)</f>
        <v>2.3263478740408408</v>
      </c>
      <c r="P22" s="295">
        <f>N22*SQRT(365/14)/O22</f>
        <v>105.35350619175139</v>
      </c>
      <c r="Q22" s="191">
        <f>$AA$10</f>
        <v>0.55000000000000004</v>
      </c>
      <c r="R22" s="223">
        <f>M22*P22*K22</f>
        <v>0</v>
      </c>
      <c r="S22" s="191">
        <f>M22*P22*K22*Q22*$B$12</f>
        <v>0</v>
      </c>
      <c r="T22" s="301">
        <v>12</v>
      </c>
      <c r="U22" s="346">
        <v>1300</v>
      </c>
      <c r="V22" s="347"/>
      <c r="W22" s="347"/>
      <c r="X22" s="348"/>
    </row>
    <row r="23" spans="1:37">
      <c r="T23" s="301" t="s">
        <v>2770</v>
      </c>
      <c r="U23" s="346">
        <v>590</v>
      </c>
      <c r="V23" s="347"/>
      <c r="W23" s="347"/>
      <c r="X23" s="348"/>
    </row>
    <row r="24" spans="1:37">
      <c r="A24" s="195" t="s">
        <v>2750</v>
      </c>
      <c r="T24" s="222">
        <v>16</v>
      </c>
      <c r="U24" s="346">
        <v>69</v>
      </c>
      <c r="V24" s="347"/>
      <c r="W24" s="347"/>
      <c r="X24" s="348"/>
    </row>
    <row r="25" spans="1:37">
      <c r="T25" s="301">
        <v>17</v>
      </c>
      <c r="U25" s="346">
        <v>69</v>
      </c>
      <c r="V25" s="347"/>
      <c r="W25" s="347"/>
      <c r="X25" s="348"/>
      <c r="AH25" s="190"/>
      <c r="AI25" s="190"/>
      <c r="AJ25" s="190"/>
      <c r="AK25" s="190"/>
    </row>
    <row r="26" spans="1:37">
      <c r="A26" s="201"/>
      <c r="B26" s="201"/>
      <c r="C26" s="201"/>
    </row>
    <row r="27" spans="1:37">
      <c r="A27" s="145" t="s">
        <v>41</v>
      </c>
      <c r="B27" s="144" t="s">
        <v>2</v>
      </c>
      <c r="C27" s="144" t="s">
        <v>2747</v>
      </c>
      <c r="D27" s="144" t="s">
        <v>2748</v>
      </c>
      <c r="E27" s="145" t="s">
        <v>1920</v>
      </c>
      <c r="F27" s="145" t="s">
        <v>1921</v>
      </c>
      <c r="G27" s="144" t="s">
        <v>1922</v>
      </c>
      <c r="H27" s="144" t="s">
        <v>1957</v>
      </c>
      <c r="I27" s="144" t="s">
        <v>1958</v>
      </c>
      <c r="J27" s="144" t="s">
        <v>2620</v>
      </c>
      <c r="K27" s="146" t="s">
        <v>1932</v>
      </c>
    </row>
    <row r="28" spans="1:37">
      <c r="A28" s="193" t="s">
        <v>290</v>
      </c>
      <c r="B28" s="193">
        <v>1</v>
      </c>
      <c r="C28" s="193" t="s">
        <v>2776</v>
      </c>
      <c r="D28" s="193" t="s">
        <v>2776</v>
      </c>
      <c r="E28" s="192">
        <f>VLOOKUP($C$28,($L$21:$S$22),8,FALSE)</f>
        <v>0</v>
      </c>
      <c r="F28" s="192">
        <f>VLOOKUP($C$28,($L$21:$S$22),8,FALSE)</f>
        <v>0</v>
      </c>
      <c r="G28" s="203">
        <v>1</v>
      </c>
      <c r="H28" s="288" cm="1">
        <f t="array" ref="H28">VLOOKUP($B28,TRANSPOSE($B$8:$F$12),5,FALSE)</f>
        <v>1</v>
      </c>
      <c r="I28" s="288" cm="1">
        <f t="array" ref="I28">VLOOKUP($B28,TRANSPOSE($B$8:$F$12),5,FALSE)</f>
        <v>1</v>
      </c>
      <c r="J28" s="281">
        <f>MIN(H28:I28)/MAX(H28:I28)</f>
        <v>1</v>
      </c>
      <c r="K28" s="210">
        <f t="shared" ref="K28" si="1">E28*F28*G28*J28</f>
        <v>0</v>
      </c>
      <c r="T28" s="190" t="s">
        <v>1994</v>
      </c>
    </row>
    <row r="29" spans="1:37">
      <c r="A29" s="201"/>
      <c r="B29" s="284"/>
      <c r="C29" s="201"/>
      <c r="J29" s="204" t="s">
        <v>1983</v>
      </c>
      <c r="K29" s="204">
        <f>SQRT(SUM(K28:K28))</f>
        <v>0</v>
      </c>
      <c r="L29" s="290"/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>
        <v>13</v>
      </c>
      <c r="AG29" s="202">
        <v>14</v>
      </c>
      <c r="AH29" s="202">
        <v>15</v>
      </c>
      <c r="AI29" s="202">
        <v>16</v>
      </c>
      <c r="AJ29" s="202">
        <v>17</v>
      </c>
    </row>
    <row r="30" spans="1:37">
      <c r="A30" s="201"/>
      <c r="B30" s="284"/>
      <c r="C30" s="201"/>
      <c r="T30" s="245">
        <v>0.83</v>
      </c>
      <c r="U30" s="245">
        <v>0.97</v>
      </c>
      <c r="V30" s="245">
        <v>0.93</v>
      </c>
      <c r="W30" s="245">
        <v>0.97</v>
      </c>
      <c r="X30" s="245">
        <v>0.98</v>
      </c>
      <c r="Y30" s="245">
        <v>0.9</v>
      </c>
      <c r="Z30" s="245">
        <v>0.98</v>
      </c>
      <c r="AA30" s="245">
        <v>0.49</v>
      </c>
      <c r="AB30" s="245">
        <v>0.8</v>
      </c>
      <c r="AC30" s="245">
        <v>0.46</v>
      </c>
      <c r="AD30" s="245">
        <v>0.57999999999999996</v>
      </c>
      <c r="AE30" s="245">
        <v>0.53</v>
      </c>
      <c r="AF30" s="245">
        <v>0.62</v>
      </c>
      <c r="AG30" s="245">
        <v>0.16</v>
      </c>
      <c r="AH30" s="245">
        <v>0.18</v>
      </c>
      <c r="AI30" s="245">
        <v>0</v>
      </c>
      <c r="AJ30" s="245">
        <v>0.38</v>
      </c>
    </row>
    <row r="31" spans="1:37">
      <c r="A31" s="201"/>
      <c r="B31" s="284"/>
      <c r="C31" s="201"/>
    </row>
    <row r="32" spans="1:37">
      <c r="A32" s="201" t="s">
        <v>1930</v>
      </c>
      <c r="B32" s="284"/>
      <c r="C32" s="201"/>
      <c r="T32" s="190" t="s">
        <v>1985</v>
      </c>
      <c r="U32" s="190"/>
      <c r="V32" s="190"/>
      <c r="W32" s="190"/>
      <c r="X32" s="190"/>
    </row>
    <row r="33" spans="1:45">
      <c r="A33" s="145" t="s">
        <v>41</v>
      </c>
      <c r="B33" s="144" t="s">
        <v>2</v>
      </c>
      <c r="C33" s="144" t="s">
        <v>1911</v>
      </c>
      <c r="D33" s="144" t="s">
        <v>1912</v>
      </c>
      <c r="E33" s="145" t="s">
        <v>1913</v>
      </c>
      <c r="F33" s="145" t="s">
        <v>1914</v>
      </c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  <c r="AG33" s="202">
        <v>13</v>
      </c>
      <c r="AH33" s="202">
        <v>14</v>
      </c>
      <c r="AI33" s="202">
        <v>15</v>
      </c>
      <c r="AJ33" s="202">
        <v>16</v>
      </c>
      <c r="AK33" s="202">
        <v>17</v>
      </c>
    </row>
    <row r="34" spans="1:45">
      <c r="A34" s="193" t="s">
        <v>290</v>
      </c>
      <c r="B34" s="193">
        <v>1</v>
      </c>
      <c r="C34" s="151">
        <f>K29</f>
        <v>0</v>
      </c>
      <c r="D34" s="151">
        <f>C34^2</f>
        <v>0</v>
      </c>
      <c r="E34" s="151">
        <f>SUM(S22)</f>
        <v>0</v>
      </c>
      <c r="F34" s="151">
        <f>MAX(MIN(E34,C34),-C34)</f>
        <v>0</v>
      </c>
      <c r="T34" s="202">
        <v>1</v>
      </c>
      <c r="U34" s="226">
        <v>1</v>
      </c>
      <c r="V34" s="226">
        <v>0.22</v>
      </c>
      <c r="W34" s="226">
        <v>0.18</v>
      </c>
      <c r="X34" s="226">
        <v>0.21</v>
      </c>
      <c r="Y34" s="226">
        <v>0.2</v>
      </c>
      <c r="Z34" s="226">
        <v>0.24</v>
      </c>
      <c r="AA34" s="226">
        <v>0.49</v>
      </c>
      <c r="AB34" s="226">
        <v>0.16</v>
      </c>
      <c r="AC34" s="226">
        <v>0.38</v>
      </c>
      <c r="AD34" s="226">
        <v>0.14000000000000001</v>
      </c>
      <c r="AE34" s="226">
        <v>0.1</v>
      </c>
      <c r="AF34" s="226">
        <v>0.02</v>
      </c>
      <c r="AG34" s="226">
        <v>0.12</v>
      </c>
      <c r="AH34" s="226">
        <v>0.11</v>
      </c>
      <c r="AI34" s="226">
        <v>0.02</v>
      </c>
      <c r="AJ34" s="226">
        <v>0</v>
      </c>
      <c r="AK34" s="226">
        <v>0.17</v>
      </c>
    </row>
    <row r="35" spans="1:45">
      <c r="A35" s="201"/>
      <c r="B35" s="201"/>
      <c r="C35" s="201"/>
      <c r="T35" s="202">
        <v>2</v>
      </c>
      <c r="U35" s="226">
        <v>0.22</v>
      </c>
      <c r="V35" s="226">
        <v>1</v>
      </c>
      <c r="W35" s="226">
        <v>0.92</v>
      </c>
      <c r="X35" s="226">
        <v>0.9</v>
      </c>
      <c r="Y35" s="226">
        <v>0.88</v>
      </c>
      <c r="Z35" s="226">
        <v>0.25</v>
      </c>
      <c r="AA35" s="226">
        <v>0.08</v>
      </c>
      <c r="AB35" s="226">
        <v>0.19</v>
      </c>
      <c r="AC35" s="226">
        <v>0.17</v>
      </c>
      <c r="AD35" s="226">
        <v>0.17</v>
      </c>
      <c r="AE35" s="240">
        <v>0.42</v>
      </c>
      <c r="AF35" s="226">
        <v>0.28000000000000003</v>
      </c>
      <c r="AG35" s="226">
        <v>0.36</v>
      </c>
      <c r="AH35" s="226">
        <v>0.27</v>
      </c>
      <c r="AI35" s="226">
        <v>0.2</v>
      </c>
      <c r="AJ35" s="226">
        <v>0</v>
      </c>
      <c r="AK35" s="226">
        <v>0.64</v>
      </c>
      <c r="AL35" s="6"/>
      <c r="AM35" s="6"/>
      <c r="AN35" s="6"/>
      <c r="AO35" s="6"/>
      <c r="AP35" s="6"/>
      <c r="AQ35" s="6"/>
      <c r="AR35" s="6"/>
      <c r="AS35" s="6"/>
    </row>
    <row r="36" spans="1:45">
      <c r="A36" s="195" t="s">
        <v>2621</v>
      </c>
      <c r="T36" s="202">
        <v>3</v>
      </c>
      <c r="U36" s="226">
        <v>0.18</v>
      </c>
      <c r="V36" s="226">
        <v>0.92</v>
      </c>
      <c r="W36" s="226">
        <v>1</v>
      </c>
      <c r="X36" s="226">
        <v>0.87</v>
      </c>
      <c r="Y36" s="226">
        <v>0.84</v>
      </c>
      <c r="Z36" s="226">
        <v>0.16</v>
      </c>
      <c r="AA36" s="226">
        <v>7.0000000000000007E-2</v>
      </c>
      <c r="AB36" s="226">
        <v>0.15</v>
      </c>
      <c r="AC36" s="226">
        <v>0.1</v>
      </c>
      <c r="AD36" s="226">
        <v>0.18</v>
      </c>
      <c r="AE36" s="226">
        <v>0.33</v>
      </c>
      <c r="AF36" s="226">
        <v>0.22</v>
      </c>
      <c r="AG36" s="226">
        <v>0.27</v>
      </c>
      <c r="AH36" s="226">
        <v>0.23</v>
      </c>
      <c r="AI36" s="226">
        <v>0.16</v>
      </c>
      <c r="AJ36" s="226">
        <v>0</v>
      </c>
      <c r="AK36" s="226">
        <v>0.54</v>
      </c>
    </row>
    <row r="37" spans="1:45">
      <c r="T37" s="202">
        <v>4</v>
      </c>
      <c r="U37" s="226">
        <v>0.21</v>
      </c>
      <c r="V37" s="226">
        <v>0.9</v>
      </c>
      <c r="W37" s="226">
        <v>0.87</v>
      </c>
      <c r="X37" s="226">
        <v>1</v>
      </c>
      <c r="Y37" s="226">
        <v>0.77</v>
      </c>
      <c r="Z37" s="226">
        <v>0.19</v>
      </c>
      <c r="AA37" s="226">
        <v>0.11</v>
      </c>
      <c r="AB37" s="226">
        <v>0.18</v>
      </c>
      <c r="AC37" s="226">
        <v>0.16</v>
      </c>
      <c r="AD37" s="226">
        <v>0.14000000000000001</v>
      </c>
      <c r="AE37" s="226">
        <v>0.32</v>
      </c>
      <c r="AF37" s="226">
        <v>0.22</v>
      </c>
      <c r="AG37" s="226">
        <v>0.28000000000000003</v>
      </c>
      <c r="AH37" s="226">
        <v>0.22</v>
      </c>
      <c r="AI37" s="226">
        <v>0.11</v>
      </c>
      <c r="AJ37" s="226">
        <v>0</v>
      </c>
      <c r="AK37" s="226">
        <v>0.57999999999999996</v>
      </c>
    </row>
    <row r="38" spans="1:45">
      <c r="A38" s="316" t="s">
        <v>2</v>
      </c>
      <c r="B38" s="317"/>
      <c r="C38" s="144" t="s">
        <v>1916</v>
      </c>
      <c r="D38" s="144" t="s">
        <v>1917</v>
      </c>
      <c r="E38" s="144" t="s">
        <v>1957</v>
      </c>
      <c r="F38" s="144" t="s">
        <v>1958</v>
      </c>
      <c r="G38" s="144" t="s">
        <v>1922</v>
      </c>
      <c r="H38" s="144" t="s">
        <v>1959</v>
      </c>
      <c r="I38" s="144" t="s">
        <v>1932</v>
      </c>
      <c r="T38" s="202">
        <v>5</v>
      </c>
      <c r="U38" s="226">
        <v>0.2</v>
      </c>
      <c r="V38" s="226">
        <v>0.88</v>
      </c>
      <c r="W38" s="226">
        <v>0.84</v>
      </c>
      <c r="X38" s="226">
        <v>0.77</v>
      </c>
      <c r="Y38" s="226">
        <v>1</v>
      </c>
      <c r="Z38" s="226">
        <v>0.19</v>
      </c>
      <c r="AA38" s="226">
        <v>0.09</v>
      </c>
      <c r="AB38" s="226">
        <v>0.12</v>
      </c>
      <c r="AC38" s="226">
        <v>0.13</v>
      </c>
      <c r="AD38" s="226">
        <v>0.18</v>
      </c>
      <c r="AE38" s="226">
        <v>0.42</v>
      </c>
      <c r="AF38" s="226">
        <v>0.34</v>
      </c>
      <c r="AG38" s="226">
        <v>0.32</v>
      </c>
      <c r="AH38" s="226">
        <v>0.28999999999999998</v>
      </c>
      <c r="AI38" s="226">
        <v>0.13</v>
      </c>
      <c r="AJ38" s="226">
        <v>0</v>
      </c>
      <c r="AK38" s="226">
        <v>0.59</v>
      </c>
    </row>
    <row r="39" spans="1:45">
      <c r="A39" s="193">
        <v>1</v>
      </c>
      <c r="B39" s="193">
        <v>1</v>
      </c>
      <c r="C39" s="151">
        <f>VLOOKUP(A39,$B$34:$F$34,5,FALSE)</f>
        <v>0</v>
      </c>
      <c r="D39" s="151">
        <f>VLOOKUP(B39,$B$34:$F$34,5,FALSE)</f>
        <v>0</v>
      </c>
      <c r="E39" s="151" cm="1">
        <f t="array" ref="E39">VLOOKUP(A39,TRANSPOSE($B$8:$F$12),5,FALSE)</f>
        <v>1</v>
      </c>
      <c r="F39" s="151" cm="1">
        <f t="array" ref="F39">VLOOKUP(B39,TRANSPOSE($B$8:$F$12),5,FALSE)</f>
        <v>1</v>
      </c>
      <c r="G39" s="211">
        <v>1</v>
      </c>
      <c r="H39" s="281">
        <v>1</v>
      </c>
      <c r="I39" s="151">
        <f t="shared" ref="I39" si="2">IF(C39=D39,0,C39*D39*G39*H39)</f>
        <v>0</v>
      </c>
      <c r="T39" s="202">
        <v>6</v>
      </c>
      <c r="U39" s="226">
        <v>0.24</v>
      </c>
      <c r="V39" s="226">
        <v>0.25</v>
      </c>
      <c r="W39" s="226">
        <v>0.16</v>
      </c>
      <c r="X39" s="226">
        <v>0.19</v>
      </c>
      <c r="Y39" s="226">
        <v>0.19</v>
      </c>
      <c r="Z39" s="226">
        <v>1</v>
      </c>
      <c r="AA39" s="226">
        <v>0.31</v>
      </c>
      <c r="AB39" s="226">
        <v>0.62</v>
      </c>
      <c r="AC39" s="226">
        <v>0.23</v>
      </c>
      <c r="AD39" s="226">
        <v>0.1</v>
      </c>
      <c r="AE39" s="226">
        <v>0.21</v>
      </c>
      <c r="AF39" s="226">
        <v>0.05</v>
      </c>
      <c r="AG39" s="226">
        <v>0.18</v>
      </c>
      <c r="AH39" s="226">
        <v>0.1</v>
      </c>
      <c r="AI39" s="226">
        <v>0.08</v>
      </c>
      <c r="AJ39" s="226">
        <v>0</v>
      </c>
      <c r="AK39" s="226">
        <v>0.28000000000000003</v>
      </c>
    </row>
    <row r="40" spans="1:45">
      <c r="A40" s="201"/>
      <c r="B40" s="201"/>
      <c r="C40" s="201"/>
      <c r="H40" s="1" t="s">
        <v>1931</v>
      </c>
      <c r="I40" s="1">
        <f>SUM(I39:I39)</f>
        <v>0</v>
      </c>
      <c r="T40" s="202">
        <v>7</v>
      </c>
      <c r="U40" s="226">
        <v>0.49</v>
      </c>
      <c r="V40" s="226">
        <v>0.08</v>
      </c>
      <c r="W40" s="226">
        <v>7.0000000000000007E-2</v>
      </c>
      <c r="X40" s="226">
        <v>0.11</v>
      </c>
      <c r="Y40" s="226">
        <v>0.09</v>
      </c>
      <c r="Z40" s="226">
        <v>0.31</v>
      </c>
      <c r="AA40" s="226">
        <v>1</v>
      </c>
      <c r="AB40" s="226">
        <v>0.21</v>
      </c>
      <c r="AC40" s="226">
        <v>0.79</v>
      </c>
      <c r="AD40" s="226">
        <v>0.17</v>
      </c>
      <c r="AE40" s="226">
        <v>0.1</v>
      </c>
      <c r="AF40" s="226">
        <v>-0.08</v>
      </c>
      <c r="AG40" s="226">
        <v>0.1</v>
      </c>
      <c r="AH40" s="226">
        <v>7.0000000000000007E-2</v>
      </c>
      <c r="AI40" s="226">
        <v>-0.02</v>
      </c>
      <c r="AJ40" s="226">
        <v>0</v>
      </c>
      <c r="AK40" s="226">
        <v>0.13</v>
      </c>
    </row>
    <row r="41" spans="1:45">
      <c r="A41" s="201"/>
      <c r="B41" s="201"/>
      <c r="C41" s="201"/>
      <c r="H41" s="1" t="s">
        <v>1933</v>
      </c>
      <c r="I41" s="1">
        <f>SUM(D34:D34)</f>
        <v>0</v>
      </c>
      <c r="T41" s="202">
        <v>8</v>
      </c>
      <c r="U41" s="226">
        <v>0.16</v>
      </c>
      <c r="V41" s="226">
        <v>0.19</v>
      </c>
      <c r="W41" s="226">
        <v>0.15</v>
      </c>
      <c r="X41" s="226">
        <v>0.18</v>
      </c>
      <c r="Y41" s="226">
        <v>0.12</v>
      </c>
      <c r="Z41" s="226">
        <v>0.62</v>
      </c>
      <c r="AA41" s="226">
        <v>0.21</v>
      </c>
      <c r="AB41" s="226">
        <v>1</v>
      </c>
      <c r="AC41" s="226">
        <v>0.16</v>
      </c>
      <c r="AD41" s="226">
        <v>0.08</v>
      </c>
      <c r="AE41" s="226">
        <v>0.13</v>
      </c>
      <c r="AF41" s="226">
        <v>-7.0000000000000007E-2</v>
      </c>
      <c r="AG41" s="226">
        <v>7.0000000000000007E-2</v>
      </c>
      <c r="AH41" s="226">
        <v>0.05</v>
      </c>
      <c r="AI41" s="226">
        <v>0.02</v>
      </c>
      <c r="AJ41" s="226">
        <v>0</v>
      </c>
      <c r="AK41" s="226">
        <v>0.19</v>
      </c>
    </row>
    <row r="42" spans="1:45">
      <c r="A42" s="201"/>
      <c r="B42" s="201"/>
      <c r="C42" s="201"/>
      <c r="H42" s="204" t="s">
        <v>2623</v>
      </c>
      <c r="I42" s="204">
        <f>SQRT(SUM(I40:I41))</f>
        <v>0</v>
      </c>
      <c r="T42" s="202">
        <v>9</v>
      </c>
      <c r="U42" s="226">
        <v>0.38</v>
      </c>
      <c r="V42" s="226">
        <v>0.17</v>
      </c>
      <c r="W42" s="226">
        <v>0.1</v>
      </c>
      <c r="X42" s="226">
        <v>0.16</v>
      </c>
      <c r="Y42" s="226">
        <v>0.13</v>
      </c>
      <c r="Z42" s="226">
        <v>0.23</v>
      </c>
      <c r="AA42" s="226">
        <v>0.79</v>
      </c>
      <c r="AB42" s="226">
        <v>0.16</v>
      </c>
      <c r="AC42" s="226">
        <v>1</v>
      </c>
      <c r="AD42" s="226">
        <v>0.15</v>
      </c>
      <c r="AE42" s="226">
        <v>0.09</v>
      </c>
      <c r="AF42" s="226">
        <v>-0.06</v>
      </c>
      <c r="AG42" s="226">
        <v>0.06</v>
      </c>
      <c r="AH42" s="226">
        <v>0.06</v>
      </c>
      <c r="AI42" s="226">
        <v>0.01</v>
      </c>
      <c r="AJ42" s="226">
        <v>0</v>
      </c>
      <c r="AK42" s="226">
        <v>0.16</v>
      </c>
    </row>
    <row r="43" spans="1:45">
      <c r="A43" s="201"/>
      <c r="B43" s="201"/>
      <c r="C43" s="201"/>
      <c r="T43" s="202">
        <v>10</v>
      </c>
      <c r="U43" s="226">
        <v>0.14000000000000001</v>
      </c>
      <c r="V43" s="226">
        <v>0.17</v>
      </c>
      <c r="W43" s="226">
        <v>0.18</v>
      </c>
      <c r="X43" s="226">
        <v>0.14000000000000001</v>
      </c>
      <c r="Y43" s="226">
        <v>0.18</v>
      </c>
      <c r="Z43" s="226">
        <v>0.1</v>
      </c>
      <c r="AA43" s="226">
        <v>0.17</v>
      </c>
      <c r="AB43" s="226">
        <v>0.08</v>
      </c>
      <c r="AC43" s="226">
        <v>0.15</v>
      </c>
      <c r="AD43" s="226">
        <v>1</v>
      </c>
      <c r="AE43" s="226">
        <v>0.16</v>
      </c>
      <c r="AF43" s="226">
        <v>0.09</v>
      </c>
      <c r="AG43" s="226">
        <v>0.14000000000000001</v>
      </c>
      <c r="AH43" s="226">
        <v>0.09</v>
      </c>
      <c r="AI43" s="226">
        <v>0.03</v>
      </c>
      <c r="AJ43" s="226">
        <v>0</v>
      </c>
      <c r="AK43" s="226">
        <v>0.11</v>
      </c>
    </row>
    <row r="44" spans="1:45">
      <c r="T44" s="202">
        <v>11</v>
      </c>
      <c r="U44" s="226">
        <v>0.1</v>
      </c>
      <c r="V44" s="240">
        <v>0.42</v>
      </c>
      <c r="W44" s="226">
        <v>0.33</v>
      </c>
      <c r="X44" s="226">
        <v>0.32</v>
      </c>
      <c r="Y44" s="226">
        <v>0.42</v>
      </c>
      <c r="Z44" s="226">
        <v>0.21</v>
      </c>
      <c r="AA44" s="226">
        <v>0.1</v>
      </c>
      <c r="AB44" s="226">
        <v>0.13</v>
      </c>
      <c r="AC44" s="226">
        <v>0.09</v>
      </c>
      <c r="AD44" s="226">
        <v>0.16</v>
      </c>
      <c r="AE44" s="226">
        <v>1</v>
      </c>
      <c r="AF44" s="226">
        <v>0.36</v>
      </c>
      <c r="AG44" s="226">
        <v>0.3</v>
      </c>
      <c r="AH44" s="226">
        <v>0.25</v>
      </c>
      <c r="AI44" s="226">
        <v>0.18</v>
      </c>
      <c r="AJ44" s="226">
        <v>0</v>
      </c>
      <c r="AK44" s="226">
        <v>0.37</v>
      </c>
    </row>
    <row r="45" spans="1:45">
      <c r="T45" s="202">
        <v>12</v>
      </c>
      <c r="U45" s="226">
        <v>0.02</v>
      </c>
      <c r="V45" s="226">
        <v>0.28000000000000003</v>
      </c>
      <c r="W45" s="226">
        <v>0.22</v>
      </c>
      <c r="X45" s="226">
        <v>0.22</v>
      </c>
      <c r="Y45" s="226">
        <v>0.34</v>
      </c>
      <c r="Z45" s="226">
        <v>0.05</v>
      </c>
      <c r="AA45" s="226">
        <v>-0.08</v>
      </c>
      <c r="AB45" s="226">
        <v>-7.0000000000000007E-2</v>
      </c>
      <c r="AC45" s="226">
        <v>-0.06</v>
      </c>
      <c r="AD45" s="226">
        <v>0.09</v>
      </c>
      <c r="AE45" s="226">
        <v>0.36</v>
      </c>
      <c r="AF45" s="226">
        <v>1</v>
      </c>
      <c r="AG45" s="226">
        <v>0.2</v>
      </c>
      <c r="AH45" s="226">
        <v>0.18</v>
      </c>
      <c r="AI45" s="226">
        <v>0.11</v>
      </c>
      <c r="AJ45" s="226">
        <v>0</v>
      </c>
      <c r="AK45" s="226">
        <v>0.26</v>
      </c>
    </row>
    <row r="46" spans="1:45">
      <c r="A46" s="274" t="s">
        <v>2625</v>
      </c>
      <c r="B46" s="273"/>
      <c r="T46" s="202">
        <v>13</v>
      </c>
      <c r="U46" s="226">
        <v>0.12</v>
      </c>
      <c r="V46" s="226">
        <v>0.36</v>
      </c>
      <c r="W46" s="226">
        <v>0.27</v>
      </c>
      <c r="X46" s="226">
        <v>0.28000000000000003</v>
      </c>
      <c r="Y46" s="226">
        <v>0.32</v>
      </c>
      <c r="Z46" s="226">
        <v>0.18</v>
      </c>
      <c r="AA46" s="226">
        <v>0.1</v>
      </c>
      <c r="AB46" s="226">
        <v>7.0000000000000007E-2</v>
      </c>
      <c r="AC46" s="226">
        <v>0.06</v>
      </c>
      <c r="AD46" s="226">
        <v>0.14000000000000001</v>
      </c>
      <c r="AE46" s="226">
        <v>0.3</v>
      </c>
      <c r="AF46" s="226">
        <v>0.2</v>
      </c>
      <c r="AG46" s="226">
        <v>1</v>
      </c>
      <c r="AH46" s="226">
        <v>0.28000000000000003</v>
      </c>
      <c r="AI46" s="226">
        <v>0.19</v>
      </c>
      <c r="AJ46" s="226">
        <v>0</v>
      </c>
      <c r="AK46" s="226">
        <v>0.39</v>
      </c>
    </row>
    <row r="47" spans="1:45">
      <c r="T47" s="202">
        <v>14</v>
      </c>
      <c r="U47" s="226">
        <v>0.11</v>
      </c>
      <c r="V47" s="226">
        <v>0.27</v>
      </c>
      <c r="W47" s="226">
        <v>0.23</v>
      </c>
      <c r="X47" s="226">
        <v>0.22</v>
      </c>
      <c r="Y47" s="226">
        <v>0.28999999999999998</v>
      </c>
      <c r="Z47" s="226">
        <v>0.1</v>
      </c>
      <c r="AA47" s="226">
        <v>7.0000000000000007E-2</v>
      </c>
      <c r="AB47" s="226">
        <v>0.05</v>
      </c>
      <c r="AC47" s="226">
        <v>0.06</v>
      </c>
      <c r="AD47" s="226">
        <v>0.09</v>
      </c>
      <c r="AE47" s="226">
        <v>0.25</v>
      </c>
      <c r="AF47" s="226">
        <v>0.18</v>
      </c>
      <c r="AG47" s="226">
        <v>0.28000000000000003</v>
      </c>
      <c r="AH47" s="226">
        <v>1</v>
      </c>
      <c r="AI47" s="226">
        <v>0.13</v>
      </c>
      <c r="AJ47" s="226">
        <v>0</v>
      </c>
      <c r="AK47" s="226">
        <v>0.26</v>
      </c>
    </row>
    <row r="48" spans="1:45">
      <c r="A48" s="195" t="s">
        <v>2751</v>
      </c>
      <c r="T48" s="202">
        <v>15</v>
      </c>
      <c r="U48" s="226">
        <v>0.02</v>
      </c>
      <c r="V48" s="226">
        <v>0.2</v>
      </c>
      <c r="W48" s="226">
        <v>0.16</v>
      </c>
      <c r="X48" s="226">
        <v>0.11</v>
      </c>
      <c r="Y48" s="226">
        <v>0.13</v>
      </c>
      <c r="Z48" s="226">
        <v>0.08</v>
      </c>
      <c r="AA48" s="226">
        <v>-0.02</v>
      </c>
      <c r="AB48" s="226">
        <v>0.02</v>
      </c>
      <c r="AC48" s="226">
        <v>0.01</v>
      </c>
      <c r="AD48" s="226">
        <v>0.03</v>
      </c>
      <c r="AE48" s="226">
        <v>0.18</v>
      </c>
      <c r="AF48" s="226">
        <v>0.11</v>
      </c>
      <c r="AG48" s="226">
        <v>0.19</v>
      </c>
      <c r="AH48" s="226">
        <v>0.13</v>
      </c>
      <c r="AI48" s="226">
        <v>1</v>
      </c>
      <c r="AJ48" s="226">
        <v>0</v>
      </c>
      <c r="AK48" s="226">
        <v>0.21</v>
      </c>
    </row>
    <row r="49" spans="1:37">
      <c r="T49" s="202">
        <v>16</v>
      </c>
      <c r="U49" s="226">
        <v>0</v>
      </c>
      <c r="V49" s="226">
        <v>0</v>
      </c>
      <c r="W49" s="226">
        <v>0</v>
      </c>
      <c r="X49" s="226">
        <v>0</v>
      </c>
      <c r="Y49" s="226">
        <v>0</v>
      </c>
      <c r="Z49" s="226">
        <v>0</v>
      </c>
      <c r="AA49" s="226">
        <v>0</v>
      </c>
      <c r="AB49" s="226">
        <v>0</v>
      </c>
      <c r="AC49" s="226">
        <v>0</v>
      </c>
      <c r="AD49" s="226">
        <v>0</v>
      </c>
      <c r="AE49" s="226">
        <v>0</v>
      </c>
      <c r="AF49" s="226">
        <v>0</v>
      </c>
      <c r="AG49" s="226">
        <v>0</v>
      </c>
      <c r="AH49" s="226">
        <v>0</v>
      </c>
      <c r="AI49" s="226">
        <v>0</v>
      </c>
      <c r="AJ49" s="226">
        <v>1</v>
      </c>
      <c r="AK49" s="226">
        <v>0</v>
      </c>
    </row>
    <row r="50" spans="1:37">
      <c r="A50" s="144" t="s">
        <v>41</v>
      </c>
      <c r="B50" s="144" t="s">
        <v>42</v>
      </c>
      <c r="C50" s="144" t="s">
        <v>43</v>
      </c>
      <c r="D50" s="144" t="s">
        <v>0</v>
      </c>
      <c r="E50" s="144" t="s">
        <v>1</v>
      </c>
      <c r="F50" s="144" t="s">
        <v>2</v>
      </c>
      <c r="G50" s="144" t="s">
        <v>3</v>
      </c>
      <c r="H50" s="144" t="s">
        <v>4</v>
      </c>
      <c r="I50" s="144" t="s">
        <v>44</v>
      </c>
      <c r="J50" s="144" t="s">
        <v>45</v>
      </c>
      <c r="K50" s="144" t="s">
        <v>46</v>
      </c>
      <c r="L50" s="144" t="s">
        <v>2739</v>
      </c>
      <c r="M50" s="144" t="s">
        <v>2627</v>
      </c>
      <c r="N50" s="144" t="s">
        <v>2706</v>
      </c>
      <c r="O50" s="144" t="s">
        <v>2708</v>
      </c>
      <c r="P50" s="144" t="s">
        <v>2707</v>
      </c>
      <c r="Q50" s="235" t="s">
        <v>2664</v>
      </c>
      <c r="R50" s="235" t="s">
        <v>2665</v>
      </c>
      <c r="T50" s="202">
        <v>17</v>
      </c>
      <c r="U50" s="226">
        <v>0.17</v>
      </c>
      <c r="V50" s="226">
        <v>0.64</v>
      </c>
      <c r="W50" s="226">
        <v>0.54</v>
      </c>
      <c r="X50" s="226">
        <v>0.57999999999999996</v>
      </c>
      <c r="Y50" s="226">
        <v>0.59</v>
      </c>
      <c r="Z50" s="226">
        <v>0.28000000000000003</v>
      </c>
      <c r="AA50" s="226">
        <v>0.13</v>
      </c>
      <c r="AB50" s="226">
        <v>0.19</v>
      </c>
      <c r="AC50" s="226">
        <v>0.16</v>
      </c>
      <c r="AD50" s="226">
        <v>0.11</v>
      </c>
      <c r="AE50" s="226">
        <v>0.37</v>
      </c>
      <c r="AF50" s="226">
        <v>0.26</v>
      </c>
      <c r="AG50" s="226">
        <v>0.39</v>
      </c>
      <c r="AH50" s="226">
        <v>0.26</v>
      </c>
      <c r="AI50" s="226">
        <v>0.21</v>
      </c>
      <c r="AJ50" s="226">
        <v>0</v>
      </c>
      <c r="AK50" s="226">
        <v>1</v>
      </c>
    </row>
    <row r="51" spans="1:37">
      <c r="A51" s="193" t="s">
        <v>290</v>
      </c>
      <c r="B51" s="189" t="s">
        <v>455</v>
      </c>
      <c r="C51" s="189" t="s">
        <v>49</v>
      </c>
      <c r="D51" s="193" t="s">
        <v>31</v>
      </c>
      <c r="E51" s="193" t="s">
        <v>456</v>
      </c>
      <c r="F51" s="193">
        <v>1</v>
      </c>
      <c r="G51" s="193" t="s">
        <v>54</v>
      </c>
      <c r="H51" s="193"/>
      <c r="I51" s="193">
        <v>-3000000</v>
      </c>
      <c r="J51" s="189" t="s">
        <v>50</v>
      </c>
      <c r="K51" s="193">
        <v>-3000000</v>
      </c>
      <c r="L51" s="271" t="str">
        <f>E51&amp;"-"&amp;F51&amp;"-"&amp;G51</f>
        <v>Coal Australia-1-3m</v>
      </c>
      <c r="M51" s="191" cm="1">
        <f t="array" ref="M51">VLOOKUP(G51,TRANSPOSE($T$54:$AF$55),2,FALSE)</f>
        <v>7.6712328767123292E-2</v>
      </c>
      <c r="N51" s="294">
        <f>N18</f>
        <v>48</v>
      </c>
      <c r="O51" s="295">
        <f>_xlfn.NORM.S.INV(99%)</f>
        <v>2.3263478740408408</v>
      </c>
      <c r="P51" s="295">
        <f>N51*SQRT(365/14)/O51</f>
        <v>105.35350619175139</v>
      </c>
      <c r="Q51" s="223">
        <f>K51*M51*P51</f>
        <v>-24245738.411252376</v>
      </c>
      <c r="R51" s="223">
        <f>ABS(Q51)</f>
        <v>24245738.411252376</v>
      </c>
    </row>
    <row r="52" spans="1:37">
      <c r="A52" s="193" t="s">
        <v>290</v>
      </c>
      <c r="B52" s="189" t="s">
        <v>472</v>
      </c>
      <c r="C52" s="189" t="s">
        <v>49</v>
      </c>
      <c r="D52" s="193" t="s">
        <v>31</v>
      </c>
      <c r="E52" s="193" t="s">
        <v>456</v>
      </c>
      <c r="F52" s="193">
        <v>1</v>
      </c>
      <c r="G52" s="193" t="s">
        <v>77</v>
      </c>
      <c r="H52" s="193"/>
      <c r="I52" s="193">
        <v>3000000</v>
      </c>
      <c r="J52" s="189" t="s">
        <v>50</v>
      </c>
      <c r="K52" s="193">
        <v>3000000</v>
      </c>
      <c r="L52" s="271" t="str">
        <f>E52&amp;"-"&amp;F52&amp;"-"&amp;G52</f>
        <v>Coal Australia-1-6m</v>
      </c>
      <c r="M52" s="191" cm="1">
        <f t="array" ref="M52">VLOOKUP(G52,TRANSPOSE($T$54:$AF$55),2,FALSE)</f>
        <v>3.8356164383561646E-2</v>
      </c>
      <c r="N52" s="294">
        <f>N19</f>
        <v>48</v>
      </c>
      <c r="O52" s="295">
        <f>_xlfn.NORM.S.INV(99%)</f>
        <v>2.3263478740408408</v>
      </c>
      <c r="P52" s="295">
        <f>N52*SQRT(365/14)/O52</f>
        <v>105.35350619175139</v>
      </c>
      <c r="Q52" s="223">
        <f>K52*M52*P52</f>
        <v>12122869.205626188</v>
      </c>
      <c r="R52" s="223">
        <f>ABS(Q52)</f>
        <v>12122869.205626188</v>
      </c>
    </row>
    <row r="53" spans="1:37">
      <c r="P53" s="6"/>
      <c r="Q53" s="6"/>
      <c r="R53" s="6"/>
    </row>
    <row r="54" spans="1:37">
      <c r="P54" s="6"/>
      <c r="Q54" s="6"/>
      <c r="R54" s="6"/>
      <c r="T54" s="217"/>
      <c r="U54" s="222" t="s">
        <v>51</v>
      </c>
      <c r="V54" s="222" t="s">
        <v>75</v>
      </c>
      <c r="W54" s="222" t="s">
        <v>54</v>
      </c>
      <c r="X54" s="222" t="s">
        <v>77</v>
      </c>
      <c r="Y54" s="222" t="s">
        <v>57</v>
      </c>
      <c r="Z54" s="222" t="s">
        <v>79</v>
      </c>
      <c r="AA54" s="222" t="s">
        <v>63</v>
      </c>
      <c r="AB54" s="222" t="s">
        <v>68</v>
      </c>
      <c r="AC54" s="222" t="s">
        <v>72</v>
      </c>
      <c r="AD54" s="222" t="s">
        <v>82</v>
      </c>
      <c r="AE54" s="222" t="s">
        <v>84</v>
      </c>
      <c r="AF54" s="222" t="s">
        <v>86</v>
      </c>
    </row>
    <row r="55" spans="1:37">
      <c r="A55" s="195" t="s">
        <v>2666</v>
      </c>
      <c r="T55" s="222" t="s">
        <v>2628</v>
      </c>
      <c r="U55" s="275">
        <f>0.5*MIN(1,14/U56)</f>
        <v>0.5</v>
      </c>
      <c r="V55" s="275">
        <f t="shared" ref="V55:AF55" si="3">0.5*MIN(1,14/V56)</f>
        <v>0.23013698630136986</v>
      </c>
      <c r="W55" s="275">
        <f t="shared" si="3"/>
        <v>7.6712328767123292E-2</v>
      </c>
      <c r="X55" s="275">
        <f t="shared" si="3"/>
        <v>3.8356164383561646E-2</v>
      </c>
      <c r="Y55" s="275">
        <f t="shared" si="3"/>
        <v>1.9178082191780823E-2</v>
      </c>
      <c r="Z55" s="275">
        <f t="shared" si="3"/>
        <v>9.5890410958904115E-3</v>
      </c>
      <c r="AA55" s="275">
        <f t="shared" si="3"/>
        <v>6.392694063926941E-3</v>
      </c>
      <c r="AB55" s="275">
        <f t="shared" si="3"/>
        <v>3.8356164383561643E-3</v>
      </c>
      <c r="AC55" s="275">
        <f t="shared" si="3"/>
        <v>1.9178082191780822E-3</v>
      </c>
      <c r="AD55" s="275">
        <f t="shared" si="3"/>
        <v>1.2785388127853881E-3</v>
      </c>
      <c r="AE55" s="275">
        <f t="shared" si="3"/>
        <v>9.5890410958904108E-4</v>
      </c>
      <c r="AF55" s="275">
        <f t="shared" si="3"/>
        <v>6.3926940639269405E-4</v>
      </c>
    </row>
    <row r="56" spans="1:37">
      <c r="T56" s="222" t="s">
        <v>2629</v>
      </c>
      <c r="U56" s="217">
        <v>14</v>
      </c>
      <c r="V56" s="217">
        <f>365/12</f>
        <v>30.416666666666668</v>
      </c>
      <c r="W56" s="217">
        <f>365/4</f>
        <v>91.25</v>
      </c>
      <c r="X56" s="217">
        <f>365/2</f>
        <v>182.5</v>
      </c>
      <c r="Y56" s="217">
        <f>365</f>
        <v>365</v>
      </c>
      <c r="Z56" s="217">
        <f>365*2</f>
        <v>730</v>
      </c>
      <c r="AA56" s="217">
        <f>365*3</f>
        <v>1095</v>
      </c>
      <c r="AB56" s="217">
        <f>365*5</f>
        <v>1825</v>
      </c>
      <c r="AC56" s="217">
        <f>365*10</f>
        <v>3650</v>
      </c>
      <c r="AD56" s="217">
        <f>365*15</f>
        <v>5475</v>
      </c>
      <c r="AE56" s="217">
        <f>365*20</f>
        <v>7300</v>
      </c>
      <c r="AF56" s="217">
        <f>365*30</f>
        <v>10950</v>
      </c>
    </row>
    <row r="57" spans="1:37">
      <c r="A57" s="201"/>
      <c r="B57" s="201"/>
      <c r="C57" s="201"/>
    </row>
    <row r="58" spans="1:37">
      <c r="A58" s="145" t="s">
        <v>41</v>
      </c>
      <c r="B58" s="144" t="s">
        <v>2</v>
      </c>
      <c r="C58" s="144" t="s">
        <v>2747</v>
      </c>
      <c r="D58" s="144" t="s">
        <v>2748</v>
      </c>
      <c r="E58" s="145" t="s">
        <v>1920</v>
      </c>
      <c r="F58" s="145" t="s">
        <v>1921</v>
      </c>
      <c r="G58" s="144" t="s">
        <v>1922</v>
      </c>
      <c r="H58" s="144" t="s">
        <v>2632</v>
      </c>
      <c r="I58" s="146" t="s">
        <v>1932</v>
      </c>
    </row>
    <row r="59" spans="1:37">
      <c r="A59" s="193" t="s">
        <v>290</v>
      </c>
      <c r="B59" s="193">
        <v>1</v>
      </c>
      <c r="C59" s="193" t="s">
        <v>2777</v>
      </c>
      <c r="D59" s="193" t="s">
        <v>2777</v>
      </c>
      <c r="E59" s="192">
        <f>VLOOKUP(C59,($L$50:$Q$52),6,FALSE)</f>
        <v>-24245738.411252376</v>
      </c>
      <c r="F59" s="192">
        <f>VLOOKUP(D59,($L$50:$Q$52),6,FALSE)</f>
        <v>-24245738.411252376</v>
      </c>
      <c r="G59" s="203">
        <v>1</v>
      </c>
      <c r="H59" s="272">
        <f>G59^2</f>
        <v>1</v>
      </c>
      <c r="I59" s="210">
        <f>E59*F59*H59</f>
        <v>587855831106878.88</v>
      </c>
    </row>
    <row r="60" spans="1:37">
      <c r="A60" s="193" t="s">
        <v>290</v>
      </c>
      <c r="B60" s="193">
        <v>1</v>
      </c>
      <c r="C60" s="193" t="s">
        <v>2777</v>
      </c>
      <c r="D60" s="193" t="s">
        <v>2778</v>
      </c>
      <c r="E60" s="192">
        <f t="shared" ref="E60:E62" si="4">VLOOKUP(C60,($L$50:$Q$52),6,FALSE)</f>
        <v>-24245738.411252376</v>
      </c>
      <c r="F60" s="192">
        <f t="shared" ref="F60:F62" si="5">VLOOKUP(D60,($L$50:$Q$52),6,FALSE)</f>
        <v>12122869.205626188</v>
      </c>
      <c r="G60" s="203">
        <f>$T$30</f>
        <v>0.83</v>
      </c>
      <c r="H60" s="272">
        <f t="shared" ref="H60:H62" si="6">G60^2</f>
        <v>0.68889999999999996</v>
      </c>
      <c r="I60" s="210">
        <f t="shared" ref="I60:I62" si="7">E60*F60*H60</f>
        <v>-202486941024764.41</v>
      </c>
    </row>
    <row r="61" spans="1:37">
      <c r="A61" s="193" t="s">
        <v>290</v>
      </c>
      <c r="B61" s="193">
        <v>1</v>
      </c>
      <c r="C61" s="193" t="s">
        <v>2778</v>
      </c>
      <c r="D61" s="193" t="s">
        <v>2777</v>
      </c>
      <c r="E61" s="192">
        <f t="shared" si="4"/>
        <v>12122869.205626188</v>
      </c>
      <c r="F61" s="192">
        <f t="shared" si="5"/>
        <v>-24245738.411252376</v>
      </c>
      <c r="G61" s="203">
        <f>$T$30</f>
        <v>0.83</v>
      </c>
      <c r="H61" s="272">
        <f t="shared" si="6"/>
        <v>0.68889999999999996</v>
      </c>
      <c r="I61" s="210">
        <f t="shared" si="7"/>
        <v>-202486941024764.41</v>
      </c>
    </row>
    <row r="62" spans="1:37">
      <c r="A62" s="193" t="s">
        <v>290</v>
      </c>
      <c r="B62" s="193">
        <v>1</v>
      </c>
      <c r="C62" s="193" t="s">
        <v>2778</v>
      </c>
      <c r="D62" s="193" t="s">
        <v>2778</v>
      </c>
      <c r="E62" s="192">
        <f t="shared" si="4"/>
        <v>12122869.205626188</v>
      </c>
      <c r="F62" s="192">
        <f t="shared" si="5"/>
        <v>12122869.205626188</v>
      </c>
      <c r="G62" s="203">
        <v>1</v>
      </c>
      <c r="H62" s="272">
        <f t="shared" si="6"/>
        <v>1</v>
      </c>
      <c r="I62" s="210">
        <f t="shared" si="7"/>
        <v>146963957776719.72</v>
      </c>
    </row>
    <row r="63" spans="1:37">
      <c r="A63" s="201"/>
      <c r="B63" s="284"/>
      <c r="C63" s="201"/>
      <c r="H63" s="204" t="s">
        <v>1983</v>
      </c>
      <c r="I63" s="204">
        <f>SQRT(SUM(I59:I62))</f>
        <v>18161660.354551006</v>
      </c>
    </row>
    <row r="64" spans="1:37">
      <c r="B64" s="6"/>
    </row>
    <row r="65" spans="1:21">
      <c r="A65" s="201" t="s">
        <v>1930</v>
      </c>
      <c r="B65" s="284"/>
      <c r="C65" s="201"/>
    </row>
    <row r="66" spans="1:21">
      <c r="A66" s="145" t="s">
        <v>41</v>
      </c>
      <c r="B66" s="144" t="s">
        <v>2</v>
      </c>
      <c r="C66" s="144" t="s">
        <v>1911</v>
      </c>
      <c r="D66" s="144" t="s">
        <v>1912</v>
      </c>
      <c r="E66" s="145" t="s">
        <v>1913</v>
      </c>
      <c r="F66" s="145" t="s">
        <v>1914</v>
      </c>
    </row>
    <row r="67" spans="1:21">
      <c r="A67" s="193" t="s">
        <v>290</v>
      </c>
      <c r="B67" s="193">
        <v>1</v>
      </c>
      <c r="C67" s="151">
        <f>I63</f>
        <v>18161660.354551006</v>
      </c>
      <c r="D67" s="151">
        <f>C67^2</f>
        <v>329845906834069.75</v>
      </c>
      <c r="E67" s="151">
        <f>SUM(Q51:Q52)</f>
        <v>-12122869.205626188</v>
      </c>
      <c r="F67" s="151">
        <f>MAX(MIN(E67,C67),-C67)</f>
        <v>-12122869.205626188</v>
      </c>
    </row>
    <row r="69" spans="1:21">
      <c r="A69" s="195" t="s">
        <v>2668</v>
      </c>
    </row>
    <row r="71" spans="1:21">
      <c r="A71" s="145"/>
      <c r="B71" s="145" t="s">
        <v>2672</v>
      </c>
      <c r="C71" s="144" t="s">
        <v>2784</v>
      </c>
    </row>
    <row r="72" spans="1:21">
      <c r="A72" s="217" t="s">
        <v>2634</v>
      </c>
      <c r="B72" s="217">
        <f>SUM(Q51)</f>
        <v>-24245738.411252376</v>
      </c>
      <c r="C72" s="217">
        <f>SUM(B72:B72)</f>
        <v>-24245738.411252376</v>
      </c>
    </row>
    <row r="73" spans="1:21">
      <c r="A73" s="217" t="s">
        <v>2635</v>
      </c>
      <c r="B73" s="217">
        <f>SUM(R51)</f>
        <v>24245738.411252376</v>
      </c>
      <c r="C73" s="217">
        <f>SUM(B73:B73)</f>
        <v>24245738.411252376</v>
      </c>
    </row>
    <row r="74" spans="1:21">
      <c r="A74" s="217" t="s">
        <v>2636</v>
      </c>
      <c r="B74" s="217">
        <f>MIN(0,C72/C73)</f>
        <v>-1</v>
      </c>
      <c r="T74" s="224"/>
    </row>
    <row r="75" spans="1:21">
      <c r="A75" s="217" t="s">
        <v>2637</v>
      </c>
      <c r="B75" s="217">
        <f>_xlfn.NORM.S.INV(99.5%)</f>
        <v>2.5758293035488999</v>
      </c>
      <c r="S75" s="224"/>
      <c r="T75" s="6"/>
      <c r="U75" s="6"/>
    </row>
    <row r="76" spans="1:21">
      <c r="A76" s="277" t="s">
        <v>2638</v>
      </c>
      <c r="B76" s="217">
        <f>(B75^2-1)*(1+B74)-B74</f>
        <v>1</v>
      </c>
      <c r="D76" s="278"/>
      <c r="E76" s="278"/>
      <c r="F76" s="278"/>
      <c r="G76" s="279"/>
    </row>
    <row r="77" spans="1:21">
      <c r="B77" s="283"/>
    </row>
    <row r="79" spans="1:21">
      <c r="A79" s="195" t="s">
        <v>2642</v>
      </c>
    </row>
    <row r="81" spans="1:17">
      <c r="A81" s="316" t="s">
        <v>2</v>
      </c>
      <c r="B81" s="317"/>
      <c r="C81" s="144" t="s">
        <v>1916</v>
      </c>
      <c r="D81" s="144" t="s">
        <v>1917</v>
      </c>
      <c r="E81" s="144" t="s">
        <v>1922</v>
      </c>
      <c r="F81" s="144" t="s">
        <v>2632</v>
      </c>
      <c r="G81" s="144" t="s">
        <v>1932</v>
      </c>
    </row>
    <row r="82" spans="1:17">
      <c r="A82" s="193">
        <v>1</v>
      </c>
      <c r="B82" s="193">
        <v>1</v>
      </c>
      <c r="C82" s="151">
        <f>VLOOKUP(A82,$B$66:$F$67,5,FALSE)</f>
        <v>-12122869.205626188</v>
      </c>
      <c r="D82" s="151">
        <f>VLOOKUP(B82,$B$66:$F$67,5,FALSE)</f>
        <v>-12122869.205626188</v>
      </c>
      <c r="E82" s="211">
        <v>1</v>
      </c>
      <c r="F82" s="211">
        <f>E82^2</f>
        <v>1</v>
      </c>
      <c r="G82" s="151">
        <f>IF(C82=D82,0,C82*D82*F82)</f>
        <v>0</v>
      </c>
    </row>
    <row r="83" spans="1:17">
      <c r="A83" s="201"/>
      <c r="B83" s="201"/>
      <c r="C83" s="201"/>
      <c r="F83" s="1" t="s">
        <v>1931</v>
      </c>
      <c r="G83" s="1">
        <f>SUM(G82:G82)</f>
        <v>0</v>
      </c>
    </row>
    <row r="84" spans="1:17">
      <c r="A84" s="201"/>
      <c r="B84" s="201"/>
      <c r="C84" s="201"/>
      <c r="F84" s="1" t="s">
        <v>1933</v>
      </c>
      <c r="G84" s="1">
        <f>SUM(D67:D67)</f>
        <v>329845906834069.75</v>
      </c>
    </row>
    <row r="85" spans="1:17">
      <c r="F85" s="204" t="s">
        <v>2670</v>
      </c>
      <c r="G85" s="204">
        <f>MAX(C72+B76*SQRT(G83+G84),0)</f>
        <v>0</v>
      </c>
    </row>
    <row r="87" spans="1:17">
      <c r="A87" s="274" t="s">
        <v>2613</v>
      </c>
      <c r="B87" s="273">
        <f>I42+G85</f>
        <v>0</v>
      </c>
    </row>
    <row r="89" spans="1:17">
      <c r="A89" s="205" t="s">
        <v>1935</v>
      </c>
    </row>
    <row r="91" spans="1:17">
      <c r="A91" s="227" t="s">
        <v>2043</v>
      </c>
      <c r="B91" s="227" t="s">
        <v>2044</v>
      </c>
      <c r="C91" s="227" t="s">
        <v>2045</v>
      </c>
      <c r="D91" s="227" t="s">
        <v>2046</v>
      </c>
      <c r="E91" s="227" t="s">
        <v>2047</v>
      </c>
      <c r="F91" s="227" t="s">
        <v>2048</v>
      </c>
      <c r="G91" s="227" t="s">
        <v>2049</v>
      </c>
      <c r="H91" s="227" t="s">
        <v>2050</v>
      </c>
      <c r="I91" s="227" t="s">
        <v>2051</v>
      </c>
      <c r="J91" s="217" t="s">
        <v>2052</v>
      </c>
      <c r="K91" s="217" t="s">
        <v>2053</v>
      </c>
      <c r="L91" s="217" t="s">
        <v>2054</v>
      </c>
      <c r="M91" s="217" t="s">
        <v>2055</v>
      </c>
      <c r="N91" s="217" t="s">
        <v>2056</v>
      </c>
      <c r="O91" s="217" t="s">
        <v>2057</v>
      </c>
      <c r="P91" s="217" t="s">
        <v>2058</v>
      </c>
      <c r="Q91" s="217" t="s">
        <v>2059</v>
      </c>
    </row>
    <row r="92" spans="1:17">
      <c r="A92" s="228">
        <v>45169</v>
      </c>
      <c r="B92" s="227" t="s">
        <v>2493</v>
      </c>
      <c r="C92" s="227" t="s">
        <v>2061</v>
      </c>
      <c r="D92" s="227" t="s">
        <v>50</v>
      </c>
      <c r="E92" s="227">
        <v>0</v>
      </c>
      <c r="F92" s="227">
        <v>0</v>
      </c>
      <c r="G92" s="227">
        <v>0</v>
      </c>
      <c r="H92" s="227">
        <v>0</v>
      </c>
      <c r="I92" s="227">
        <v>0</v>
      </c>
      <c r="J92" s="217">
        <v>0</v>
      </c>
      <c r="K92" s="217">
        <v>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  <c r="Q92" s="217">
        <v>0</v>
      </c>
    </row>
    <row r="157" spans="22:33"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</sheetData>
  <mergeCells count="17">
    <mergeCell ref="U22:X22"/>
    <mergeCell ref="B7:D7"/>
    <mergeCell ref="T10:Z10"/>
    <mergeCell ref="T11:Z11"/>
    <mergeCell ref="U14:X14"/>
    <mergeCell ref="U15:X15"/>
    <mergeCell ref="U16:X16"/>
    <mergeCell ref="U17:X17"/>
    <mergeCell ref="U18:X18"/>
    <mergeCell ref="U19:X19"/>
    <mergeCell ref="U20:X20"/>
    <mergeCell ref="U21:X21"/>
    <mergeCell ref="U23:X23"/>
    <mergeCell ref="U24:X24"/>
    <mergeCell ref="U25:X25"/>
    <mergeCell ref="A38:B38"/>
    <mergeCell ref="A81:B81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0F133-9A0D-4840-B25E-97A8A2F4FFBF}">
  <dimension ref="A1:AS158"/>
  <sheetViews>
    <sheetView topLeftCell="A60" zoomScaleNormal="100" workbookViewId="0">
      <selection activeCell="C85" sqref="C85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bestFit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8.5703125" style="1" customWidth="1"/>
    <col min="35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6">
      <c r="A2" s="187" t="s">
        <v>1800</v>
      </c>
      <c r="B2" s="187" t="s">
        <v>1183</v>
      </c>
      <c r="C2" s="187" t="s">
        <v>1392</v>
      </c>
      <c r="D2" s="187" t="s">
        <v>1801</v>
      </c>
      <c r="E2" s="187" t="s">
        <v>1802</v>
      </c>
      <c r="F2" s="187" t="s">
        <v>1803</v>
      </c>
      <c r="G2" s="187" t="s">
        <v>617</v>
      </c>
      <c r="H2" s="188">
        <v>0</v>
      </c>
      <c r="I2" s="188">
        <v>4813809990.088378</v>
      </c>
      <c r="J2" s="188">
        <v>13862243905.107006</v>
      </c>
      <c r="K2" s="188">
        <v>0</v>
      </c>
      <c r="L2" s="188">
        <v>0</v>
      </c>
      <c r="M2" s="188">
        <v>18676053895.195385</v>
      </c>
      <c r="N2" s="188"/>
    </row>
    <row r="4" spans="1:36">
      <c r="A4" s="274" t="s">
        <v>2624</v>
      </c>
      <c r="B4" s="273"/>
      <c r="T4" s="190"/>
      <c r="U4" s="190"/>
      <c r="V4" s="190"/>
      <c r="W4" s="190"/>
    </row>
    <row r="5" spans="1:36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6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>
        <v>13</v>
      </c>
      <c r="AG6" s="202">
        <v>14</v>
      </c>
      <c r="AH6" s="202">
        <v>15</v>
      </c>
      <c r="AI6" s="202">
        <v>16</v>
      </c>
      <c r="AJ6" s="202">
        <v>17</v>
      </c>
    </row>
    <row r="7" spans="1:36">
      <c r="A7" s="144" t="s">
        <v>1907</v>
      </c>
      <c r="B7" s="316" t="s">
        <v>290</v>
      </c>
      <c r="C7" s="321"/>
      <c r="D7" s="317"/>
      <c r="E7" s="144" t="s">
        <v>47</v>
      </c>
      <c r="F7" s="144" t="s">
        <v>235</v>
      </c>
      <c r="T7" s="191">
        <v>48</v>
      </c>
      <c r="U7" s="191">
        <v>29</v>
      </c>
      <c r="V7" s="191">
        <v>33</v>
      </c>
      <c r="W7" s="191">
        <v>25</v>
      </c>
      <c r="X7" s="191">
        <v>35</v>
      </c>
      <c r="Y7" s="191">
        <v>30</v>
      </c>
      <c r="Z7" s="191">
        <v>60</v>
      </c>
      <c r="AA7" s="191">
        <v>52</v>
      </c>
      <c r="AB7" s="191">
        <v>68</v>
      </c>
      <c r="AC7" s="191">
        <v>63</v>
      </c>
      <c r="AD7" s="191">
        <v>21</v>
      </c>
      <c r="AE7" s="191">
        <v>21</v>
      </c>
      <c r="AF7" s="191">
        <v>15</v>
      </c>
      <c r="AG7" s="191">
        <v>16</v>
      </c>
      <c r="AH7" s="191">
        <v>13</v>
      </c>
      <c r="AI7" s="191">
        <v>68</v>
      </c>
      <c r="AJ7" s="191">
        <v>17</v>
      </c>
    </row>
    <row r="8" spans="1:36" ht="15" customHeight="1">
      <c r="A8" s="251" t="s">
        <v>2</v>
      </c>
      <c r="B8" s="193">
        <v>1</v>
      </c>
      <c r="C8" s="193">
        <v>1</v>
      </c>
      <c r="D8" s="193"/>
      <c r="E8" s="286"/>
      <c r="F8" s="286"/>
      <c r="T8" s="190"/>
      <c r="U8" s="190"/>
      <c r="V8" s="190"/>
      <c r="W8" s="190"/>
    </row>
    <row r="9" spans="1:36">
      <c r="A9" s="251" t="s">
        <v>1</v>
      </c>
      <c r="B9" s="193" t="s">
        <v>294</v>
      </c>
      <c r="C9" s="193" t="s">
        <v>456</v>
      </c>
      <c r="D9" s="215"/>
      <c r="E9" s="286"/>
      <c r="F9" s="286"/>
    </row>
    <row r="10" spans="1:36">
      <c r="A10" s="198" t="s">
        <v>1908</v>
      </c>
      <c r="B10" s="208">
        <v>390000000</v>
      </c>
      <c r="C10" s="208">
        <v>390000000</v>
      </c>
      <c r="D10" s="208"/>
      <c r="E10" s="199"/>
      <c r="F10" s="199"/>
      <c r="T10" s="352" t="s">
        <v>2765</v>
      </c>
      <c r="U10" s="352"/>
      <c r="V10" s="352"/>
      <c r="W10" s="352"/>
      <c r="X10" s="352"/>
      <c r="Y10" s="352"/>
      <c r="Z10" s="352"/>
      <c r="AA10" s="151">
        <v>0.55000000000000004</v>
      </c>
    </row>
    <row r="11" spans="1:36">
      <c r="A11" s="198" t="s">
        <v>2728</v>
      </c>
      <c r="B11" s="200">
        <f>SUM(R30)</f>
        <v>3118463783.2758408</v>
      </c>
      <c r="C11" s="200">
        <f>R31</f>
        <v>-233884783.74568808</v>
      </c>
      <c r="D11" s="200" t="e">
        <f>SUM(#REF!)</f>
        <v>#REF!</v>
      </c>
      <c r="E11" s="199">
        <f>SUM(M57:M57)</f>
        <v>0</v>
      </c>
      <c r="F11" s="199">
        <f>SUM(O57:O57)</f>
        <v>0</v>
      </c>
      <c r="T11" s="352" t="s">
        <v>2766</v>
      </c>
      <c r="U11" s="352"/>
      <c r="V11" s="352"/>
      <c r="W11" s="352"/>
      <c r="X11" s="352"/>
      <c r="Y11" s="352"/>
      <c r="Z11" s="352"/>
      <c r="AA11" s="151">
        <v>0.74</v>
      </c>
    </row>
    <row r="12" spans="1:36">
      <c r="A12" s="206" t="s">
        <v>1909</v>
      </c>
      <c r="B12" s="207">
        <f>MAX(1,SQRT(ABS(B11)/B10))</f>
        <v>2.8277307125606153</v>
      </c>
      <c r="C12" s="207">
        <f>MAX(1,SQRT(ABS(C11)/C10))</f>
        <v>1</v>
      </c>
      <c r="D12" s="207" t="e">
        <f t="shared" ref="D12:F12" si="0">MAX(1,SQRT(ABS(D11)/D10))</f>
        <v>#REF!</v>
      </c>
      <c r="E12" s="207" t="e">
        <f t="shared" si="0"/>
        <v>#DIV/0!</v>
      </c>
      <c r="F12" s="207" t="e">
        <f t="shared" si="0"/>
        <v>#DIV/0!</v>
      </c>
      <c r="T12" s="6"/>
      <c r="U12" s="6"/>
      <c r="V12" s="6"/>
      <c r="W12" s="6"/>
      <c r="X12" s="6"/>
      <c r="Y12" s="6"/>
      <c r="Z12" s="6"/>
    </row>
    <row r="13" spans="1:36">
      <c r="T13" s="190" t="s">
        <v>2658</v>
      </c>
    </row>
    <row r="14" spans="1:36">
      <c r="T14" s="222" t="s">
        <v>2</v>
      </c>
      <c r="U14" s="342" t="s">
        <v>2709</v>
      </c>
      <c r="V14" s="343"/>
      <c r="W14" s="343"/>
      <c r="X14" s="344"/>
    </row>
    <row r="15" spans="1:36">
      <c r="A15" s="195" t="s">
        <v>1910</v>
      </c>
      <c r="T15" s="301">
        <v>1</v>
      </c>
      <c r="U15" s="346">
        <v>390</v>
      </c>
      <c r="V15" s="347"/>
      <c r="W15" s="347"/>
      <c r="X15" s="348"/>
    </row>
    <row r="16" spans="1:36">
      <c r="A16" s="144" t="s">
        <v>41</v>
      </c>
      <c r="B16" s="144" t="s">
        <v>42</v>
      </c>
      <c r="C16" s="144" t="s">
        <v>43</v>
      </c>
      <c r="D16" s="144" t="s">
        <v>0</v>
      </c>
      <c r="E16" s="144" t="s">
        <v>1</v>
      </c>
      <c r="F16" s="144" t="s">
        <v>2</v>
      </c>
      <c r="G16" s="144" t="s">
        <v>3</v>
      </c>
      <c r="H16" s="144" t="s">
        <v>4</v>
      </c>
      <c r="I16" s="144" t="s">
        <v>44</v>
      </c>
      <c r="J16" s="144" t="s">
        <v>45</v>
      </c>
      <c r="K16" s="144" t="s">
        <v>46</v>
      </c>
      <c r="T16" s="301">
        <v>2</v>
      </c>
      <c r="U16" s="346">
        <v>2900</v>
      </c>
      <c r="V16" s="347"/>
      <c r="W16" s="347"/>
      <c r="X16" s="348"/>
    </row>
    <row r="17" spans="1:37" ht="15" customHeight="1">
      <c r="A17" s="193" t="s">
        <v>290</v>
      </c>
      <c r="B17" s="189" t="s">
        <v>453</v>
      </c>
      <c r="C17" s="189" t="s">
        <v>49</v>
      </c>
      <c r="D17" s="193" t="s">
        <v>31</v>
      </c>
      <c r="E17" s="193" t="s">
        <v>294</v>
      </c>
      <c r="F17" s="193">
        <v>1</v>
      </c>
      <c r="G17" s="193" t="s">
        <v>51</v>
      </c>
      <c r="H17" s="193"/>
      <c r="I17" s="193">
        <v>4000000</v>
      </c>
      <c r="J17" s="189" t="s">
        <v>50</v>
      </c>
      <c r="K17" s="193">
        <v>4000000</v>
      </c>
      <c r="T17" s="300" t="s">
        <v>2767</v>
      </c>
      <c r="U17" s="346">
        <v>310</v>
      </c>
      <c r="V17" s="347"/>
      <c r="W17" s="347"/>
      <c r="X17" s="348"/>
    </row>
    <row r="18" spans="1:37">
      <c r="A18" s="193" t="s">
        <v>290</v>
      </c>
      <c r="B18" s="189" t="s">
        <v>453</v>
      </c>
      <c r="C18" s="189" t="s">
        <v>49</v>
      </c>
      <c r="D18" s="193" t="s">
        <v>31</v>
      </c>
      <c r="E18" s="193" t="s">
        <v>294</v>
      </c>
      <c r="F18" s="193">
        <v>1</v>
      </c>
      <c r="G18" s="193" t="s">
        <v>51</v>
      </c>
      <c r="H18" s="193"/>
      <c r="I18" s="193">
        <v>4000000</v>
      </c>
      <c r="J18" s="189" t="s">
        <v>50</v>
      </c>
      <c r="K18" s="193">
        <v>4000000</v>
      </c>
      <c r="T18" s="301" t="s">
        <v>2768</v>
      </c>
      <c r="U18" s="346">
        <v>6300</v>
      </c>
      <c r="V18" s="347"/>
      <c r="W18" s="347"/>
      <c r="X18" s="348"/>
    </row>
    <row r="19" spans="1:37">
      <c r="A19" s="193" t="s">
        <v>290</v>
      </c>
      <c r="B19" s="189" t="s">
        <v>453</v>
      </c>
      <c r="C19" s="189" t="s">
        <v>49</v>
      </c>
      <c r="D19" s="193" t="s">
        <v>31</v>
      </c>
      <c r="E19" s="193" t="s">
        <v>294</v>
      </c>
      <c r="F19" s="193">
        <v>1</v>
      </c>
      <c r="G19" s="193" t="s">
        <v>51</v>
      </c>
      <c r="H19" s="193"/>
      <c r="I19" s="193">
        <v>4000000</v>
      </c>
      <c r="J19" s="189" t="s">
        <v>50</v>
      </c>
      <c r="K19" s="193">
        <v>4000000</v>
      </c>
      <c r="T19" s="301" t="s">
        <v>2769</v>
      </c>
      <c r="U19" s="346">
        <v>1200</v>
      </c>
      <c r="V19" s="347"/>
      <c r="W19" s="347"/>
      <c r="X19" s="348"/>
    </row>
    <row r="20" spans="1:37" ht="15" customHeight="1">
      <c r="A20" s="193" t="s">
        <v>290</v>
      </c>
      <c r="B20" s="189" t="s">
        <v>453</v>
      </c>
      <c r="C20" s="189" t="s">
        <v>49</v>
      </c>
      <c r="D20" s="193" t="s">
        <v>31</v>
      </c>
      <c r="E20" s="193" t="s">
        <v>294</v>
      </c>
      <c r="F20" s="193">
        <v>1</v>
      </c>
      <c r="G20" s="193" t="s">
        <v>51</v>
      </c>
      <c r="H20" s="193"/>
      <c r="I20" s="193">
        <v>4000000</v>
      </c>
      <c r="J20" s="189" t="s">
        <v>50</v>
      </c>
      <c r="K20" s="193">
        <v>4000000</v>
      </c>
      <c r="T20" s="222">
        <v>10</v>
      </c>
      <c r="U20" s="346">
        <v>120</v>
      </c>
      <c r="V20" s="347"/>
      <c r="W20" s="347"/>
      <c r="X20" s="348"/>
    </row>
    <row r="21" spans="1:37">
      <c r="A21" s="193" t="s">
        <v>290</v>
      </c>
      <c r="B21" s="189" t="s">
        <v>453</v>
      </c>
      <c r="C21" s="189" t="s">
        <v>49</v>
      </c>
      <c r="D21" s="193" t="s">
        <v>31</v>
      </c>
      <c r="E21" s="193" t="s">
        <v>294</v>
      </c>
      <c r="F21" s="193">
        <v>1</v>
      </c>
      <c r="G21" s="193" t="s">
        <v>51</v>
      </c>
      <c r="H21" s="193"/>
      <c r="I21" s="193">
        <v>4000000</v>
      </c>
      <c r="J21" s="189" t="s">
        <v>50</v>
      </c>
      <c r="K21" s="193">
        <v>4000000</v>
      </c>
      <c r="T21" s="301">
        <v>11</v>
      </c>
      <c r="U21" s="346">
        <v>390</v>
      </c>
      <c r="V21" s="347"/>
      <c r="W21" s="347"/>
      <c r="X21" s="348"/>
    </row>
    <row r="22" spans="1:37">
      <c r="A22" s="193" t="s">
        <v>290</v>
      </c>
      <c r="B22" s="189" t="s">
        <v>453</v>
      </c>
      <c r="C22" s="189" t="s">
        <v>49</v>
      </c>
      <c r="D22" s="193" t="s">
        <v>31</v>
      </c>
      <c r="E22" s="193" t="s">
        <v>294</v>
      </c>
      <c r="F22" s="193">
        <v>1</v>
      </c>
      <c r="G22" s="193" t="s">
        <v>51</v>
      </c>
      <c r="H22" s="193"/>
      <c r="I22" s="193">
        <v>4000000</v>
      </c>
      <c r="J22" s="189" t="s">
        <v>50</v>
      </c>
      <c r="K22" s="193">
        <v>4000000</v>
      </c>
      <c r="T22" s="301">
        <v>12</v>
      </c>
      <c r="U22" s="346">
        <v>1300</v>
      </c>
      <c r="V22" s="347"/>
      <c r="W22" s="347"/>
      <c r="X22" s="348"/>
    </row>
    <row r="23" spans="1:37">
      <c r="A23" s="193" t="s">
        <v>290</v>
      </c>
      <c r="B23" s="189" t="s">
        <v>453</v>
      </c>
      <c r="C23" s="189" t="s">
        <v>49</v>
      </c>
      <c r="D23" s="193" t="s">
        <v>31</v>
      </c>
      <c r="E23" s="193" t="s">
        <v>294</v>
      </c>
      <c r="F23" s="193">
        <v>1</v>
      </c>
      <c r="G23" s="193" t="s">
        <v>51</v>
      </c>
      <c r="H23" s="193"/>
      <c r="I23" s="193">
        <v>4000000</v>
      </c>
      <c r="J23" s="189" t="s">
        <v>50</v>
      </c>
      <c r="K23" s="193">
        <v>4000000</v>
      </c>
      <c r="T23" s="301" t="s">
        <v>2770</v>
      </c>
      <c r="U23" s="346">
        <v>590</v>
      </c>
      <c r="V23" s="347"/>
      <c r="W23" s="347"/>
      <c r="X23" s="348"/>
    </row>
    <row r="24" spans="1:37">
      <c r="A24" s="193" t="s">
        <v>290</v>
      </c>
      <c r="B24" s="189" t="s">
        <v>453</v>
      </c>
      <c r="C24" s="189" t="s">
        <v>49</v>
      </c>
      <c r="D24" s="193" t="s">
        <v>31</v>
      </c>
      <c r="E24" s="193" t="s">
        <v>294</v>
      </c>
      <c r="F24" s="193">
        <v>1</v>
      </c>
      <c r="G24" s="193" t="s">
        <v>51</v>
      </c>
      <c r="H24" s="193"/>
      <c r="I24" s="193">
        <v>4000000</v>
      </c>
      <c r="J24" s="189" t="s">
        <v>50</v>
      </c>
      <c r="K24" s="193">
        <v>4000000</v>
      </c>
      <c r="T24" s="222">
        <v>16</v>
      </c>
      <c r="U24" s="346">
        <v>69</v>
      </c>
      <c r="V24" s="347"/>
      <c r="W24" s="347"/>
      <c r="X24" s="348"/>
    </row>
    <row r="25" spans="1:37">
      <c r="A25" s="193" t="s">
        <v>290</v>
      </c>
      <c r="B25" s="189" t="s">
        <v>453</v>
      </c>
      <c r="C25" s="189" t="s">
        <v>49</v>
      </c>
      <c r="D25" s="193" t="s">
        <v>31</v>
      </c>
      <c r="E25" s="193" t="s">
        <v>294</v>
      </c>
      <c r="F25" s="193">
        <v>1</v>
      </c>
      <c r="G25" s="193" t="s">
        <v>51</v>
      </c>
      <c r="H25" s="193"/>
      <c r="I25" s="193">
        <v>4000000</v>
      </c>
      <c r="J25" s="189" t="s">
        <v>50</v>
      </c>
      <c r="K25" s="193">
        <v>4000000</v>
      </c>
      <c r="T25" s="301">
        <v>17</v>
      </c>
      <c r="U25" s="346">
        <v>69</v>
      </c>
      <c r="V25" s="347"/>
      <c r="W25" s="347"/>
      <c r="X25" s="348"/>
      <c r="AH25" s="190"/>
      <c r="AI25" s="190"/>
      <c r="AJ25" s="190"/>
      <c r="AK25" s="190"/>
    </row>
    <row r="26" spans="1:37">
      <c r="A26" s="193" t="s">
        <v>290</v>
      </c>
      <c r="B26" s="189" t="s">
        <v>453</v>
      </c>
      <c r="C26" s="189" t="s">
        <v>49</v>
      </c>
      <c r="D26" s="193" t="s">
        <v>31</v>
      </c>
      <c r="E26" s="193" t="s">
        <v>294</v>
      </c>
      <c r="F26" s="193">
        <v>1</v>
      </c>
      <c r="G26" s="193" t="s">
        <v>51</v>
      </c>
      <c r="H26" s="193"/>
      <c r="I26" s="193">
        <v>4000000</v>
      </c>
      <c r="J26" s="189" t="s">
        <v>50</v>
      </c>
      <c r="K26" s="193">
        <v>4000000</v>
      </c>
    </row>
    <row r="27" spans="1:37">
      <c r="A27" s="193" t="s">
        <v>290</v>
      </c>
      <c r="B27" s="189" t="s">
        <v>455</v>
      </c>
      <c r="C27" s="189" t="s">
        <v>49</v>
      </c>
      <c r="D27" s="193" t="s">
        <v>31</v>
      </c>
      <c r="E27" s="193" t="s">
        <v>456</v>
      </c>
      <c r="F27" s="193">
        <v>1</v>
      </c>
      <c r="G27" s="193" t="s">
        <v>54</v>
      </c>
      <c r="H27" s="193"/>
      <c r="I27" s="193">
        <v>-3000000</v>
      </c>
      <c r="J27" s="189" t="s">
        <v>50</v>
      </c>
      <c r="K27" s="193">
        <v>-3000000</v>
      </c>
    </row>
    <row r="28" spans="1:37">
      <c r="A28" s="201" t="s">
        <v>1941</v>
      </c>
      <c r="T28" s="190" t="s">
        <v>1994</v>
      </c>
    </row>
    <row r="29" spans="1:37">
      <c r="A29" s="144" t="s">
        <v>41</v>
      </c>
      <c r="B29" s="144" t="s">
        <v>42</v>
      </c>
      <c r="C29" s="144" t="s">
        <v>43</v>
      </c>
      <c r="D29" s="144" t="s">
        <v>0</v>
      </c>
      <c r="E29" s="144" t="s">
        <v>1</v>
      </c>
      <c r="F29" s="144" t="s">
        <v>2</v>
      </c>
      <c r="G29" s="144" t="s">
        <v>3</v>
      </c>
      <c r="H29" s="144" t="s">
        <v>4</v>
      </c>
      <c r="I29" s="144" t="s">
        <v>44</v>
      </c>
      <c r="J29" s="144" t="s">
        <v>45</v>
      </c>
      <c r="K29" s="144" t="s">
        <v>46</v>
      </c>
      <c r="L29" s="144" t="s">
        <v>2739</v>
      </c>
      <c r="M29" s="235" t="s">
        <v>2718</v>
      </c>
      <c r="N29" s="144" t="s">
        <v>2706</v>
      </c>
      <c r="O29" s="144" t="s">
        <v>2708</v>
      </c>
      <c r="P29" s="144" t="s">
        <v>2707</v>
      </c>
      <c r="Q29" s="144" t="s">
        <v>2617</v>
      </c>
      <c r="R29" s="235" t="s">
        <v>2729</v>
      </c>
      <c r="S29" s="144" t="s">
        <v>2719</v>
      </c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>
        <v>13</v>
      </c>
      <c r="AG29" s="202">
        <v>14</v>
      </c>
      <c r="AH29" s="202">
        <v>15</v>
      </c>
      <c r="AI29" s="202">
        <v>16</v>
      </c>
      <c r="AJ29" s="202">
        <v>17</v>
      </c>
    </row>
    <row r="30" spans="1:37">
      <c r="A30" s="193" t="s">
        <v>290</v>
      </c>
      <c r="B30" s="189" t="s">
        <v>453</v>
      </c>
      <c r="C30" s="189" t="s">
        <v>49</v>
      </c>
      <c r="D30" s="193" t="s">
        <v>31</v>
      </c>
      <c r="E30" s="193" t="s">
        <v>294</v>
      </c>
      <c r="F30" s="193">
        <v>1</v>
      </c>
      <c r="G30" s="193" t="s">
        <v>51</v>
      </c>
      <c r="H30" s="193"/>
      <c r="I30" s="193">
        <f>SUM(I17:I26)</f>
        <v>40000000</v>
      </c>
      <c r="J30" s="189" t="s">
        <v>50</v>
      </c>
      <c r="K30" s="193">
        <f>SUM(K17:K26)</f>
        <v>40000000</v>
      </c>
      <c r="L30" s="271" t="str">
        <f>E30&amp;"-"&amp;F30&amp;"-"&amp;G30</f>
        <v>Coal Europe-1-2w</v>
      </c>
      <c r="M30" s="293">
        <f>$AA$11</f>
        <v>0.74</v>
      </c>
      <c r="N30" s="294" cm="1">
        <f t="array" ref="N30">VLOOKUP(F30,TRANSPOSE($T$6:$AJ$7),2,FALSE)</f>
        <v>48</v>
      </c>
      <c r="O30" s="295">
        <f>_xlfn.NORM.S.INV(99%)</f>
        <v>2.3263478740408408</v>
      </c>
      <c r="P30" s="295">
        <f>N30*SQRT(365/14)/O30</f>
        <v>105.35350619175139</v>
      </c>
      <c r="Q30" s="191">
        <f>$AA$10</f>
        <v>0.55000000000000004</v>
      </c>
      <c r="R30" s="223">
        <f>M30*P30*K30</f>
        <v>3118463783.2758408</v>
      </c>
      <c r="S30" s="191">
        <f>M30*P30*K30*Q30*$B$12</f>
        <v>4849996698.7873859</v>
      </c>
      <c r="T30" s="245">
        <v>0.83</v>
      </c>
      <c r="U30" s="245">
        <v>0.97</v>
      </c>
      <c r="V30" s="245">
        <v>0.93</v>
      </c>
      <c r="W30" s="245">
        <v>0.97</v>
      </c>
      <c r="X30" s="245">
        <v>0.98</v>
      </c>
      <c r="Y30" s="245">
        <v>0.9</v>
      </c>
      <c r="Z30" s="245">
        <v>0.98</v>
      </c>
      <c r="AA30" s="245">
        <v>0.49</v>
      </c>
      <c r="AB30" s="245">
        <v>0.8</v>
      </c>
      <c r="AC30" s="245">
        <v>0.46</v>
      </c>
      <c r="AD30" s="245">
        <v>0.57999999999999996</v>
      </c>
      <c r="AE30" s="245">
        <v>0.53</v>
      </c>
      <c r="AF30" s="245">
        <v>0.62</v>
      </c>
      <c r="AG30" s="245">
        <v>0.16</v>
      </c>
      <c r="AH30" s="245">
        <v>0.18</v>
      </c>
      <c r="AI30" s="245">
        <v>0</v>
      </c>
      <c r="AJ30" s="245">
        <v>0.38</v>
      </c>
    </row>
    <row r="31" spans="1:37">
      <c r="A31" s="193" t="s">
        <v>290</v>
      </c>
      <c r="B31" s="189" t="s">
        <v>455</v>
      </c>
      <c r="C31" s="189" t="s">
        <v>49</v>
      </c>
      <c r="D31" s="193" t="s">
        <v>31</v>
      </c>
      <c r="E31" s="193" t="s">
        <v>456</v>
      </c>
      <c r="F31" s="193">
        <v>1</v>
      </c>
      <c r="G31" s="193" t="s">
        <v>54</v>
      </c>
      <c r="H31" s="193"/>
      <c r="I31" s="193">
        <v>-3000000</v>
      </c>
      <c r="J31" s="189" t="s">
        <v>50</v>
      </c>
      <c r="K31" s="193">
        <v>-3000000</v>
      </c>
      <c r="L31" s="271" t="str">
        <f>E31&amp;"-"&amp;F31&amp;"-"&amp;G31</f>
        <v>Coal Australia-1-3m</v>
      </c>
      <c r="M31" s="293">
        <f>$AA$11</f>
        <v>0.74</v>
      </c>
      <c r="N31" s="294" cm="1">
        <f t="array" ref="N31">VLOOKUP(F31,TRANSPOSE($T$6:$AJ$7),2,FALSE)</f>
        <v>48</v>
      </c>
      <c r="O31" s="295">
        <f>_xlfn.NORM.S.INV(99%)</f>
        <v>2.3263478740408408</v>
      </c>
      <c r="P31" s="295">
        <f>N31*SQRT(365/14)/O31</f>
        <v>105.35350619175139</v>
      </c>
      <c r="Q31" s="191">
        <f>$AA$10</f>
        <v>0.55000000000000004</v>
      </c>
      <c r="R31" s="223">
        <f>M31*P31*K31</f>
        <v>-233884783.74568808</v>
      </c>
      <c r="S31" s="191">
        <f>M31*P31*K31*Q31*$C$12</f>
        <v>-128636631.06012845</v>
      </c>
    </row>
    <row r="32" spans="1:37">
      <c r="T32" s="190" t="s">
        <v>1985</v>
      </c>
      <c r="U32" s="190"/>
      <c r="V32" s="190"/>
      <c r="W32" s="190"/>
      <c r="X32" s="190"/>
    </row>
    <row r="33" spans="1:45">
      <c r="A33" s="195" t="s">
        <v>2750</v>
      </c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  <c r="AG33" s="202">
        <v>13</v>
      </c>
      <c r="AH33" s="202">
        <v>14</v>
      </c>
      <c r="AI33" s="202">
        <v>15</v>
      </c>
      <c r="AJ33" s="202">
        <v>16</v>
      </c>
      <c r="AK33" s="202">
        <v>17</v>
      </c>
    </row>
    <row r="34" spans="1:45">
      <c r="T34" s="202">
        <v>1</v>
      </c>
      <c r="U34" s="226">
        <v>1</v>
      </c>
      <c r="V34" s="226">
        <v>0.22</v>
      </c>
      <c r="W34" s="226">
        <v>0.18</v>
      </c>
      <c r="X34" s="226">
        <v>0.21</v>
      </c>
      <c r="Y34" s="226">
        <v>0.2</v>
      </c>
      <c r="Z34" s="226">
        <v>0.24</v>
      </c>
      <c r="AA34" s="226">
        <v>0.49</v>
      </c>
      <c r="AB34" s="226">
        <v>0.16</v>
      </c>
      <c r="AC34" s="226">
        <v>0.38</v>
      </c>
      <c r="AD34" s="226">
        <v>0.14000000000000001</v>
      </c>
      <c r="AE34" s="226">
        <v>0.1</v>
      </c>
      <c r="AF34" s="226">
        <v>0.02</v>
      </c>
      <c r="AG34" s="226">
        <v>0.12</v>
      </c>
      <c r="AH34" s="226">
        <v>0.11</v>
      </c>
      <c r="AI34" s="226">
        <v>0.02</v>
      </c>
      <c r="AJ34" s="226">
        <v>0</v>
      </c>
      <c r="AK34" s="226">
        <v>0.17</v>
      </c>
    </row>
    <row r="35" spans="1:45">
      <c r="A35" s="201"/>
      <c r="B35" s="201"/>
      <c r="C35" s="201"/>
      <c r="T35" s="202">
        <v>2</v>
      </c>
      <c r="U35" s="226">
        <v>0.22</v>
      </c>
      <c r="V35" s="226">
        <v>1</v>
      </c>
      <c r="W35" s="226">
        <v>0.92</v>
      </c>
      <c r="X35" s="226">
        <v>0.9</v>
      </c>
      <c r="Y35" s="226">
        <v>0.88</v>
      </c>
      <c r="Z35" s="226">
        <v>0.25</v>
      </c>
      <c r="AA35" s="226">
        <v>0.08</v>
      </c>
      <c r="AB35" s="226">
        <v>0.19</v>
      </c>
      <c r="AC35" s="226">
        <v>0.17</v>
      </c>
      <c r="AD35" s="226">
        <v>0.17</v>
      </c>
      <c r="AE35" s="240">
        <v>0.42</v>
      </c>
      <c r="AF35" s="226">
        <v>0.28000000000000003</v>
      </c>
      <c r="AG35" s="226">
        <v>0.36</v>
      </c>
      <c r="AH35" s="226">
        <v>0.27</v>
      </c>
      <c r="AI35" s="226">
        <v>0.2</v>
      </c>
      <c r="AJ35" s="226">
        <v>0</v>
      </c>
      <c r="AK35" s="226">
        <v>0.64</v>
      </c>
      <c r="AL35" s="6"/>
      <c r="AM35" s="6"/>
      <c r="AN35" s="6"/>
      <c r="AO35" s="6"/>
      <c r="AP35" s="6"/>
      <c r="AQ35" s="6"/>
      <c r="AR35" s="6"/>
      <c r="AS35" s="6"/>
    </row>
    <row r="36" spans="1:45">
      <c r="A36" s="145" t="s">
        <v>41</v>
      </c>
      <c r="B36" s="144" t="s">
        <v>2</v>
      </c>
      <c r="C36" s="144" t="s">
        <v>2747</v>
      </c>
      <c r="D36" s="144" t="s">
        <v>2748</v>
      </c>
      <c r="E36" s="145" t="s">
        <v>1920</v>
      </c>
      <c r="F36" s="145" t="s">
        <v>1921</v>
      </c>
      <c r="G36" s="144" t="s">
        <v>1922</v>
      </c>
      <c r="H36" s="144" t="s">
        <v>1957</v>
      </c>
      <c r="I36" s="144" t="s">
        <v>1958</v>
      </c>
      <c r="J36" s="144" t="s">
        <v>2620</v>
      </c>
      <c r="K36" s="146" t="s">
        <v>1932</v>
      </c>
      <c r="T36" s="202">
        <v>3</v>
      </c>
      <c r="U36" s="226">
        <v>0.18</v>
      </c>
      <c r="V36" s="226">
        <v>0.92</v>
      </c>
      <c r="W36" s="226">
        <v>1</v>
      </c>
      <c r="X36" s="226">
        <v>0.87</v>
      </c>
      <c r="Y36" s="226">
        <v>0.84</v>
      </c>
      <c r="Z36" s="226">
        <v>0.16</v>
      </c>
      <c r="AA36" s="226">
        <v>7.0000000000000007E-2</v>
      </c>
      <c r="AB36" s="226">
        <v>0.15</v>
      </c>
      <c r="AC36" s="226">
        <v>0.1</v>
      </c>
      <c r="AD36" s="226">
        <v>0.18</v>
      </c>
      <c r="AE36" s="226">
        <v>0.33</v>
      </c>
      <c r="AF36" s="226">
        <v>0.22</v>
      </c>
      <c r="AG36" s="226">
        <v>0.27</v>
      </c>
      <c r="AH36" s="226">
        <v>0.23</v>
      </c>
      <c r="AI36" s="226">
        <v>0.16</v>
      </c>
      <c r="AJ36" s="226">
        <v>0</v>
      </c>
      <c r="AK36" s="226">
        <v>0.54</v>
      </c>
    </row>
    <row r="37" spans="1:45">
      <c r="A37" s="193" t="s">
        <v>290</v>
      </c>
      <c r="B37" s="193">
        <v>1</v>
      </c>
      <c r="C37" s="193" t="s">
        <v>2771</v>
      </c>
      <c r="D37" s="193" t="s">
        <v>2771</v>
      </c>
      <c r="E37" s="192">
        <f t="shared" ref="E37:F40" si="1">VLOOKUP(C37,($L$29:$S$31),8,FALSE)</f>
        <v>4849996698.7873859</v>
      </c>
      <c r="F37" s="192">
        <f t="shared" si="1"/>
        <v>4849996698.7873859</v>
      </c>
      <c r="G37" s="203">
        <v>1</v>
      </c>
      <c r="H37" s="288">
        <f>$B$12</f>
        <v>2.8277307125606153</v>
      </c>
      <c r="I37" s="288">
        <f>$B$12</f>
        <v>2.8277307125606153</v>
      </c>
      <c r="J37" s="281">
        <f t="shared" ref="J37:J39" si="2">MIN(H37:I37)/MAX(H37:I37)</f>
        <v>1</v>
      </c>
      <c r="K37" s="210">
        <f t="shared" ref="K37:K39" si="3">E37*F37*G37*J37</f>
        <v>2.352246797824854E+19</v>
      </c>
      <c r="T37" s="202">
        <v>4</v>
      </c>
      <c r="U37" s="226">
        <v>0.21</v>
      </c>
      <c r="V37" s="226">
        <v>0.9</v>
      </c>
      <c r="W37" s="226">
        <v>0.87</v>
      </c>
      <c r="X37" s="226">
        <v>1</v>
      </c>
      <c r="Y37" s="226">
        <v>0.77</v>
      </c>
      <c r="Z37" s="226">
        <v>0.19</v>
      </c>
      <c r="AA37" s="226">
        <v>0.11</v>
      </c>
      <c r="AB37" s="226">
        <v>0.18</v>
      </c>
      <c r="AC37" s="226">
        <v>0.16</v>
      </c>
      <c r="AD37" s="226">
        <v>0.14000000000000001</v>
      </c>
      <c r="AE37" s="226">
        <v>0.32</v>
      </c>
      <c r="AF37" s="226">
        <v>0.22</v>
      </c>
      <c r="AG37" s="226">
        <v>0.28000000000000003</v>
      </c>
      <c r="AH37" s="226">
        <v>0.22</v>
      </c>
      <c r="AI37" s="226">
        <v>0.11</v>
      </c>
      <c r="AJ37" s="226">
        <v>0</v>
      </c>
      <c r="AK37" s="226">
        <v>0.57999999999999996</v>
      </c>
    </row>
    <row r="38" spans="1:45">
      <c r="A38" s="193" t="s">
        <v>290</v>
      </c>
      <c r="B38" s="193">
        <v>1</v>
      </c>
      <c r="C38" s="193" t="s">
        <v>2771</v>
      </c>
      <c r="D38" s="193" t="s">
        <v>2777</v>
      </c>
      <c r="E38" s="192">
        <f t="shared" si="1"/>
        <v>4849996698.7873859</v>
      </c>
      <c r="F38" s="192">
        <f t="shared" si="1"/>
        <v>-128636631.06012845</v>
      </c>
      <c r="G38" s="203">
        <f>$T$30</f>
        <v>0.83</v>
      </c>
      <c r="H38" s="288">
        <f>$B$12</f>
        <v>2.8277307125606153</v>
      </c>
      <c r="I38" s="288">
        <f>$C$12</f>
        <v>1</v>
      </c>
      <c r="J38" s="281">
        <f t="shared" si="2"/>
        <v>0.35364046355547868</v>
      </c>
      <c r="K38" s="210">
        <f t="shared" si="3"/>
        <v>-1.8312437021219558E+17</v>
      </c>
      <c r="T38" s="202">
        <v>5</v>
      </c>
      <c r="U38" s="226">
        <v>0.2</v>
      </c>
      <c r="V38" s="226">
        <v>0.88</v>
      </c>
      <c r="W38" s="226">
        <v>0.84</v>
      </c>
      <c r="X38" s="226">
        <v>0.77</v>
      </c>
      <c r="Y38" s="226">
        <v>1</v>
      </c>
      <c r="Z38" s="226">
        <v>0.19</v>
      </c>
      <c r="AA38" s="226">
        <v>0.09</v>
      </c>
      <c r="AB38" s="226">
        <v>0.12</v>
      </c>
      <c r="AC38" s="226">
        <v>0.13</v>
      </c>
      <c r="AD38" s="226">
        <v>0.18</v>
      </c>
      <c r="AE38" s="226">
        <v>0.42</v>
      </c>
      <c r="AF38" s="226">
        <v>0.34</v>
      </c>
      <c r="AG38" s="226">
        <v>0.32</v>
      </c>
      <c r="AH38" s="226">
        <v>0.28999999999999998</v>
      </c>
      <c r="AI38" s="226">
        <v>0.13</v>
      </c>
      <c r="AJ38" s="226">
        <v>0</v>
      </c>
      <c r="AK38" s="226">
        <v>0.59</v>
      </c>
    </row>
    <row r="39" spans="1:45">
      <c r="A39" s="193" t="s">
        <v>290</v>
      </c>
      <c r="B39" s="193">
        <v>1</v>
      </c>
      <c r="C39" s="193" t="s">
        <v>2777</v>
      </c>
      <c r="D39" s="193" t="s">
        <v>2771</v>
      </c>
      <c r="E39" s="192">
        <f t="shared" si="1"/>
        <v>-128636631.06012845</v>
      </c>
      <c r="F39" s="192">
        <f t="shared" si="1"/>
        <v>4849996698.7873859</v>
      </c>
      <c r="G39" s="203">
        <f>$T$30</f>
        <v>0.83</v>
      </c>
      <c r="H39" s="288">
        <f>$C$12</f>
        <v>1</v>
      </c>
      <c r="I39" s="288">
        <f>$B$12</f>
        <v>2.8277307125606153</v>
      </c>
      <c r="J39" s="281">
        <f t="shared" si="2"/>
        <v>0.35364046355547868</v>
      </c>
      <c r="K39" s="210">
        <f t="shared" si="3"/>
        <v>-1.8312437021219558E+17</v>
      </c>
      <c r="T39" s="202">
        <v>6</v>
      </c>
      <c r="U39" s="226">
        <v>0.24</v>
      </c>
      <c r="V39" s="226">
        <v>0.25</v>
      </c>
      <c r="W39" s="226">
        <v>0.16</v>
      </c>
      <c r="X39" s="226">
        <v>0.19</v>
      </c>
      <c r="Y39" s="226">
        <v>0.19</v>
      </c>
      <c r="Z39" s="226">
        <v>1</v>
      </c>
      <c r="AA39" s="226">
        <v>0.31</v>
      </c>
      <c r="AB39" s="226">
        <v>0.62</v>
      </c>
      <c r="AC39" s="226">
        <v>0.23</v>
      </c>
      <c r="AD39" s="226">
        <v>0.1</v>
      </c>
      <c r="AE39" s="226">
        <v>0.21</v>
      </c>
      <c r="AF39" s="226">
        <v>0.05</v>
      </c>
      <c r="AG39" s="226">
        <v>0.18</v>
      </c>
      <c r="AH39" s="226">
        <v>0.1</v>
      </c>
      <c r="AI39" s="226">
        <v>0.08</v>
      </c>
      <c r="AJ39" s="226">
        <v>0</v>
      </c>
      <c r="AK39" s="226">
        <v>0.28000000000000003</v>
      </c>
    </row>
    <row r="40" spans="1:45">
      <c r="A40" s="193" t="s">
        <v>290</v>
      </c>
      <c r="B40" s="193">
        <v>1</v>
      </c>
      <c r="C40" s="193" t="s">
        <v>2777</v>
      </c>
      <c r="D40" s="193" t="s">
        <v>2777</v>
      </c>
      <c r="E40" s="192">
        <f t="shared" si="1"/>
        <v>-128636631.06012845</v>
      </c>
      <c r="F40" s="192">
        <f t="shared" si="1"/>
        <v>-128636631.06012845</v>
      </c>
      <c r="G40" s="203">
        <v>1</v>
      </c>
      <c r="H40" s="288">
        <f>$C$12</f>
        <v>1</v>
      </c>
      <c r="I40" s="288">
        <f>$C$12</f>
        <v>1</v>
      </c>
      <c r="J40" s="281">
        <f>MIN(H40:I40)/MAX(H40:I40)</f>
        <v>1</v>
      </c>
      <c r="K40" s="210">
        <f t="shared" ref="K40" si="4">E40*F40*G40*J40</f>
        <v>1.6547382850499604E+16</v>
      </c>
      <c r="T40" s="202">
        <v>7</v>
      </c>
      <c r="U40" s="226">
        <v>0.49</v>
      </c>
      <c r="V40" s="226">
        <v>0.08</v>
      </c>
      <c r="W40" s="226">
        <v>7.0000000000000007E-2</v>
      </c>
      <c r="X40" s="226">
        <v>0.11</v>
      </c>
      <c r="Y40" s="226">
        <v>0.09</v>
      </c>
      <c r="Z40" s="226">
        <v>0.31</v>
      </c>
      <c r="AA40" s="226">
        <v>1</v>
      </c>
      <c r="AB40" s="226">
        <v>0.21</v>
      </c>
      <c r="AC40" s="226">
        <v>0.79</v>
      </c>
      <c r="AD40" s="226">
        <v>0.17</v>
      </c>
      <c r="AE40" s="226">
        <v>0.1</v>
      </c>
      <c r="AF40" s="226">
        <v>-0.08</v>
      </c>
      <c r="AG40" s="226">
        <v>0.1</v>
      </c>
      <c r="AH40" s="226">
        <v>7.0000000000000007E-2</v>
      </c>
      <c r="AI40" s="226">
        <v>-0.02</v>
      </c>
      <c r="AJ40" s="226">
        <v>0</v>
      </c>
      <c r="AK40" s="226">
        <v>0.13</v>
      </c>
    </row>
    <row r="41" spans="1:45">
      <c r="A41" s="201"/>
      <c r="B41" s="284"/>
      <c r="C41" s="201"/>
      <c r="J41" s="204" t="s">
        <v>1983</v>
      </c>
      <c r="K41" s="204">
        <f>SQRT(SUM(K37:K40))</f>
        <v>4813809990.0883751</v>
      </c>
      <c r="L41" s="290"/>
      <c r="T41" s="202">
        <v>8</v>
      </c>
      <c r="U41" s="226">
        <v>0.16</v>
      </c>
      <c r="V41" s="226">
        <v>0.19</v>
      </c>
      <c r="W41" s="226">
        <v>0.15</v>
      </c>
      <c r="X41" s="226">
        <v>0.18</v>
      </c>
      <c r="Y41" s="226">
        <v>0.12</v>
      </c>
      <c r="Z41" s="226">
        <v>0.62</v>
      </c>
      <c r="AA41" s="226">
        <v>0.21</v>
      </c>
      <c r="AB41" s="226">
        <v>1</v>
      </c>
      <c r="AC41" s="226">
        <v>0.16</v>
      </c>
      <c r="AD41" s="226">
        <v>0.08</v>
      </c>
      <c r="AE41" s="226">
        <v>0.13</v>
      </c>
      <c r="AF41" s="226">
        <v>-7.0000000000000007E-2</v>
      </c>
      <c r="AG41" s="226">
        <v>7.0000000000000007E-2</v>
      </c>
      <c r="AH41" s="226">
        <v>0.05</v>
      </c>
      <c r="AI41" s="226">
        <v>0.02</v>
      </c>
      <c r="AJ41" s="226">
        <v>0</v>
      </c>
      <c r="AK41" s="226">
        <v>0.19</v>
      </c>
    </row>
    <row r="42" spans="1:45">
      <c r="A42" s="201"/>
      <c r="B42" s="284"/>
      <c r="C42" s="201"/>
      <c r="T42" s="202">
        <v>9</v>
      </c>
      <c r="U42" s="226">
        <v>0.38</v>
      </c>
      <c r="V42" s="226">
        <v>0.17</v>
      </c>
      <c r="W42" s="226">
        <v>0.1</v>
      </c>
      <c r="X42" s="226">
        <v>0.16</v>
      </c>
      <c r="Y42" s="226">
        <v>0.13</v>
      </c>
      <c r="Z42" s="226">
        <v>0.23</v>
      </c>
      <c r="AA42" s="226">
        <v>0.79</v>
      </c>
      <c r="AB42" s="226">
        <v>0.16</v>
      </c>
      <c r="AC42" s="226">
        <v>1</v>
      </c>
      <c r="AD42" s="226">
        <v>0.15</v>
      </c>
      <c r="AE42" s="226">
        <v>0.09</v>
      </c>
      <c r="AF42" s="226">
        <v>-0.06</v>
      </c>
      <c r="AG42" s="226">
        <v>0.06</v>
      </c>
      <c r="AH42" s="226">
        <v>0.06</v>
      </c>
      <c r="AI42" s="226">
        <v>0.01</v>
      </c>
      <c r="AJ42" s="226">
        <v>0</v>
      </c>
      <c r="AK42" s="226">
        <v>0.16</v>
      </c>
    </row>
    <row r="43" spans="1:45">
      <c r="A43" s="201"/>
      <c r="B43" s="284"/>
      <c r="C43" s="201"/>
      <c r="T43" s="202">
        <v>10</v>
      </c>
      <c r="U43" s="226">
        <v>0.14000000000000001</v>
      </c>
      <c r="V43" s="226">
        <v>0.17</v>
      </c>
      <c r="W43" s="226">
        <v>0.18</v>
      </c>
      <c r="X43" s="226">
        <v>0.14000000000000001</v>
      </c>
      <c r="Y43" s="226">
        <v>0.18</v>
      </c>
      <c r="Z43" s="226">
        <v>0.1</v>
      </c>
      <c r="AA43" s="226">
        <v>0.17</v>
      </c>
      <c r="AB43" s="226">
        <v>0.08</v>
      </c>
      <c r="AC43" s="226">
        <v>0.15</v>
      </c>
      <c r="AD43" s="226">
        <v>1</v>
      </c>
      <c r="AE43" s="226">
        <v>0.16</v>
      </c>
      <c r="AF43" s="226">
        <v>0.09</v>
      </c>
      <c r="AG43" s="226">
        <v>0.14000000000000001</v>
      </c>
      <c r="AH43" s="226">
        <v>0.09</v>
      </c>
      <c r="AI43" s="226">
        <v>0.03</v>
      </c>
      <c r="AJ43" s="226">
        <v>0</v>
      </c>
      <c r="AK43" s="226">
        <v>0.11</v>
      </c>
    </row>
    <row r="44" spans="1:45">
      <c r="A44" s="201" t="s">
        <v>1930</v>
      </c>
      <c r="B44" s="284"/>
      <c r="C44" s="201"/>
      <c r="T44" s="202">
        <v>11</v>
      </c>
      <c r="U44" s="226">
        <v>0.1</v>
      </c>
      <c r="V44" s="240">
        <v>0.42</v>
      </c>
      <c r="W44" s="226">
        <v>0.33</v>
      </c>
      <c r="X44" s="226">
        <v>0.32</v>
      </c>
      <c r="Y44" s="226">
        <v>0.42</v>
      </c>
      <c r="Z44" s="226">
        <v>0.21</v>
      </c>
      <c r="AA44" s="226">
        <v>0.1</v>
      </c>
      <c r="AB44" s="226">
        <v>0.13</v>
      </c>
      <c r="AC44" s="226">
        <v>0.09</v>
      </c>
      <c r="AD44" s="226">
        <v>0.16</v>
      </c>
      <c r="AE44" s="226">
        <v>1</v>
      </c>
      <c r="AF44" s="226">
        <v>0.36</v>
      </c>
      <c r="AG44" s="226">
        <v>0.3</v>
      </c>
      <c r="AH44" s="226">
        <v>0.25</v>
      </c>
      <c r="AI44" s="226">
        <v>0.18</v>
      </c>
      <c r="AJ44" s="226">
        <v>0</v>
      </c>
      <c r="AK44" s="226">
        <v>0.37</v>
      </c>
    </row>
    <row r="45" spans="1:45">
      <c r="A45" s="145" t="s">
        <v>41</v>
      </c>
      <c r="B45" s="144" t="s">
        <v>2</v>
      </c>
      <c r="C45" s="144" t="s">
        <v>1911</v>
      </c>
      <c r="D45" s="144" t="s">
        <v>1912</v>
      </c>
      <c r="E45" s="145" t="s">
        <v>1913</v>
      </c>
      <c r="F45" s="145" t="s">
        <v>1914</v>
      </c>
      <c r="T45" s="202">
        <v>12</v>
      </c>
      <c r="U45" s="226">
        <v>0.02</v>
      </c>
      <c r="V45" s="226">
        <v>0.28000000000000003</v>
      </c>
      <c r="W45" s="226">
        <v>0.22</v>
      </c>
      <c r="X45" s="226">
        <v>0.22</v>
      </c>
      <c r="Y45" s="226">
        <v>0.34</v>
      </c>
      <c r="Z45" s="226">
        <v>0.05</v>
      </c>
      <c r="AA45" s="226">
        <v>-0.08</v>
      </c>
      <c r="AB45" s="226">
        <v>-7.0000000000000007E-2</v>
      </c>
      <c r="AC45" s="226">
        <v>-0.06</v>
      </c>
      <c r="AD45" s="226">
        <v>0.09</v>
      </c>
      <c r="AE45" s="226">
        <v>0.36</v>
      </c>
      <c r="AF45" s="226">
        <v>1</v>
      </c>
      <c r="AG45" s="226">
        <v>0.2</v>
      </c>
      <c r="AH45" s="226">
        <v>0.18</v>
      </c>
      <c r="AI45" s="226">
        <v>0.11</v>
      </c>
      <c r="AJ45" s="226">
        <v>0</v>
      </c>
      <c r="AK45" s="226">
        <v>0.26</v>
      </c>
    </row>
    <row r="46" spans="1:45">
      <c r="A46" s="193" t="s">
        <v>290</v>
      </c>
      <c r="B46" s="193">
        <v>1</v>
      </c>
      <c r="C46" s="151">
        <f>K41</f>
        <v>4813809990.0883751</v>
      </c>
      <c r="D46" s="151">
        <f>C46^2</f>
        <v>2.3172766620674642E+19</v>
      </c>
      <c r="E46" s="151">
        <f>SUM(S30:S31)</f>
        <v>4721360067.7272577</v>
      </c>
      <c r="F46" s="151">
        <f>MAX(MIN(E46,C46),-C46)</f>
        <v>4721360067.7272577</v>
      </c>
      <c r="T46" s="202">
        <v>13</v>
      </c>
      <c r="U46" s="226">
        <v>0.12</v>
      </c>
      <c r="V46" s="226">
        <v>0.36</v>
      </c>
      <c r="W46" s="226">
        <v>0.27</v>
      </c>
      <c r="X46" s="226">
        <v>0.28000000000000003</v>
      </c>
      <c r="Y46" s="226">
        <v>0.32</v>
      </c>
      <c r="Z46" s="226">
        <v>0.18</v>
      </c>
      <c r="AA46" s="226">
        <v>0.1</v>
      </c>
      <c r="AB46" s="226">
        <v>7.0000000000000007E-2</v>
      </c>
      <c r="AC46" s="226">
        <v>0.06</v>
      </c>
      <c r="AD46" s="226">
        <v>0.14000000000000001</v>
      </c>
      <c r="AE46" s="226">
        <v>0.3</v>
      </c>
      <c r="AF46" s="226">
        <v>0.2</v>
      </c>
      <c r="AG46" s="226">
        <v>1</v>
      </c>
      <c r="AH46" s="226">
        <v>0.28000000000000003</v>
      </c>
      <c r="AI46" s="226">
        <v>0.19</v>
      </c>
      <c r="AJ46" s="226">
        <v>0</v>
      </c>
      <c r="AK46" s="226">
        <v>0.39</v>
      </c>
    </row>
    <row r="47" spans="1:45">
      <c r="A47" s="201"/>
      <c r="B47" s="201"/>
      <c r="C47" s="201"/>
      <c r="T47" s="202">
        <v>14</v>
      </c>
      <c r="U47" s="226">
        <v>0.11</v>
      </c>
      <c r="V47" s="226">
        <v>0.27</v>
      </c>
      <c r="W47" s="226">
        <v>0.23</v>
      </c>
      <c r="X47" s="226">
        <v>0.22</v>
      </c>
      <c r="Y47" s="226">
        <v>0.28999999999999998</v>
      </c>
      <c r="Z47" s="226">
        <v>0.1</v>
      </c>
      <c r="AA47" s="226">
        <v>7.0000000000000007E-2</v>
      </c>
      <c r="AB47" s="226">
        <v>0.05</v>
      </c>
      <c r="AC47" s="226">
        <v>0.06</v>
      </c>
      <c r="AD47" s="226">
        <v>0.09</v>
      </c>
      <c r="AE47" s="226">
        <v>0.25</v>
      </c>
      <c r="AF47" s="226">
        <v>0.18</v>
      </c>
      <c r="AG47" s="226">
        <v>0.28000000000000003</v>
      </c>
      <c r="AH47" s="226">
        <v>1</v>
      </c>
      <c r="AI47" s="226">
        <v>0.13</v>
      </c>
      <c r="AJ47" s="226">
        <v>0</v>
      </c>
      <c r="AK47" s="226">
        <v>0.26</v>
      </c>
    </row>
    <row r="48" spans="1:45">
      <c r="A48" s="201"/>
      <c r="B48" s="201"/>
      <c r="C48" s="201"/>
      <c r="T48" s="202">
        <v>15</v>
      </c>
      <c r="U48" s="226">
        <v>0.02</v>
      </c>
      <c r="V48" s="226">
        <v>0.2</v>
      </c>
      <c r="W48" s="226">
        <v>0.16</v>
      </c>
      <c r="X48" s="226">
        <v>0.11</v>
      </c>
      <c r="Y48" s="226">
        <v>0.13</v>
      </c>
      <c r="Z48" s="226">
        <v>0.08</v>
      </c>
      <c r="AA48" s="226">
        <v>-0.02</v>
      </c>
      <c r="AB48" s="226">
        <v>0.02</v>
      </c>
      <c r="AC48" s="226">
        <v>0.01</v>
      </c>
      <c r="AD48" s="226">
        <v>0.03</v>
      </c>
      <c r="AE48" s="226">
        <v>0.18</v>
      </c>
      <c r="AF48" s="226">
        <v>0.11</v>
      </c>
      <c r="AG48" s="226">
        <v>0.19</v>
      </c>
      <c r="AH48" s="226">
        <v>0.13</v>
      </c>
      <c r="AI48" s="226">
        <v>1</v>
      </c>
      <c r="AJ48" s="226">
        <v>0</v>
      </c>
      <c r="AK48" s="226">
        <v>0.21</v>
      </c>
    </row>
    <row r="49" spans="1:37">
      <c r="A49" s="195" t="s">
        <v>2621</v>
      </c>
      <c r="T49" s="202">
        <v>16</v>
      </c>
      <c r="U49" s="226">
        <v>0</v>
      </c>
      <c r="V49" s="226">
        <v>0</v>
      </c>
      <c r="W49" s="226">
        <v>0</v>
      </c>
      <c r="X49" s="226">
        <v>0</v>
      </c>
      <c r="Y49" s="226">
        <v>0</v>
      </c>
      <c r="Z49" s="226">
        <v>0</v>
      </c>
      <c r="AA49" s="226">
        <v>0</v>
      </c>
      <c r="AB49" s="226">
        <v>0</v>
      </c>
      <c r="AC49" s="226">
        <v>0</v>
      </c>
      <c r="AD49" s="226">
        <v>0</v>
      </c>
      <c r="AE49" s="226">
        <v>0</v>
      </c>
      <c r="AF49" s="226">
        <v>0</v>
      </c>
      <c r="AG49" s="226">
        <v>0</v>
      </c>
      <c r="AH49" s="226">
        <v>0</v>
      </c>
      <c r="AI49" s="226">
        <v>0</v>
      </c>
      <c r="AJ49" s="226">
        <v>1</v>
      </c>
      <c r="AK49" s="226">
        <v>0</v>
      </c>
    </row>
    <row r="50" spans="1:37">
      <c r="T50" s="202">
        <v>17</v>
      </c>
      <c r="U50" s="226">
        <v>0.17</v>
      </c>
      <c r="V50" s="226">
        <v>0.64</v>
      </c>
      <c r="W50" s="226">
        <v>0.54</v>
      </c>
      <c r="X50" s="226">
        <v>0.57999999999999996</v>
      </c>
      <c r="Y50" s="226">
        <v>0.59</v>
      </c>
      <c r="Z50" s="226">
        <v>0.28000000000000003</v>
      </c>
      <c r="AA50" s="226">
        <v>0.13</v>
      </c>
      <c r="AB50" s="226">
        <v>0.19</v>
      </c>
      <c r="AC50" s="226">
        <v>0.16</v>
      </c>
      <c r="AD50" s="226">
        <v>0.11</v>
      </c>
      <c r="AE50" s="226">
        <v>0.37</v>
      </c>
      <c r="AF50" s="226">
        <v>0.26</v>
      </c>
      <c r="AG50" s="226">
        <v>0.39</v>
      </c>
      <c r="AH50" s="226">
        <v>0.26</v>
      </c>
      <c r="AI50" s="226">
        <v>0.21</v>
      </c>
      <c r="AJ50" s="226">
        <v>0</v>
      </c>
      <c r="AK50" s="226">
        <v>1</v>
      </c>
    </row>
    <row r="51" spans="1:37">
      <c r="A51" s="316" t="s">
        <v>2</v>
      </c>
      <c r="B51" s="317"/>
      <c r="C51" s="144" t="s">
        <v>1916</v>
      </c>
      <c r="D51" s="144" t="s">
        <v>1917</v>
      </c>
      <c r="E51" s="144" t="s">
        <v>1957</v>
      </c>
      <c r="F51" s="144" t="s">
        <v>1958</v>
      </c>
      <c r="G51" s="144" t="s">
        <v>1922</v>
      </c>
      <c r="H51" s="144" t="s">
        <v>1959</v>
      </c>
      <c r="I51" s="144" t="s">
        <v>1932</v>
      </c>
    </row>
    <row r="52" spans="1:37">
      <c r="A52" s="193">
        <v>1</v>
      </c>
      <c r="B52" s="193">
        <v>1</v>
      </c>
      <c r="C52" s="151">
        <f>VLOOKUP(A52,$B$46:$F$46,5,FALSE)</f>
        <v>4721360067.7272577</v>
      </c>
      <c r="D52" s="151">
        <f>VLOOKUP(B52,$B$46:$F$46,5,FALSE)</f>
        <v>4721360067.7272577</v>
      </c>
      <c r="E52" s="151" cm="1">
        <f t="array" ref="E52">VLOOKUP(A52,TRANSPOSE($B$8:$F$12),4,FALSE)</f>
        <v>3118463783.2758408</v>
      </c>
      <c r="F52" s="151" cm="1">
        <f t="array" ref="F52">VLOOKUP(B52,TRANSPOSE($B$8:$F$12),4,FALSE)</f>
        <v>3118463783.2758408</v>
      </c>
      <c r="G52" s="211">
        <v>1</v>
      </c>
      <c r="H52" s="281">
        <v>1</v>
      </c>
      <c r="I52" s="151">
        <f>IF(C52=D52,0,C52*D52*G52*H52)</f>
        <v>0</v>
      </c>
    </row>
    <row r="53" spans="1:37">
      <c r="A53" s="201"/>
      <c r="B53" s="201"/>
      <c r="C53" s="201"/>
      <c r="H53" s="1" t="s">
        <v>1931</v>
      </c>
      <c r="I53" s="1">
        <f>SUM(I52:I52)</f>
        <v>0</v>
      </c>
    </row>
    <row r="54" spans="1:37">
      <c r="A54" s="201"/>
      <c r="B54" s="201"/>
      <c r="C54" s="201"/>
      <c r="H54" s="1" t="s">
        <v>1933</v>
      </c>
      <c r="I54" s="1">
        <f>SUM(D46:D46)</f>
        <v>2.3172766620674642E+19</v>
      </c>
      <c r="T54" s="217"/>
      <c r="U54" s="222" t="s">
        <v>51</v>
      </c>
      <c r="V54" s="222" t="s">
        <v>75</v>
      </c>
      <c r="W54" s="222" t="s">
        <v>54</v>
      </c>
      <c r="X54" s="222" t="s">
        <v>77</v>
      </c>
      <c r="Y54" s="222" t="s">
        <v>57</v>
      </c>
      <c r="Z54" s="222" t="s">
        <v>79</v>
      </c>
      <c r="AA54" s="222" t="s">
        <v>63</v>
      </c>
      <c r="AB54" s="222" t="s">
        <v>68</v>
      </c>
      <c r="AC54" s="222" t="s">
        <v>72</v>
      </c>
      <c r="AD54" s="222" t="s">
        <v>82</v>
      </c>
      <c r="AE54" s="222" t="s">
        <v>84</v>
      </c>
      <c r="AF54" s="222" t="s">
        <v>86</v>
      </c>
    </row>
    <row r="55" spans="1:37">
      <c r="A55" s="201"/>
      <c r="B55" s="201"/>
      <c r="C55" s="201"/>
      <c r="H55" s="204" t="s">
        <v>2623</v>
      </c>
      <c r="I55" s="204">
        <f>SQRT(SUM(I53:I54))</f>
        <v>4813809990.0883751</v>
      </c>
      <c r="T55" s="222" t="s">
        <v>2628</v>
      </c>
      <c r="U55" s="275">
        <f>0.5*MIN(1,14/U56)</f>
        <v>0.5</v>
      </c>
      <c r="V55" s="275">
        <f t="shared" ref="V55:AF55" si="5">0.5*MIN(1,14/V56)</f>
        <v>0.23013698630136986</v>
      </c>
      <c r="W55" s="275">
        <f t="shared" si="5"/>
        <v>7.6712328767123292E-2</v>
      </c>
      <c r="X55" s="275">
        <f t="shared" si="5"/>
        <v>3.8356164383561646E-2</v>
      </c>
      <c r="Y55" s="275">
        <f t="shared" si="5"/>
        <v>1.9178082191780823E-2</v>
      </c>
      <c r="Z55" s="275">
        <f t="shared" si="5"/>
        <v>9.5890410958904115E-3</v>
      </c>
      <c r="AA55" s="275">
        <f t="shared" si="5"/>
        <v>6.392694063926941E-3</v>
      </c>
      <c r="AB55" s="275">
        <f t="shared" si="5"/>
        <v>3.8356164383561643E-3</v>
      </c>
      <c r="AC55" s="275">
        <f t="shared" si="5"/>
        <v>1.9178082191780822E-3</v>
      </c>
      <c r="AD55" s="275">
        <f t="shared" si="5"/>
        <v>1.2785388127853881E-3</v>
      </c>
      <c r="AE55" s="275">
        <f t="shared" si="5"/>
        <v>9.5890410958904108E-4</v>
      </c>
      <c r="AF55" s="275">
        <f t="shared" si="5"/>
        <v>6.3926940639269405E-4</v>
      </c>
    </row>
    <row r="56" spans="1:37">
      <c r="A56" s="201"/>
      <c r="B56" s="201"/>
      <c r="C56" s="201"/>
      <c r="T56" s="222" t="s">
        <v>2629</v>
      </c>
      <c r="U56" s="217">
        <v>14</v>
      </c>
      <c r="V56" s="217">
        <f>365/12</f>
        <v>30.416666666666668</v>
      </c>
      <c r="W56" s="217">
        <f>365/4</f>
        <v>91.25</v>
      </c>
      <c r="X56" s="217">
        <f>365/2</f>
        <v>182.5</v>
      </c>
      <c r="Y56" s="217">
        <f>365</f>
        <v>365</v>
      </c>
      <c r="Z56" s="217">
        <f>365*2</f>
        <v>730</v>
      </c>
      <c r="AA56" s="217">
        <f>365*3</f>
        <v>1095</v>
      </c>
      <c r="AB56" s="217">
        <f>365*5</f>
        <v>1825</v>
      </c>
      <c r="AC56" s="217">
        <f>365*10</f>
        <v>3650</v>
      </c>
      <c r="AD56" s="217">
        <f>365*15</f>
        <v>5475</v>
      </c>
      <c r="AE56" s="217">
        <f>365*20</f>
        <v>7300</v>
      </c>
      <c r="AF56" s="217">
        <f>365*30</f>
        <v>10950</v>
      </c>
    </row>
    <row r="59" spans="1:37">
      <c r="A59" s="274" t="s">
        <v>2625</v>
      </c>
      <c r="B59" s="273"/>
    </row>
    <row r="61" spans="1:37">
      <c r="A61" s="195" t="s">
        <v>2751</v>
      </c>
    </row>
    <row r="63" spans="1:37">
      <c r="A63" s="144" t="s">
        <v>41</v>
      </c>
      <c r="B63" s="144" t="s">
        <v>42</v>
      </c>
      <c r="C63" s="144" t="s">
        <v>43</v>
      </c>
      <c r="D63" s="144" t="s">
        <v>0</v>
      </c>
      <c r="E63" s="144" t="s">
        <v>1</v>
      </c>
      <c r="F63" s="144" t="s">
        <v>2</v>
      </c>
      <c r="G63" s="144" t="s">
        <v>3</v>
      </c>
      <c r="H63" s="144" t="s">
        <v>4</v>
      </c>
      <c r="I63" s="144" t="s">
        <v>44</v>
      </c>
      <c r="J63" s="144" t="s">
        <v>45</v>
      </c>
      <c r="K63" s="144" t="s">
        <v>46</v>
      </c>
      <c r="L63" s="144" t="s">
        <v>2739</v>
      </c>
      <c r="M63" s="144" t="s">
        <v>2627</v>
      </c>
      <c r="N63" s="144" t="s">
        <v>2706</v>
      </c>
      <c r="O63" s="144" t="s">
        <v>2708</v>
      </c>
      <c r="P63" s="144" t="s">
        <v>2707</v>
      </c>
      <c r="Q63" s="235" t="s">
        <v>2664</v>
      </c>
      <c r="R63" s="235" t="s">
        <v>2665</v>
      </c>
    </row>
    <row r="64" spans="1:37">
      <c r="A64" s="193" t="s">
        <v>290</v>
      </c>
      <c r="B64" s="189" t="s">
        <v>453</v>
      </c>
      <c r="C64" s="189" t="s">
        <v>49</v>
      </c>
      <c r="D64" s="193" t="s">
        <v>31</v>
      </c>
      <c r="E64" s="193" t="s">
        <v>294</v>
      </c>
      <c r="F64" s="193">
        <v>1</v>
      </c>
      <c r="G64" s="193" t="s">
        <v>51</v>
      </c>
      <c r="H64" s="193"/>
      <c r="I64" s="193">
        <f>I30</f>
        <v>40000000</v>
      </c>
      <c r="J64" s="189" t="s">
        <v>50</v>
      </c>
      <c r="K64" s="193">
        <f>K30</f>
        <v>40000000</v>
      </c>
      <c r="L64" s="271" t="str">
        <f>E64&amp;"-"&amp;F64&amp;"-"&amp;G64</f>
        <v>Coal Europe-1-2w</v>
      </c>
      <c r="M64" s="191" cm="1">
        <f t="array" ref="M64">VLOOKUP(G64,TRANSPOSE($T$54:$AF$55),2,FALSE)</f>
        <v>0.5</v>
      </c>
      <c r="N64" s="294">
        <f>N30</f>
        <v>48</v>
      </c>
      <c r="O64" s="295">
        <f>_xlfn.NORM.S.INV(99%)</f>
        <v>2.3263478740408408</v>
      </c>
      <c r="P64" s="295">
        <f>N64*SQRT(365/14)/O64</f>
        <v>105.35350619175139</v>
      </c>
      <c r="Q64" s="223">
        <f>K64*M64*P64</f>
        <v>2107070123.8350279</v>
      </c>
      <c r="R64" s="223">
        <f>ABS(Q64)</f>
        <v>2107070123.8350279</v>
      </c>
    </row>
    <row r="65" spans="1:21">
      <c r="A65" s="193" t="s">
        <v>290</v>
      </c>
      <c r="B65" s="189" t="s">
        <v>455</v>
      </c>
      <c r="C65" s="189" t="s">
        <v>49</v>
      </c>
      <c r="D65" s="193" t="s">
        <v>31</v>
      </c>
      <c r="E65" s="193" t="s">
        <v>456</v>
      </c>
      <c r="F65" s="193">
        <v>1</v>
      </c>
      <c r="G65" s="193" t="s">
        <v>54</v>
      </c>
      <c r="H65" s="193"/>
      <c r="I65" s="193">
        <v>-3000000</v>
      </c>
      <c r="J65" s="189" t="s">
        <v>50</v>
      </c>
      <c r="K65" s="193">
        <v>-3000000</v>
      </c>
      <c r="L65" s="271" t="str">
        <f>E65&amp;"-"&amp;F65&amp;"-"&amp;G65</f>
        <v>Coal Australia-1-3m</v>
      </c>
      <c r="M65" s="191" cm="1">
        <f t="array" ref="M65">VLOOKUP(G65,TRANSPOSE($T$54:$AF$55),2,FALSE)</f>
        <v>7.6712328767123292E-2</v>
      </c>
      <c r="N65" s="294">
        <f>N31</f>
        <v>48</v>
      </c>
      <c r="O65" s="295">
        <f>_xlfn.NORM.S.INV(99%)</f>
        <v>2.3263478740408408</v>
      </c>
      <c r="P65" s="295">
        <f>N65*SQRT(365/14)/O65</f>
        <v>105.35350619175139</v>
      </c>
      <c r="Q65" s="223">
        <f>K65*M65*P65</f>
        <v>-24245738.411252376</v>
      </c>
      <c r="R65" s="223">
        <f>ABS(Q65)</f>
        <v>24245738.411252376</v>
      </c>
    </row>
    <row r="66" spans="1:21">
      <c r="P66" s="6"/>
      <c r="Q66" s="6"/>
      <c r="R66" s="6"/>
    </row>
    <row r="67" spans="1:21">
      <c r="P67" s="6"/>
      <c r="Q67" s="6"/>
      <c r="R67" s="6"/>
    </row>
    <row r="68" spans="1:21">
      <c r="A68" s="195" t="s">
        <v>2666</v>
      </c>
    </row>
    <row r="70" spans="1:21">
      <c r="A70" s="201"/>
      <c r="B70" s="201"/>
      <c r="C70" s="201"/>
    </row>
    <row r="71" spans="1:21">
      <c r="A71" s="145" t="s">
        <v>41</v>
      </c>
      <c r="B71" s="144" t="s">
        <v>2</v>
      </c>
      <c r="C71" s="144" t="s">
        <v>2747</v>
      </c>
      <c r="D71" s="144" t="s">
        <v>2748</v>
      </c>
      <c r="E71" s="145" t="s">
        <v>1920</v>
      </c>
      <c r="F71" s="145" t="s">
        <v>1921</v>
      </c>
      <c r="G71" s="144" t="s">
        <v>1922</v>
      </c>
      <c r="H71" s="144" t="s">
        <v>2632</v>
      </c>
      <c r="I71" s="146" t="s">
        <v>1932</v>
      </c>
    </row>
    <row r="72" spans="1:21">
      <c r="A72" s="193" t="s">
        <v>290</v>
      </c>
      <c r="B72" s="193">
        <v>1</v>
      </c>
      <c r="C72" s="193" t="s">
        <v>2771</v>
      </c>
      <c r="D72" s="193" t="s">
        <v>2771</v>
      </c>
      <c r="E72" s="192">
        <f t="shared" ref="E72:F75" si="6">VLOOKUP(C72,($L$63:$Q$65),6,FALSE)</f>
        <v>2107070123.8350279</v>
      </c>
      <c r="F72" s="192">
        <f t="shared" si="6"/>
        <v>2107070123.8350279</v>
      </c>
      <c r="G72" s="203">
        <v>1</v>
      </c>
      <c r="H72" s="272">
        <f>G72^2</f>
        <v>1</v>
      </c>
      <c r="I72" s="210">
        <f>E72*F72*H72</f>
        <v>4.4397445067581599E+18</v>
      </c>
    </row>
    <row r="73" spans="1:21">
      <c r="A73" s="193" t="s">
        <v>290</v>
      </c>
      <c r="B73" s="193">
        <v>1</v>
      </c>
      <c r="C73" s="193" t="s">
        <v>2771</v>
      </c>
      <c r="D73" s="193" t="s">
        <v>2777</v>
      </c>
      <c r="E73" s="192">
        <f t="shared" si="6"/>
        <v>2107070123.8350279</v>
      </c>
      <c r="F73" s="192">
        <f t="shared" si="6"/>
        <v>-24245738.411252376</v>
      </c>
      <c r="G73" s="203">
        <f>G38</f>
        <v>0.83</v>
      </c>
      <c r="H73" s="272">
        <f>G73^2</f>
        <v>0.68889999999999996</v>
      </c>
      <c r="I73" s="210">
        <f>E73*F73*H73</f>
        <v>-3.5194158797161436E+16</v>
      </c>
    </row>
    <row r="74" spans="1:21">
      <c r="A74" s="193" t="s">
        <v>290</v>
      </c>
      <c r="B74" s="193">
        <v>1</v>
      </c>
      <c r="C74" s="193" t="s">
        <v>2777</v>
      </c>
      <c r="D74" s="193" t="s">
        <v>2771</v>
      </c>
      <c r="E74" s="192">
        <f t="shared" si="6"/>
        <v>-24245738.411252376</v>
      </c>
      <c r="F74" s="192">
        <f t="shared" si="6"/>
        <v>2107070123.8350279</v>
      </c>
      <c r="G74" s="203">
        <f>G39</f>
        <v>0.83</v>
      </c>
      <c r="H74" s="272">
        <f>G74^2</f>
        <v>0.68889999999999996</v>
      </c>
      <c r="I74" s="210">
        <f>E74*F74*H74</f>
        <v>-3.5194158797161436E+16</v>
      </c>
    </row>
    <row r="75" spans="1:21">
      <c r="A75" s="193" t="s">
        <v>290</v>
      </c>
      <c r="B75" s="193">
        <v>1</v>
      </c>
      <c r="C75" s="193" t="s">
        <v>2777</v>
      </c>
      <c r="D75" s="193" t="s">
        <v>2777</v>
      </c>
      <c r="E75" s="192">
        <f t="shared" si="6"/>
        <v>-24245738.411252376</v>
      </c>
      <c r="F75" s="192">
        <f t="shared" si="6"/>
        <v>-24245738.411252376</v>
      </c>
      <c r="G75" s="203">
        <v>1</v>
      </c>
      <c r="H75" s="272">
        <f>G75^2</f>
        <v>1</v>
      </c>
      <c r="I75" s="210">
        <f>E75*F75*H75</f>
        <v>587855831106878.88</v>
      </c>
      <c r="T75" s="224"/>
      <c r="U75" s="224"/>
    </row>
    <row r="76" spans="1:21">
      <c r="A76" s="201"/>
      <c r="B76" s="284"/>
      <c r="C76" s="201"/>
      <c r="H76" s="204" t="s">
        <v>1983</v>
      </c>
      <c r="I76" s="204">
        <f>SQRT(SUM(I72:I75))</f>
        <v>2090441112.5393951</v>
      </c>
      <c r="T76" s="6"/>
      <c r="U76" s="6"/>
    </row>
    <row r="77" spans="1:21">
      <c r="B77" s="6"/>
    </row>
    <row r="78" spans="1:21">
      <c r="A78" s="201" t="s">
        <v>1930</v>
      </c>
      <c r="B78" s="284"/>
      <c r="C78" s="201"/>
    </row>
    <row r="79" spans="1:21">
      <c r="A79" s="145" t="s">
        <v>41</v>
      </c>
      <c r="B79" s="144" t="s">
        <v>2</v>
      </c>
      <c r="C79" s="144" t="s">
        <v>1911</v>
      </c>
      <c r="D79" s="144" t="s">
        <v>1912</v>
      </c>
      <c r="E79" s="145" t="s">
        <v>1913</v>
      </c>
      <c r="F79" s="145" t="s">
        <v>1914</v>
      </c>
    </row>
    <row r="80" spans="1:21">
      <c r="A80" s="193" t="s">
        <v>290</v>
      </c>
      <c r="B80" s="193">
        <v>1</v>
      </c>
      <c r="C80" s="151">
        <f>I76</f>
        <v>2090441112.5393951</v>
      </c>
      <c r="D80" s="151">
        <f>C80^2</f>
        <v>4.369944044994944E+18</v>
      </c>
      <c r="E80" s="151">
        <f>SUM(Q64:Q65)</f>
        <v>2082824385.4237757</v>
      </c>
      <c r="F80" s="151">
        <f>MAX(MIN(E80,C80),-C80)</f>
        <v>2082824385.4237757</v>
      </c>
    </row>
    <row r="81" spans="1:7">
      <c r="B81" s="6"/>
    </row>
    <row r="83" spans="1:7">
      <c r="A83" s="195" t="s">
        <v>2668</v>
      </c>
    </row>
    <row r="85" spans="1:7">
      <c r="A85" s="145"/>
      <c r="B85" s="145" t="s">
        <v>2667</v>
      </c>
      <c r="C85" s="144" t="s">
        <v>2784</v>
      </c>
    </row>
    <row r="86" spans="1:7">
      <c r="A86" s="217" t="s">
        <v>2634</v>
      </c>
      <c r="B86" s="217">
        <f>SUM(Q64:Q65)</f>
        <v>2082824385.4237757</v>
      </c>
      <c r="C86" s="217">
        <f>SUM(B86)</f>
        <v>2082824385.4237757</v>
      </c>
    </row>
    <row r="87" spans="1:7">
      <c r="A87" s="217" t="s">
        <v>2635</v>
      </c>
      <c r="B87" s="217">
        <f>SUM(R64:R65)</f>
        <v>2131315862.2462802</v>
      </c>
      <c r="C87" s="217">
        <f>SUM(B87)</f>
        <v>2131315862.2462802</v>
      </c>
    </row>
    <row r="88" spans="1:7">
      <c r="A88" s="217" t="s">
        <v>2636</v>
      </c>
      <c r="B88" s="217">
        <f>MIN(0,C86/C87)</f>
        <v>0</v>
      </c>
    </row>
    <row r="89" spans="1:7">
      <c r="A89" s="217" t="s">
        <v>2637</v>
      </c>
      <c r="B89" s="217">
        <f>_xlfn.NORM.S.INV(99.5%)</f>
        <v>2.5758293035488999</v>
      </c>
    </row>
    <row r="90" spans="1:7">
      <c r="A90" s="277" t="s">
        <v>2638</v>
      </c>
      <c r="B90" s="217">
        <f>(B89^2-1)*(1+B88)-B88</f>
        <v>5.6348966010212109</v>
      </c>
      <c r="D90" s="278"/>
      <c r="E90" s="278"/>
      <c r="F90" s="278"/>
      <c r="G90" s="279"/>
    </row>
    <row r="91" spans="1:7">
      <c r="B91" s="283"/>
    </row>
    <row r="93" spans="1:7">
      <c r="A93" s="195" t="s">
        <v>2642</v>
      </c>
    </row>
    <row r="95" spans="1:7">
      <c r="A95" s="316" t="s">
        <v>2</v>
      </c>
      <c r="B95" s="317"/>
      <c r="C95" s="144" t="s">
        <v>1916</v>
      </c>
      <c r="D95" s="144" t="s">
        <v>1917</v>
      </c>
      <c r="E95" s="144" t="s">
        <v>1922</v>
      </c>
      <c r="F95" s="144" t="s">
        <v>2632</v>
      </c>
      <c r="G95" s="144" t="s">
        <v>1932</v>
      </c>
    </row>
    <row r="96" spans="1:7">
      <c r="A96" s="193">
        <v>1</v>
      </c>
      <c r="B96" s="193">
        <v>1</v>
      </c>
      <c r="C96" s="151">
        <f>VLOOKUP(A96,$B$79:$F$80,5,FALSE)</f>
        <v>2082824385.4237757</v>
      </c>
      <c r="D96" s="151">
        <f>VLOOKUP(B96,$B$79:$F$80,5,FALSE)</f>
        <v>2082824385.4237757</v>
      </c>
      <c r="E96" s="211">
        <v>1</v>
      </c>
      <c r="F96" s="211">
        <f>E96^2</f>
        <v>1</v>
      </c>
      <c r="G96" s="151">
        <f>IF(C96=D96,0,C96*D96*F96)</f>
        <v>0</v>
      </c>
    </row>
    <row r="97" spans="1:17">
      <c r="A97" s="201"/>
      <c r="B97" s="201"/>
      <c r="C97" s="201"/>
      <c r="F97" s="1" t="s">
        <v>1931</v>
      </c>
      <c r="G97" s="1">
        <f>SUM(G96:G96)</f>
        <v>0</v>
      </c>
    </row>
    <row r="98" spans="1:17">
      <c r="A98" s="201"/>
      <c r="B98" s="201"/>
      <c r="C98" s="201"/>
      <c r="F98" s="1" t="s">
        <v>1933</v>
      </c>
      <c r="G98" s="1">
        <f>SUM(D80:D80)</f>
        <v>4.369944044994944E+18</v>
      </c>
    </row>
    <row r="99" spans="1:17">
      <c r="F99" s="204" t="s">
        <v>2670</v>
      </c>
      <c r="G99" s="204">
        <f>MAX(C86+B90*SQRT(G97+G98),0)</f>
        <v>13862243905.10701</v>
      </c>
    </row>
    <row r="101" spans="1:17">
      <c r="A101" s="274" t="s">
        <v>2613</v>
      </c>
      <c r="B101" s="273">
        <f>I55+G99</f>
        <v>18676053895.195385</v>
      </c>
    </row>
    <row r="103" spans="1:17">
      <c r="A103" s="205" t="s">
        <v>1935</v>
      </c>
    </row>
    <row r="105" spans="1:17">
      <c r="A105" s="227" t="s">
        <v>2043</v>
      </c>
      <c r="B105" s="227" t="s">
        <v>2044</v>
      </c>
      <c r="C105" s="227" t="s">
        <v>2045</v>
      </c>
      <c r="D105" s="227" t="s">
        <v>2046</v>
      </c>
      <c r="E105" s="227" t="s">
        <v>2047</v>
      </c>
      <c r="F105" s="227" t="s">
        <v>2048</v>
      </c>
      <c r="G105" s="227" t="s">
        <v>2049</v>
      </c>
      <c r="H105" s="227" t="s">
        <v>2050</v>
      </c>
      <c r="I105" s="227" t="s">
        <v>2051</v>
      </c>
      <c r="J105" s="217" t="s">
        <v>2052</v>
      </c>
      <c r="K105" s="217" t="s">
        <v>2053</v>
      </c>
      <c r="L105" s="217" t="s">
        <v>2054</v>
      </c>
      <c r="M105" s="217" t="s">
        <v>2055</v>
      </c>
      <c r="N105" s="294" t="s">
        <v>2056</v>
      </c>
      <c r="O105" s="217" t="s">
        <v>2057</v>
      </c>
      <c r="P105" s="217" t="s">
        <v>2058</v>
      </c>
      <c r="Q105" s="217" t="s">
        <v>2059</v>
      </c>
    </row>
    <row r="106" spans="1:17">
      <c r="A106" s="228">
        <v>45169</v>
      </c>
      <c r="B106" s="227" t="s">
        <v>2497</v>
      </c>
      <c r="C106" s="227" t="s">
        <v>2061</v>
      </c>
      <c r="D106" s="227" t="s">
        <v>50</v>
      </c>
      <c r="E106" s="227">
        <v>18676053895.1954</v>
      </c>
      <c r="F106" s="227">
        <v>0</v>
      </c>
      <c r="G106" s="227">
        <v>18676053895.1954</v>
      </c>
      <c r="H106" s="227">
        <v>0</v>
      </c>
      <c r="I106" s="227">
        <v>0</v>
      </c>
      <c r="J106" s="217">
        <v>0</v>
      </c>
      <c r="K106" s="217">
        <v>18676053895.1954</v>
      </c>
      <c r="L106" s="217">
        <v>0</v>
      </c>
      <c r="M106" s="217">
        <v>0</v>
      </c>
      <c r="N106" s="217">
        <v>0</v>
      </c>
      <c r="O106" s="217">
        <v>0</v>
      </c>
      <c r="P106" s="217">
        <v>0</v>
      </c>
      <c r="Q106" s="217">
        <v>0</v>
      </c>
    </row>
    <row r="158" spans="22:33"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</sheetData>
  <mergeCells count="17">
    <mergeCell ref="U22:X22"/>
    <mergeCell ref="B7:D7"/>
    <mergeCell ref="T10:Z10"/>
    <mergeCell ref="T11:Z11"/>
    <mergeCell ref="U14:X14"/>
    <mergeCell ref="U15:X15"/>
    <mergeCell ref="U16:X16"/>
    <mergeCell ref="U17:X17"/>
    <mergeCell ref="U18:X18"/>
    <mergeCell ref="U19:X19"/>
    <mergeCell ref="U20:X20"/>
    <mergeCell ref="U21:X21"/>
    <mergeCell ref="U23:X23"/>
    <mergeCell ref="U24:X24"/>
    <mergeCell ref="U25:X25"/>
    <mergeCell ref="A51:B51"/>
    <mergeCell ref="A95:B95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4E73B-3077-4127-8002-0CAED82E3C58}">
  <dimension ref="A1:AS170"/>
  <sheetViews>
    <sheetView topLeftCell="A3" zoomScaleNormal="100" workbookViewId="0">
      <selection activeCell="H106" sqref="H106"/>
    </sheetView>
  </sheetViews>
  <sheetFormatPr defaultRowHeight="15"/>
  <cols>
    <col min="1" max="1" width="22.5703125" style="1" customWidth="1"/>
    <col min="2" max="2" width="17.28515625" style="1" customWidth="1"/>
    <col min="3" max="3" width="16.85546875" style="1" customWidth="1"/>
    <col min="4" max="4" width="23.42578125" style="1" customWidth="1"/>
    <col min="5" max="5" width="18.5703125" style="1" customWidth="1"/>
    <col min="6" max="6" width="19.28515625" style="1" customWidth="1"/>
    <col min="7" max="7" width="17.42578125" style="1" customWidth="1"/>
    <col min="8" max="8" width="20.140625" style="1" customWidth="1"/>
    <col min="9" max="9" width="22.28515625" style="1" customWidth="1"/>
    <col min="10" max="10" width="17" style="1" customWidth="1"/>
    <col min="11" max="11" width="21.28515625" style="1" customWidth="1"/>
    <col min="12" max="12" width="24.85546875" style="1" bestFit="1" customWidth="1"/>
    <col min="13" max="18" width="20" style="1" customWidth="1"/>
    <col min="19" max="19" width="23.140625" style="1" customWidth="1"/>
    <col min="20" max="22" width="9.140625" style="1"/>
    <col min="23" max="23" width="10.85546875" style="1" customWidth="1"/>
    <col min="24" max="24" width="10.28515625" style="1" customWidth="1"/>
    <col min="25" max="33" width="9.140625" style="1"/>
    <col min="34" max="34" width="8.5703125" style="1" customWidth="1"/>
    <col min="35" max="16384" width="9.140625" style="1"/>
  </cols>
  <sheetData>
    <row r="1" spans="1:36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36">
      <c r="A2" s="187" t="s">
        <v>1812</v>
      </c>
      <c r="B2" s="187" t="s">
        <v>1183</v>
      </c>
      <c r="C2" s="187" t="s">
        <v>1392</v>
      </c>
      <c r="D2" s="187" t="s">
        <v>1813</v>
      </c>
      <c r="E2" s="187" t="s">
        <v>1814</v>
      </c>
      <c r="F2" s="187" t="s">
        <v>1815</v>
      </c>
      <c r="G2" s="187" t="s">
        <v>617</v>
      </c>
      <c r="H2" s="188">
        <v>0</v>
      </c>
      <c r="I2" s="188">
        <v>151888435.60880616</v>
      </c>
      <c r="J2" s="188">
        <v>483249151.81985056</v>
      </c>
      <c r="K2" s="188">
        <v>0</v>
      </c>
      <c r="L2" s="188">
        <v>0</v>
      </c>
      <c r="M2" s="188">
        <v>635137587.4286567</v>
      </c>
      <c r="N2" s="188"/>
    </row>
    <row r="4" spans="1:36">
      <c r="A4" s="274" t="s">
        <v>2624</v>
      </c>
      <c r="B4" s="273"/>
      <c r="T4" s="190"/>
      <c r="U4" s="190"/>
      <c r="V4" s="190"/>
      <c r="W4" s="190"/>
    </row>
    <row r="5" spans="1:36">
      <c r="A5" s="195" t="s">
        <v>2749</v>
      </c>
      <c r="B5" s="195"/>
      <c r="C5" s="195"/>
      <c r="T5" s="190" t="s">
        <v>1961</v>
      </c>
      <c r="U5" s="190"/>
      <c r="V5" s="190"/>
      <c r="W5" s="190"/>
    </row>
    <row r="6" spans="1:36">
      <c r="A6" s="195"/>
      <c r="B6" s="195"/>
      <c r="C6" s="195"/>
      <c r="T6" s="202">
        <v>1</v>
      </c>
      <c r="U6" s="202">
        <v>2</v>
      </c>
      <c r="V6" s="202">
        <v>3</v>
      </c>
      <c r="W6" s="202">
        <v>4</v>
      </c>
      <c r="X6" s="202">
        <v>5</v>
      </c>
      <c r="Y6" s="202">
        <v>6</v>
      </c>
      <c r="Z6" s="202">
        <v>7</v>
      </c>
      <c r="AA6" s="202">
        <v>8</v>
      </c>
      <c r="AB6" s="202">
        <v>9</v>
      </c>
      <c r="AC6" s="202">
        <v>10</v>
      </c>
      <c r="AD6" s="202">
        <v>11</v>
      </c>
      <c r="AE6" s="202">
        <v>12</v>
      </c>
      <c r="AF6" s="202">
        <v>13</v>
      </c>
      <c r="AG6" s="202">
        <v>14</v>
      </c>
      <c r="AH6" s="202">
        <v>15</v>
      </c>
      <c r="AI6" s="202">
        <v>16</v>
      </c>
      <c r="AJ6" s="202">
        <v>17</v>
      </c>
    </row>
    <row r="7" spans="1:36">
      <c r="A7" s="144" t="s">
        <v>1907</v>
      </c>
      <c r="B7" s="316" t="s">
        <v>290</v>
      </c>
      <c r="C7" s="321"/>
      <c r="D7" s="317"/>
      <c r="E7" s="144" t="s">
        <v>47</v>
      </c>
      <c r="F7" s="144" t="s">
        <v>235</v>
      </c>
      <c r="T7" s="191">
        <v>48</v>
      </c>
      <c r="U7" s="191">
        <v>29</v>
      </c>
      <c r="V7" s="191">
        <v>33</v>
      </c>
      <c r="W7" s="191">
        <v>25</v>
      </c>
      <c r="X7" s="191">
        <v>35</v>
      </c>
      <c r="Y7" s="191">
        <v>30</v>
      </c>
      <c r="Z7" s="191">
        <v>60</v>
      </c>
      <c r="AA7" s="191">
        <v>52</v>
      </c>
      <c r="AB7" s="191">
        <v>68</v>
      </c>
      <c r="AC7" s="191">
        <v>63</v>
      </c>
      <c r="AD7" s="191">
        <v>21</v>
      </c>
      <c r="AE7" s="191">
        <v>21</v>
      </c>
      <c r="AF7" s="191">
        <v>15</v>
      </c>
      <c r="AG7" s="191">
        <v>16</v>
      </c>
      <c r="AH7" s="191">
        <v>13</v>
      </c>
      <c r="AI7" s="191">
        <v>68</v>
      </c>
      <c r="AJ7" s="191">
        <v>17</v>
      </c>
    </row>
    <row r="8" spans="1:36" ht="15" customHeight="1">
      <c r="A8" s="251" t="s">
        <v>2</v>
      </c>
      <c r="B8" s="193">
        <v>1</v>
      </c>
      <c r="C8" s="215">
        <v>10</v>
      </c>
      <c r="D8" s="193">
        <v>16</v>
      </c>
      <c r="E8" s="286"/>
      <c r="F8" s="286"/>
      <c r="T8" s="190"/>
      <c r="U8" s="190"/>
      <c r="V8" s="190"/>
      <c r="W8" s="190"/>
    </row>
    <row r="9" spans="1:36">
      <c r="A9" s="251" t="s">
        <v>1</v>
      </c>
      <c r="B9" s="193" t="s">
        <v>292</v>
      </c>
      <c r="C9" s="215" t="s">
        <v>328</v>
      </c>
      <c r="D9" s="193" t="s">
        <v>350</v>
      </c>
      <c r="E9" s="286"/>
      <c r="F9" s="286"/>
    </row>
    <row r="10" spans="1:36">
      <c r="A10" s="198" t="s">
        <v>1908</v>
      </c>
      <c r="B10" s="208">
        <v>390000000</v>
      </c>
      <c r="C10" s="208">
        <v>120000000</v>
      </c>
      <c r="D10" s="208">
        <v>69000000</v>
      </c>
      <c r="E10" s="199"/>
      <c r="F10" s="199"/>
      <c r="T10" s="352" t="s">
        <v>2765</v>
      </c>
      <c r="U10" s="352"/>
      <c r="V10" s="352"/>
      <c r="W10" s="352"/>
      <c r="X10" s="352"/>
      <c r="Y10" s="352"/>
      <c r="Z10" s="352"/>
      <c r="AA10" s="151">
        <v>0.55000000000000004</v>
      </c>
    </row>
    <row r="11" spans="1:36">
      <c r="A11" s="198" t="s">
        <v>2728</v>
      </c>
      <c r="B11" s="200">
        <f>SUM(R18)</f>
        <v>233884783.74568808</v>
      </c>
      <c r="C11" s="200">
        <f>R19</f>
        <v>102324592.88873853</v>
      </c>
      <c r="D11" s="200">
        <f>R20</f>
        <v>66267355.394611619</v>
      </c>
      <c r="E11" s="199">
        <f>SUM(M58:M58)</f>
        <v>0</v>
      </c>
      <c r="F11" s="199">
        <f>SUM(O58:O58)</f>
        <v>0</v>
      </c>
      <c r="T11" s="352" t="s">
        <v>2766</v>
      </c>
      <c r="U11" s="352"/>
      <c r="V11" s="352"/>
      <c r="W11" s="352"/>
      <c r="X11" s="352"/>
      <c r="Y11" s="352"/>
      <c r="Z11" s="352"/>
      <c r="AA11" s="151">
        <v>0.74</v>
      </c>
    </row>
    <row r="12" spans="1:36">
      <c r="A12" s="206" t="s">
        <v>1909</v>
      </c>
      <c r="B12" s="207">
        <f>MAX(1,SQRT(ABS(B11)/B10))</f>
        <v>1</v>
      </c>
      <c r="C12" s="207">
        <f>MAX(1,SQRT(ABS(C11)/C10))</f>
        <v>1</v>
      </c>
      <c r="D12" s="207">
        <f t="shared" ref="D12:F12" si="0">MAX(1,SQRT(ABS(D11)/D10))</f>
        <v>1</v>
      </c>
      <c r="E12" s="207" t="e">
        <f t="shared" si="0"/>
        <v>#DIV/0!</v>
      </c>
      <c r="F12" s="207" t="e">
        <f t="shared" si="0"/>
        <v>#DIV/0!</v>
      </c>
      <c r="T12" s="6"/>
      <c r="U12" s="6"/>
      <c r="V12" s="6"/>
      <c r="W12" s="6"/>
      <c r="X12" s="6"/>
      <c r="Y12" s="6"/>
      <c r="Z12" s="6"/>
    </row>
    <row r="13" spans="1:36">
      <c r="T13" s="190" t="s">
        <v>2658</v>
      </c>
    </row>
    <row r="14" spans="1:36">
      <c r="T14" s="222" t="s">
        <v>2</v>
      </c>
      <c r="U14" s="342" t="s">
        <v>2709</v>
      </c>
      <c r="V14" s="343"/>
      <c r="W14" s="343"/>
      <c r="X14" s="344"/>
    </row>
    <row r="15" spans="1:36">
      <c r="A15" s="195" t="s">
        <v>1910</v>
      </c>
      <c r="T15" s="301">
        <v>1</v>
      </c>
      <c r="U15" s="346">
        <v>390</v>
      </c>
      <c r="V15" s="347"/>
      <c r="W15" s="347"/>
      <c r="X15" s="348"/>
    </row>
    <row r="16" spans="1:36">
      <c r="A16" s="195"/>
      <c r="T16" s="301">
        <v>2</v>
      </c>
      <c r="U16" s="346">
        <v>2900</v>
      </c>
      <c r="V16" s="347"/>
      <c r="W16" s="347"/>
      <c r="X16" s="348"/>
    </row>
    <row r="17" spans="1:37" ht="15" customHeight="1">
      <c r="A17" s="144" t="s">
        <v>41</v>
      </c>
      <c r="B17" s="144" t="s">
        <v>42</v>
      </c>
      <c r="C17" s="144" t="s">
        <v>43</v>
      </c>
      <c r="D17" s="144" t="s">
        <v>0</v>
      </c>
      <c r="E17" s="144" t="s">
        <v>1</v>
      </c>
      <c r="F17" s="144" t="s">
        <v>2</v>
      </c>
      <c r="G17" s="144" t="s">
        <v>3</v>
      </c>
      <c r="H17" s="144" t="s">
        <v>4</v>
      </c>
      <c r="I17" s="144" t="s">
        <v>44</v>
      </c>
      <c r="J17" s="144" t="s">
        <v>45</v>
      </c>
      <c r="K17" s="144" t="s">
        <v>46</v>
      </c>
      <c r="L17" s="144" t="s">
        <v>2739</v>
      </c>
      <c r="M17" s="235" t="s">
        <v>2718</v>
      </c>
      <c r="N17" s="144" t="s">
        <v>2706</v>
      </c>
      <c r="O17" s="144" t="s">
        <v>2708</v>
      </c>
      <c r="P17" s="144" t="s">
        <v>2707</v>
      </c>
      <c r="Q17" s="144" t="s">
        <v>2617</v>
      </c>
      <c r="R17" s="235" t="s">
        <v>2729</v>
      </c>
      <c r="S17" s="144" t="s">
        <v>2719</v>
      </c>
      <c r="T17" s="300" t="s">
        <v>2767</v>
      </c>
      <c r="U17" s="346">
        <v>310</v>
      </c>
      <c r="V17" s="347"/>
      <c r="W17" s="347"/>
      <c r="X17" s="348"/>
    </row>
    <row r="18" spans="1:37">
      <c r="A18" s="193" t="s">
        <v>290</v>
      </c>
      <c r="B18" s="189" t="s">
        <v>454</v>
      </c>
      <c r="C18" s="189" t="s">
        <v>49</v>
      </c>
      <c r="D18" s="193" t="s">
        <v>31</v>
      </c>
      <c r="E18" s="193" t="s">
        <v>292</v>
      </c>
      <c r="F18" s="193">
        <v>1</v>
      </c>
      <c r="G18" s="193" t="s">
        <v>75</v>
      </c>
      <c r="H18" s="193"/>
      <c r="I18" s="193">
        <v>3000000</v>
      </c>
      <c r="J18" s="189" t="s">
        <v>50</v>
      </c>
      <c r="K18" s="193">
        <v>3000000</v>
      </c>
      <c r="L18" s="271" t="str">
        <f>E18&amp;"-"&amp;F18&amp;"-"&amp;G18</f>
        <v>Coal Americas-1-1m</v>
      </c>
      <c r="M18" s="293">
        <f>$AA$11</f>
        <v>0.74</v>
      </c>
      <c r="N18" s="294" cm="1">
        <f t="array" ref="N18">VLOOKUP(F18,TRANSPOSE($T$6:$AJ$7),2,FALSE)</f>
        <v>48</v>
      </c>
      <c r="O18" s="295">
        <f>_xlfn.NORM.S.INV(99%)</f>
        <v>2.3263478740408408</v>
      </c>
      <c r="P18" s="295">
        <f>N18*SQRT(365/14)/O18</f>
        <v>105.35350619175139</v>
      </c>
      <c r="Q18" s="191">
        <f>$AA$10</f>
        <v>0.55000000000000004</v>
      </c>
      <c r="R18" s="223">
        <f>M18*P18*K18</f>
        <v>233884783.74568808</v>
      </c>
      <c r="S18" s="191">
        <f>M18*P18*K18*Q18*$B$12</f>
        <v>128636631.06012845</v>
      </c>
      <c r="T18" s="301" t="s">
        <v>2768</v>
      </c>
      <c r="U18" s="346">
        <v>6300</v>
      </c>
      <c r="V18" s="347"/>
      <c r="W18" s="347"/>
      <c r="X18" s="348"/>
    </row>
    <row r="19" spans="1:37">
      <c r="A19" s="215" t="s">
        <v>290</v>
      </c>
      <c r="B19" s="216" t="s">
        <v>463</v>
      </c>
      <c r="C19" s="216" t="s">
        <v>49</v>
      </c>
      <c r="D19" s="215" t="s">
        <v>31</v>
      </c>
      <c r="E19" s="215" t="s">
        <v>328</v>
      </c>
      <c r="F19" s="215">
        <v>10</v>
      </c>
      <c r="G19" s="215" t="s">
        <v>72</v>
      </c>
      <c r="H19" s="215"/>
      <c r="I19" s="215">
        <v>1000000</v>
      </c>
      <c r="J19" s="216" t="s">
        <v>50</v>
      </c>
      <c r="K19" s="215">
        <v>1000000</v>
      </c>
      <c r="L19" s="271" t="str">
        <f>E19&amp;"-"&amp;F19&amp;"-"&amp;G19</f>
        <v>Freight Dry-10-10y</v>
      </c>
      <c r="M19" s="293">
        <f>$AA$11</f>
        <v>0.74</v>
      </c>
      <c r="N19" s="294" cm="1">
        <f t="array" ref="N19">VLOOKUP(F19,TRANSPOSE($T$6:$AJ$7),2,FALSE)</f>
        <v>63</v>
      </c>
      <c r="O19" s="295">
        <f>_xlfn.NORM.S.INV(99%)</f>
        <v>2.3263478740408408</v>
      </c>
      <c r="P19" s="295">
        <f>N19*SQRT(365/14)/O19</f>
        <v>138.27647687667368</v>
      </c>
      <c r="Q19" s="191">
        <f>$AA$10</f>
        <v>0.55000000000000004</v>
      </c>
      <c r="R19" s="223">
        <f>M19*P19*K19</f>
        <v>102324592.88873853</v>
      </c>
      <c r="S19" s="191">
        <f>M19*P19*K19*Q19*C12</f>
        <v>56278526.088806197</v>
      </c>
      <c r="T19" s="301" t="s">
        <v>2769</v>
      </c>
      <c r="U19" s="346">
        <v>1200</v>
      </c>
      <c r="V19" s="347"/>
      <c r="W19" s="347"/>
      <c r="X19" s="348"/>
    </row>
    <row r="20" spans="1:37" ht="15" customHeight="1">
      <c r="A20" s="193" t="s">
        <v>290</v>
      </c>
      <c r="B20" s="189" t="s">
        <v>469</v>
      </c>
      <c r="C20" s="189" t="s">
        <v>49</v>
      </c>
      <c r="D20" s="193" t="s">
        <v>31</v>
      </c>
      <c r="E20" s="193" t="s">
        <v>350</v>
      </c>
      <c r="F20" s="193">
        <v>16</v>
      </c>
      <c r="G20" s="193" t="s">
        <v>68</v>
      </c>
      <c r="H20" s="193"/>
      <c r="I20" s="193">
        <v>600000</v>
      </c>
      <c r="J20" s="189" t="s">
        <v>50</v>
      </c>
      <c r="K20" s="193">
        <v>600000</v>
      </c>
      <c r="L20" s="271" t="str">
        <f>E20&amp;"-"&amp;F20&amp;"-"&amp;G20</f>
        <v>Ethanol-16-5y</v>
      </c>
      <c r="M20" s="293">
        <f>$AA$11</f>
        <v>0.74</v>
      </c>
      <c r="N20" s="294" cm="1">
        <f t="array" ref="N20">VLOOKUP(F20,TRANSPOSE($T$6:$AJ$7),2,FALSE)</f>
        <v>68</v>
      </c>
      <c r="O20" s="295">
        <f>_xlfn.NORM.S.INV(99%)</f>
        <v>2.3263478740408408</v>
      </c>
      <c r="P20" s="295">
        <f>N20*SQRT(365/14)/O20</f>
        <v>149.25080043831446</v>
      </c>
      <c r="Q20" s="191">
        <f>$AA$10</f>
        <v>0.55000000000000004</v>
      </c>
      <c r="R20" s="223">
        <f>M20*P20*K20</f>
        <v>66267355.394611619</v>
      </c>
      <c r="S20" s="191">
        <f>M20*P20*K20*Q20*$D$12</f>
        <v>36447045.467036396</v>
      </c>
      <c r="T20" s="222">
        <v>10</v>
      </c>
      <c r="U20" s="346">
        <v>120</v>
      </c>
      <c r="V20" s="347"/>
      <c r="W20" s="347"/>
      <c r="X20" s="348"/>
    </row>
    <row r="21" spans="1:37">
      <c r="N21" s="279"/>
      <c r="T21" s="301">
        <v>11</v>
      </c>
      <c r="U21" s="346">
        <v>390</v>
      </c>
      <c r="V21" s="347"/>
      <c r="W21" s="347"/>
      <c r="X21" s="348"/>
    </row>
    <row r="22" spans="1:37">
      <c r="T22" s="301">
        <v>12</v>
      </c>
      <c r="U22" s="346">
        <v>1300</v>
      </c>
      <c r="V22" s="347"/>
      <c r="W22" s="347"/>
      <c r="X22" s="348"/>
    </row>
    <row r="23" spans="1:37">
      <c r="A23" s="195" t="s">
        <v>2750</v>
      </c>
      <c r="T23" s="301" t="s">
        <v>2770</v>
      </c>
      <c r="U23" s="346">
        <v>590</v>
      </c>
      <c r="V23" s="347"/>
      <c r="W23" s="347"/>
      <c r="X23" s="348"/>
    </row>
    <row r="24" spans="1:37">
      <c r="T24" s="222">
        <v>16</v>
      </c>
      <c r="U24" s="346">
        <v>69</v>
      </c>
      <c r="V24" s="347"/>
      <c r="W24" s="347"/>
      <c r="X24" s="348"/>
    </row>
    <row r="25" spans="1:37">
      <c r="A25" s="201"/>
      <c r="B25" s="201"/>
      <c r="C25" s="201"/>
      <c r="T25" s="301">
        <v>17</v>
      </c>
      <c r="U25" s="346">
        <v>69</v>
      </c>
      <c r="V25" s="347"/>
      <c r="W25" s="347"/>
      <c r="X25" s="348"/>
      <c r="AH25" s="190"/>
      <c r="AI25" s="190"/>
      <c r="AJ25" s="190"/>
      <c r="AK25" s="190"/>
    </row>
    <row r="26" spans="1:37">
      <c r="A26" s="145" t="s">
        <v>41</v>
      </c>
      <c r="B26" s="144" t="s">
        <v>2</v>
      </c>
      <c r="C26" s="144" t="s">
        <v>2747</v>
      </c>
      <c r="D26" s="144" t="s">
        <v>2748</v>
      </c>
      <c r="E26" s="145" t="s">
        <v>1920</v>
      </c>
      <c r="F26" s="145" t="s">
        <v>1921</v>
      </c>
      <c r="G26" s="144" t="s">
        <v>1922</v>
      </c>
      <c r="H26" s="144" t="s">
        <v>1957</v>
      </c>
      <c r="I26" s="144" t="s">
        <v>1958</v>
      </c>
      <c r="J26" s="144" t="s">
        <v>2620</v>
      </c>
      <c r="K26" s="146" t="s">
        <v>1932</v>
      </c>
    </row>
    <row r="27" spans="1:37">
      <c r="A27" s="193" t="s">
        <v>290</v>
      </c>
      <c r="B27" s="193">
        <v>1</v>
      </c>
      <c r="C27" s="193" t="s">
        <v>2779</v>
      </c>
      <c r="D27" s="193" t="s">
        <v>2779</v>
      </c>
      <c r="E27" s="192">
        <f>VLOOKUP(C27,($L$17:$S$20),8,FALSE)</f>
        <v>128636631.06012845</v>
      </c>
      <c r="F27" s="192">
        <f>VLOOKUP(D27,($L$17:$S$20),8,FALSE)</f>
        <v>128636631.06012845</v>
      </c>
      <c r="G27" s="203">
        <v>1</v>
      </c>
      <c r="H27" s="288" cm="1">
        <f t="array" ref="H27">VLOOKUP($B27,TRANSPOSE($B$8:$F$12),5,FALSE)</f>
        <v>1</v>
      </c>
      <c r="I27" s="288" cm="1">
        <f t="array" ref="I27">VLOOKUP($B27,TRANSPOSE($B$8:$F$12),5,FALSE)</f>
        <v>1</v>
      </c>
      <c r="J27" s="281">
        <f>MIN(H27:I27)/MAX(H27:I27)</f>
        <v>1</v>
      </c>
      <c r="K27" s="210">
        <f t="shared" ref="K27" si="1">E27*F27*G27*J27</f>
        <v>1.6547382850499604E+16</v>
      </c>
    </row>
    <row r="28" spans="1:37">
      <c r="A28" s="201"/>
      <c r="B28" s="284"/>
      <c r="C28" s="201"/>
      <c r="J28" s="204" t="s">
        <v>1983</v>
      </c>
      <c r="K28" s="204">
        <f>SQRT(SUM(K27:K27))</f>
        <v>128636631.06012845</v>
      </c>
      <c r="L28" s="290"/>
      <c r="T28" s="190" t="s">
        <v>1994</v>
      </c>
    </row>
    <row r="29" spans="1:37">
      <c r="A29" s="145" t="s">
        <v>41</v>
      </c>
      <c r="B29" s="144" t="s">
        <v>2</v>
      </c>
      <c r="C29" s="144" t="s">
        <v>2747</v>
      </c>
      <c r="D29" s="144" t="s">
        <v>2748</v>
      </c>
      <c r="E29" s="145" t="s">
        <v>1920</v>
      </c>
      <c r="F29" s="145" t="s">
        <v>1921</v>
      </c>
      <c r="G29" s="144" t="s">
        <v>1922</v>
      </c>
      <c r="H29" s="144" t="s">
        <v>1957</v>
      </c>
      <c r="I29" s="144" t="s">
        <v>1958</v>
      </c>
      <c r="J29" s="144" t="s">
        <v>2620</v>
      </c>
      <c r="K29" s="146" t="s">
        <v>1932</v>
      </c>
      <c r="T29" s="202">
        <v>1</v>
      </c>
      <c r="U29" s="202">
        <v>2</v>
      </c>
      <c r="V29" s="202">
        <v>3</v>
      </c>
      <c r="W29" s="202">
        <v>4</v>
      </c>
      <c r="X29" s="202">
        <v>5</v>
      </c>
      <c r="Y29" s="202">
        <v>6</v>
      </c>
      <c r="Z29" s="202">
        <v>7</v>
      </c>
      <c r="AA29" s="202">
        <v>8</v>
      </c>
      <c r="AB29" s="202">
        <v>9</v>
      </c>
      <c r="AC29" s="202">
        <v>10</v>
      </c>
      <c r="AD29" s="202">
        <v>11</v>
      </c>
      <c r="AE29" s="202">
        <v>12</v>
      </c>
      <c r="AF29" s="202">
        <v>13</v>
      </c>
      <c r="AG29" s="202">
        <v>14</v>
      </c>
      <c r="AH29" s="202">
        <v>15</v>
      </c>
      <c r="AI29" s="202">
        <v>16</v>
      </c>
      <c r="AJ29" s="202">
        <v>17</v>
      </c>
    </row>
    <row r="30" spans="1:37">
      <c r="A30" s="193" t="s">
        <v>290</v>
      </c>
      <c r="B30" s="215">
        <v>10</v>
      </c>
      <c r="C30" s="193" t="s">
        <v>2780</v>
      </c>
      <c r="D30" s="193" t="s">
        <v>2780</v>
      </c>
      <c r="E30" s="192">
        <f>VLOOKUP(C30,($L$17:$S$20),8,FALSE)</f>
        <v>56278526.088806197</v>
      </c>
      <c r="F30" s="192">
        <f>VLOOKUP(D30,($L$17:$S$20),8,FALSE)</f>
        <v>56278526.088806197</v>
      </c>
      <c r="G30" s="203">
        <v>1</v>
      </c>
      <c r="H30" s="288" cm="1">
        <f t="array" ref="H30">VLOOKUP($B30,TRANSPOSE($B$8:$F$12),5,FALSE)</f>
        <v>1</v>
      </c>
      <c r="I30" s="288" cm="1">
        <f t="array" ref="I30">VLOOKUP($B30,TRANSPOSE($B$8:$F$12),5,FALSE)</f>
        <v>1</v>
      </c>
      <c r="J30" s="281">
        <f>MIN(H30:I30)/MAX(H30:I30)</f>
        <v>1</v>
      </c>
      <c r="K30" s="210">
        <f t="shared" ref="K30" si="2">E30*F30*G30*J30</f>
        <v>3167272498728439.5</v>
      </c>
      <c r="T30" s="245">
        <v>0.83</v>
      </c>
      <c r="U30" s="245">
        <v>0.97</v>
      </c>
      <c r="V30" s="245">
        <v>0.93</v>
      </c>
      <c r="W30" s="245">
        <v>0.97</v>
      </c>
      <c r="X30" s="245">
        <v>0.98</v>
      </c>
      <c r="Y30" s="245">
        <v>0.9</v>
      </c>
      <c r="Z30" s="245">
        <v>0.98</v>
      </c>
      <c r="AA30" s="245">
        <v>0.49</v>
      </c>
      <c r="AB30" s="245">
        <v>0.8</v>
      </c>
      <c r="AC30" s="245">
        <v>0.46</v>
      </c>
      <c r="AD30" s="245">
        <v>0.57999999999999996</v>
      </c>
      <c r="AE30" s="245">
        <v>0.53</v>
      </c>
      <c r="AF30" s="245">
        <v>0.62</v>
      </c>
      <c r="AG30" s="245">
        <v>0.16</v>
      </c>
      <c r="AH30" s="245">
        <v>0.18</v>
      </c>
      <c r="AI30" s="245">
        <v>0</v>
      </c>
      <c r="AJ30" s="245">
        <v>0.38</v>
      </c>
    </row>
    <row r="31" spans="1:37">
      <c r="A31" s="201"/>
      <c r="B31" s="284"/>
      <c r="C31" s="201"/>
      <c r="J31" s="204" t="s">
        <v>2031</v>
      </c>
      <c r="K31" s="204">
        <f>SQRT(SUM(K30:K30))</f>
        <v>56278526.088806197</v>
      </c>
      <c r="L31" s="290"/>
    </row>
    <row r="32" spans="1:37">
      <c r="A32" s="145" t="s">
        <v>41</v>
      </c>
      <c r="B32" s="144" t="s">
        <v>2</v>
      </c>
      <c r="C32" s="144" t="s">
        <v>2747</v>
      </c>
      <c r="D32" s="144" t="s">
        <v>2748</v>
      </c>
      <c r="E32" s="145" t="s">
        <v>1920</v>
      </c>
      <c r="F32" s="145" t="s">
        <v>1921</v>
      </c>
      <c r="G32" s="144" t="s">
        <v>1922</v>
      </c>
      <c r="H32" s="144" t="s">
        <v>1957</v>
      </c>
      <c r="I32" s="144" t="s">
        <v>1958</v>
      </c>
      <c r="J32" s="144" t="s">
        <v>2620</v>
      </c>
      <c r="K32" s="146" t="s">
        <v>1932</v>
      </c>
      <c r="T32" s="190" t="s">
        <v>1985</v>
      </c>
      <c r="U32" s="190"/>
      <c r="V32" s="190"/>
      <c r="W32" s="190"/>
      <c r="X32" s="190"/>
    </row>
    <row r="33" spans="1:45">
      <c r="A33" s="193" t="s">
        <v>290</v>
      </c>
      <c r="B33" s="193">
        <v>16</v>
      </c>
      <c r="C33" s="193" t="s">
        <v>2781</v>
      </c>
      <c r="D33" s="193" t="s">
        <v>2781</v>
      </c>
      <c r="E33" s="192">
        <f>VLOOKUP(C33,($L$17:$S$20),8,FALSE)</f>
        <v>36447045.467036396</v>
      </c>
      <c r="F33" s="192">
        <f>VLOOKUP(D33,($L$17:$S$20),8,FALSE)</f>
        <v>36447045.467036396</v>
      </c>
      <c r="G33" s="203">
        <v>1</v>
      </c>
      <c r="H33" s="288" cm="1">
        <f t="array" ref="H33">VLOOKUP($B33,TRANSPOSE($B$8:$F$12),5,FALSE)</f>
        <v>1</v>
      </c>
      <c r="I33" s="288" cm="1">
        <f t="array" ref="I33">VLOOKUP($B33,TRANSPOSE($B$8:$F$12),5,FALSE)</f>
        <v>1</v>
      </c>
      <c r="J33" s="281">
        <f>MIN(H33:I33)/MAX(H33:I33)</f>
        <v>1</v>
      </c>
      <c r="K33" s="210">
        <f t="shared" ref="K33" si="3">E33*F33*G33*J33</f>
        <v>1328387123276218.3</v>
      </c>
      <c r="T33" s="202"/>
      <c r="U33" s="202">
        <v>1</v>
      </c>
      <c r="V33" s="202">
        <v>2</v>
      </c>
      <c r="W33" s="202">
        <v>3</v>
      </c>
      <c r="X33" s="202">
        <v>4</v>
      </c>
      <c r="Y33" s="202">
        <v>5</v>
      </c>
      <c r="Z33" s="202">
        <v>6</v>
      </c>
      <c r="AA33" s="202">
        <v>7</v>
      </c>
      <c r="AB33" s="202">
        <v>8</v>
      </c>
      <c r="AC33" s="202">
        <v>9</v>
      </c>
      <c r="AD33" s="202">
        <v>10</v>
      </c>
      <c r="AE33" s="202">
        <v>11</v>
      </c>
      <c r="AF33" s="202">
        <v>12</v>
      </c>
      <c r="AG33" s="202">
        <v>13</v>
      </c>
      <c r="AH33" s="202">
        <v>14</v>
      </c>
      <c r="AI33" s="202">
        <v>15</v>
      </c>
      <c r="AJ33" s="202">
        <v>16</v>
      </c>
      <c r="AK33" s="202">
        <v>17</v>
      </c>
    </row>
    <row r="34" spans="1:45">
      <c r="A34" s="201"/>
      <c r="B34" s="284"/>
      <c r="C34" s="201"/>
      <c r="J34" s="204" t="s">
        <v>2107</v>
      </c>
      <c r="K34" s="204">
        <f>SQRT(SUM(K33:K33))</f>
        <v>36447045.467036396</v>
      </c>
      <c r="L34" s="290"/>
      <c r="T34" s="202">
        <v>1</v>
      </c>
      <c r="U34" s="226">
        <v>1</v>
      </c>
      <c r="V34" s="226">
        <v>0.22</v>
      </c>
      <c r="W34" s="226">
        <v>0.18</v>
      </c>
      <c r="X34" s="226">
        <v>0.21</v>
      </c>
      <c r="Y34" s="226">
        <v>0.2</v>
      </c>
      <c r="Z34" s="226">
        <v>0.24</v>
      </c>
      <c r="AA34" s="226">
        <v>0.49</v>
      </c>
      <c r="AB34" s="226">
        <v>0.16</v>
      </c>
      <c r="AC34" s="226">
        <v>0.38</v>
      </c>
      <c r="AD34" s="226">
        <v>0.14000000000000001</v>
      </c>
      <c r="AE34" s="226">
        <v>0.1</v>
      </c>
      <c r="AF34" s="226">
        <v>0.02</v>
      </c>
      <c r="AG34" s="226">
        <v>0.12</v>
      </c>
      <c r="AH34" s="226">
        <v>0.11</v>
      </c>
      <c r="AI34" s="226">
        <v>0.02</v>
      </c>
      <c r="AJ34" s="226">
        <v>0</v>
      </c>
      <c r="AK34" s="226">
        <v>0.17</v>
      </c>
    </row>
    <row r="35" spans="1:45">
      <c r="A35" s="201"/>
      <c r="B35" s="284"/>
      <c r="C35" s="201"/>
      <c r="T35" s="202">
        <v>2</v>
      </c>
      <c r="U35" s="226">
        <v>0.22</v>
      </c>
      <c r="V35" s="226">
        <v>1</v>
      </c>
      <c r="W35" s="226">
        <v>0.92</v>
      </c>
      <c r="X35" s="226">
        <v>0.9</v>
      </c>
      <c r="Y35" s="226">
        <v>0.88</v>
      </c>
      <c r="Z35" s="226">
        <v>0.25</v>
      </c>
      <c r="AA35" s="226">
        <v>0.08</v>
      </c>
      <c r="AB35" s="226">
        <v>0.19</v>
      </c>
      <c r="AC35" s="226">
        <v>0.17</v>
      </c>
      <c r="AD35" s="226">
        <v>0.17</v>
      </c>
      <c r="AE35" s="240">
        <v>0.42</v>
      </c>
      <c r="AF35" s="226">
        <v>0.28000000000000003</v>
      </c>
      <c r="AG35" s="226">
        <v>0.36</v>
      </c>
      <c r="AH35" s="226">
        <v>0.27</v>
      </c>
      <c r="AI35" s="226">
        <v>0.2</v>
      </c>
      <c r="AJ35" s="226">
        <v>0</v>
      </c>
      <c r="AK35" s="226">
        <v>0.64</v>
      </c>
      <c r="AL35" s="6"/>
      <c r="AM35" s="6"/>
      <c r="AN35" s="6"/>
      <c r="AO35" s="6"/>
      <c r="AP35" s="6"/>
      <c r="AQ35" s="6"/>
      <c r="AR35" s="6"/>
      <c r="AS35" s="6"/>
    </row>
    <row r="36" spans="1:45">
      <c r="A36" s="201"/>
      <c r="B36" s="284"/>
      <c r="C36" s="201"/>
      <c r="T36" s="202">
        <v>3</v>
      </c>
      <c r="U36" s="226">
        <v>0.18</v>
      </c>
      <c r="V36" s="226">
        <v>0.92</v>
      </c>
      <c r="W36" s="226">
        <v>1</v>
      </c>
      <c r="X36" s="226">
        <v>0.87</v>
      </c>
      <c r="Y36" s="226">
        <v>0.84</v>
      </c>
      <c r="Z36" s="226">
        <v>0.16</v>
      </c>
      <c r="AA36" s="226">
        <v>7.0000000000000007E-2</v>
      </c>
      <c r="AB36" s="226">
        <v>0.15</v>
      </c>
      <c r="AC36" s="226">
        <v>0.1</v>
      </c>
      <c r="AD36" s="226">
        <v>0.18</v>
      </c>
      <c r="AE36" s="226">
        <v>0.33</v>
      </c>
      <c r="AF36" s="226">
        <v>0.22</v>
      </c>
      <c r="AG36" s="226">
        <v>0.27</v>
      </c>
      <c r="AH36" s="226">
        <v>0.23</v>
      </c>
      <c r="AI36" s="226">
        <v>0.16</v>
      </c>
      <c r="AJ36" s="226">
        <v>0</v>
      </c>
      <c r="AK36" s="226">
        <v>0.54</v>
      </c>
    </row>
    <row r="37" spans="1:45">
      <c r="A37" s="201" t="s">
        <v>1930</v>
      </c>
      <c r="B37" s="284"/>
      <c r="C37" s="201"/>
      <c r="T37" s="202">
        <v>4</v>
      </c>
      <c r="U37" s="226">
        <v>0.21</v>
      </c>
      <c r="V37" s="226">
        <v>0.9</v>
      </c>
      <c r="W37" s="226">
        <v>0.87</v>
      </c>
      <c r="X37" s="226">
        <v>1</v>
      </c>
      <c r="Y37" s="226">
        <v>0.77</v>
      </c>
      <c r="Z37" s="226">
        <v>0.19</v>
      </c>
      <c r="AA37" s="226">
        <v>0.11</v>
      </c>
      <c r="AB37" s="226">
        <v>0.18</v>
      </c>
      <c r="AC37" s="226">
        <v>0.16</v>
      </c>
      <c r="AD37" s="226">
        <v>0.14000000000000001</v>
      </c>
      <c r="AE37" s="226">
        <v>0.32</v>
      </c>
      <c r="AF37" s="226">
        <v>0.22</v>
      </c>
      <c r="AG37" s="226">
        <v>0.28000000000000003</v>
      </c>
      <c r="AH37" s="226">
        <v>0.22</v>
      </c>
      <c r="AI37" s="226">
        <v>0.11</v>
      </c>
      <c r="AJ37" s="226">
        <v>0</v>
      </c>
      <c r="AK37" s="226">
        <v>0.57999999999999996</v>
      </c>
    </row>
    <row r="38" spans="1:45">
      <c r="A38" s="145" t="s">
        <v>41</v>
      </c>
      <c r="B38" s="144" t="s">
        <v>2</v>
      </c>
      <c r="C38" s="144" t="s">
        <v>1911</v>
      </c>
      <c r="D38" s="144" t="s">
        <v>1912</v>
      </c>
      <c r="E38" s="145" t="s">
        <v>1913</v>
      </c>
      <c r="F38" s="145" t="s">
        <v>1914</v>
      </c>
      <c r="T38" s="202">
        <v>5</v>
      </c>
      <c r="U38" s="226">
        <v>0.2</v>
      </c>
      <c r="V38" s="226">
        <v>0.88</v>
      </c>
      <c r="W38" s="226">
        <v>0.84</v>
      </c>
      <c r="X38" s="226">
        <v>0.77</v>
      </c>
      <c r="Y38" s="226">
        <v>1</v>
      </c>
      <c r="Z38" s="226">
        <v>0.19</v>
      </c>
      <c r="AA38" s="226">
        <v>0.09</v>
      </c>
      <c r="AB38" s="226">
        <v>0.12</v>
      </c>
      <c r="AC38" s="226">
        <v>0.13</v>
      </c>
      <c r="AD38" s="226">
        <v>0.18</v>
      </c>
      <c r="AE38" s="226">
        <v>0.42</v>
      </c>
      <c r="AF38" s="226">
        <v>0.34</v>
      </c>
      <c r="AG38" s="226">
        <v>0.32</v>
      </c>
      <c r="AH38" s="226">
        <v>0.28999999999999998</v>
      </c>
      <c r="AI38" s="226">
        <v>0.13</v>
      </c>
      <c r="AJ38" s="226">
        <v>0</v>
      </c>
      <c r="AK38" s="226">
        <v>0.59</v>
      </c>
    </row>
    <row r="39" spans="1:45">
      <c r="A39" s="193" t="s">
        <v>290</v>
      </c>
      <c r="B39" s="193">
        <v>1</v>
      </c>
      <c r="C39" s="151">
        <f>K28</f>
        <v>128636631.06012845</v>
      </c>
      <c r="D39" s="151">
        <f>C39^2</f>
        <v>1.6547382850499604E+16</v>
      </c>
      <c r="E39" s="151">
        <f>SUM(S18)</f>
        <v>128636631.06012845</v>
      </c>
      <c r="F39" s="151">
        <f>MAX(MIN(E39,C39),-C39)</f>
        <v>128636631.06012845</v>
      </c>
      <c r="T39" s="202">
        <v>6</v>
      </c>
      <c r="U39" s="226">
        <v>0.24</v>
      </c>
      <c r="V39" s="226">
        <v>0.25</v>
      </c>
      <c r="W39" s="226">
        <v>0.16</v>
      </c>
      <c r="X39" s="226">
        <v>0.19</v>
      </c>
      <c r="Y39" s="226">
        <v>0.19</v>
      </c>
      <c r="Z39" s="226">
        <v>1</v>
      </c>
      <c r="AA39" s="226">
        <v>0.31</v>
      </c>
      <c r="AB39" s="226">
        <v>0.62</v>
      </c>
      <c r="AC39" s="226">
        <v>0.23</v>
      </c>
      <c r="AD39" s="226">
        <v>0.1</v>
      </c>
      <c r="AE39" s="226">
        <v>0.21</v>
      </c>
      <c r="AF39" s="226">
        <v>0.05</v>
      </c>
      <c r="AG39" s="226">
        <v>0.18</v>
      </c>
      <c r="AH39" s="226">
        <v>0.1</v>
      </c>
      <c r="AI39" s="226">
        <v>0.08</v>
      </c>
      <c r="AJ39" s="226">
        <v>0</v>
      </c>
      <c r="AK39" s="226">
        <v>0.28000000000000003</v>
      </c>
    </row>
    <row r="40" spans="1:45">
      <c r="A40" s="193" t="s">
        <v>290</v>
      </c>
      <c r="B40" s="215">
        <v>10</v>
      </c>
      <c r="C40" s="151">
        <f>K31</f>
        <v>56278526.088806197</v>
      </c>
      <c r="D40" s="151">
        <f>C40^2</f>
        <v>3167272498728439.5</v>
      </c>
      <c r="E40" s="151">
        <f t="shared" ref="E40:E41" si="4">SUM(S19)</f>
        <v>56278526.088806197</v>
      </c>
      <c r="F40" s="151">
        <f>MAX(MIN(E40,C40),-C40)</f>
        <v>56278526.088806197</v>
      </c>
      <c r="T40" s="202">
        <v>7</v>
      </c>
      <c r="U40" s="226">
        <v>0.49</v>
      </c>
      <c r="V40" s="226">
        <v>0.08</v>
      </c>
      <c r="W40" s="226">
        <v>7.0000000000000007E-2</v>
      </c>
      <c r="X40" s="226">
        <v>0.11</v>
      </c>
      <c r="Y40" s="226">
        <v>0.09</v>
      </c>
      <c r="Z40" s="226">
        <v>0.31</v>
      </c>
      <c r="AA40" s="226">
        <v>1</v>
      </c>
      <c r="AB40" s="226">
        <v>0.21</v>
      </c>
      <c r="AC40" s="226">
        <v>0.79</v>
      </c>
      <c r="AD40" s="226">
        <v>0.17</v>
      </c>
      <c r="AE40" s="226">
        <v>0.1</v>
      </c>
      <c r="AF40" s="226">
        <v>-0.08</v>
      </c>
      <c r="AG40" s="226">
        <v>0.1</v>
      </c>
      <c r="AH40" s="226">
        <v>7.0000000000000007E-2</v>
      </c>
      <c r="AI40" s="226">
        <v>-0.02</v>
      </c>
      <c r="AJ40" s="226">
        <v>0</v>
      </c>
      <c r="AK40" s="226">
        <v>0.13</v>
      </c>
    </row>
    <row r="41" spans="1:45">
      <c r="A41" s="193" t="s">
        <v>290</v>
      </c>
      <c r="B41" s="193">
        <v>16</v>
      </c>
      <c r="C41" s="151">
        <f>K34</f>
        <v>36447045.467036396</v>
      </c>
      <c r="D41" s="151">
        <f>C41^2</f>
        <v>1328387123276218.3</v>
      </c>
      <c r="E41" s="151">
        <f t="shared" si="4"/>
        <v>36447045.467036396</v>
      </c>
      <c r="F41" s="151">
        <f>MAX(MIN(E41,C41),-C41)</f>
        <v>36447045.467036396</v>
      </c>
      <c r="T41" s="202">
        <v>8</v>
      </c>
      <c r="U41" s="226">
        <v>0.16</v>
      </c>
      <c r="V41" s="226">
        <v>0.19</v>
      </c>
      <c r="W41" s="226">
        <v>0.15</v>
      </c>
      <c r="X41" s="226">
        <v>0.18</v>
      </c>
      <c r="Y41" s="226">
        <v>0.12</v>
      </c>
      <c r="Z41" s="226">
        <v>0.62</v>
      </c>
      <c r="AA41" s="226">
        <v>0.21</v>
      </c>
      <c r="AB41" s="226">
        <v>1</v>
      </c>
      <c r="AC41" s="226">
        <v>0.16</v>
      </c>
      <c r="AD41" s="226">
        <v>0.08</v>
      </c>
      <c r="AE41" s="226">
        <v>0.13</v>
      </c>
      <c r="AF41" s="226">
        <v>-7.0000000000000007E-2</v>
      </c>
      <c r="AG41" s="226">
        <v>7.0000000000000007E-2</v>
      </c>
      <c r="AH41" s="226">
        <v>0.05</v>
      </c>
      <c r="AI41" s="226">
        <v>0.02</v>
      </c>
      <c r="AJ41" s="226">
        <v>0</v>
      </c>
      <c r="AK41" s="226">
        <v>0.19</v>
      </c>
    </row>
    <row r="42" spans="1:45" hidden="1">
      <c r="A42" s="195" t="s">
        <v>2621</v>
      </c>
      <c r="T42" s="202">
        <v>9</v>
      </c>
      <c r="U42" s="226">
        <v>0.38</v>
      </c>
      <c r="V42" s="226">
        <v>0.17</v>
      </c>
      <c r="W42" s="226">
        <v>0.1</v>
      </c>
      <c r="X42" s="226">
        <v>0.16</v>
      </c>
      <c r="Y42" s="226">
        <v>0.13</v>
      </c>
      <c r="Z42" s="226">
        <v>0.23</v>
      </c>
      <c r="AA42" s="226">
        <v>0.79</v>
      </c>
      <c r="AB42" s="226">
        <v>0.16</v>
      </c>
      <c r="AC42" s="226">
        <v>1</v>
      </c>
      <c r="AD42" s="226">
        <v>0.15</v>
      </c>
      <c r="AE42" s="226">
        <v>0.09</v>
      </c>
      <c r="AF42" s="226">
        <v>-0.06</v>
      </c>
      <c r="AG42" s="226">
        <v>0.06</v>
      </c>
      <c r="AH42" s="226">
        <v>0.06</v>
      </c>
      <c r="AI42" s="226">
        <v>0.01</v>
      </c>
      <c r="AJ42" s="226">
        <v>0</v>
      </c>
      <c r="AK42" s="226">
        <v>0.16</v>
      </c>
    </row>
    <row r="43" spans="1:45">
      <c r="T43" s="202">
        <v>10</v>
      </c>
      <c r="U43" s="226">
        <v>0.14000000000000001</v>
      </c>
      <c r="V43" s="226">
        <v>0.17</v>
      </c>
      <c r="W43" s="226">
        <v>0.18</v>
      </c>
      <c r="X43" s="226">
        <v>0.14000000000000001</v>
      </c>
      <c r="Y43" s="226">
        <v>0.18</v>
      </c>
      <c r="Z43" s="226">
        <v>0.1</v>
      </c>
      <c r="AA43" s="226">
        <v>0.17</v>
      </c>
      <c r="AB43" s="226">
        <v>0.08</v>
      </c>
      <c r="AC43" s="226">
        <v>0.15</v>
      </c>
      <c r="AD43" s="226">
        <v>1</v>
      </c>
      <c r="AE43" s="226">
        <v>0.16</v>
      </c>
      <c r="AF43" s="226">
        <v>0.09</v>
      </c>
      <c r="AG43" s="226">
        <v>0.14000000000000001</v>
      </c>
      <c r="AH43" s="226">
        <v>0.09</v>
      </c>
      <c r="AI43" s="226">
        <v>0.03</v>
      </c>
      <c r="AJ43" s="226">
        <v>0</v>
      </c>
      <c r="AK43" s="226">
        <v>0.11</v>
      </c>
    </row>
    <row r="44" spans="1:45">
      <c r="A44" s="316" t="s">
        <v>2</v>
      </c>
      <c r="B44" s="317"/>
      <c r="C44" s="144" t="s">
        <v>1916</v>
      </c>
      <c r="D44" s="144" t="s">
        <v>1917</v>
      </c>
      <c r="E44" s="144" t="s">
        <v>1957</v>
      </c>
      <c r="F44" s="144" t="s">
        <v>1958</v>
      </c>
      <c r="G44" s="144" t="s">
        <v>1922</v>
      </c>
      <c r="H44" s="144" t="s">
        <v>1959</v>
      </c>
      <c r="I44" s="144" t="s">
        <v>1932</v>
      </c>
      <c r="T44" s="202">
        <v>11</v>
      </c>
      <c r="U44" s="226">
        <v>0.1</v>
      </c>
      <c r="V44" s="240">
        <v>0.42</v>
      </c>
      <c r="W44" s="226">
        <v>0.33</v>
      </c>
      <c r="X44" s="226">
        <v>0.32</v>
      </c>
      <c r="Y44" s="226">
        <v>0.42</v>
      </c>
      <c r="Z44" s="226">
        <v>0.21</v>
      </c>
      <c r="AA44" s="226">
        <v>0.1</v>
      </c>
      <c r="AB44" s="226">
        <v>0.13</v>
      </c>
      <c r="AC44" s="226">
        <v>0.09</v>
      </c>
      <c r="AD44" s="226">
        <v>0.16</v>
      </c>
      <c r="AE44" s="226">
        <v>1</v>
      </c>
      <c r="AF44" s="226">
        <v>0.36</v>
      </c>
      <c r="AG44" s="226">
        <v>0.3</v>
      </c>
      <c r="AH44" s="226">
        <v>0.25</v>
      </c>
      <c r="AI44" s="226">
        <v>0.18</v>
      </c>
      <c r="AJ44" s="226">
        <v>0</v>
      </c>
      <c r="AK44" s="226">
        <v>0.37</v>
      </c>
    </row>
    <row r="45" spans="1:45">
      <c r="A45" s="193">
        <v>1</v>
      </c>
      <c r="B45" s="193">
        <v>1</v>
      </c>
      <c r="C45" s="151">
        <f>VLOOKUP(A45,$B$39:$F$41,5,FALSE)</f>
        <v>128636631.06012845</v>
      </c>
      <c r="D45" s="151">
        <f>VLOOKUP(B45,$B$39:$F$41,5,FALSE)</f>
        <v>128636631.06012845</v>
      </c>
      <c r="E45" s="151" cm="1">
        <f t="array" ref="E45">VLOOKUP(A45,TRANSPOSE($B$8:$F$12),5,FALSE)</f>
        <v>1</v>
      </c>
      <c r="F45" s="151" cm="1">
        <f t="array" ref="F45">VLOOKUP(B45,TRANSPOSE($B$8:$F$12),5,FALSE)</f>
        <v>1</v>
      </c>
      <c r="G45" s="211">
        <v>1</v>
      </c>
      <c r="H45" s="281">
        <v>1</v>
      </c>
      <c r="I45" s="151">
        <f t="shared" ref="I45:I47" si="5">IF(C45=D45,0,C45*D45*G45*H45)</f>
        <v>0</v>
      </c>
      <c r="T45" s="202">
        <v>12</v>
      </c>
      <c r="U45" s="226">
        <v>0.02</v>
      </c>
      <c r="V45" s="226">
        <v>0.28000000000000003</v>
      </c>
      <c r="W45" s="226">
        <v>0.22</v>
      </c>
      <c r="X45" s="226">
        <v>0.22</v>
      </c>
      <c r="Y45" s="226">
        <v>0.34</v>
      </c>
      <c r="Z45" s="226">
        <v>0.05</v>
      </c>
      <c r="AA45" s="226">
        <v>-0.08</v>
      </c>
      <c r="AB45" s="226">
        <v>-7.0000000000000007E-2</v>
      </c>
      <c r="AC45" s="226">
        <v>-0.06</v>
      </c>
      <c r="AD45" s="226">
        <v>0.09</v>
      </c>
      <c r="AE45" s="226">
        <v>0.36</v>
      </c>
      <c r="AF45" s="226">
        <v>1</v>
      </c>
      <c r="AG45" s="226">
        <v>0.2</v>
      </c>
      <c r="AH45" s="226">
        <v>0.18</v>
      </c>
      <c r="AI45" s="226">
        <v>0.11</v>
      </c>
      <c r="AJ45" s="226">
        <v>0</v>
      </c>
      <c r="AK45" s="226">
        <v>0.26</v>
      </c>
    </row>
    <row r="46" spans="1:45">
      <c r="A46" s="193">
        <v>1</v>
      </c>
      <c r="B46" s="215">
        <v>10</v>
      </c>
      <c r="C46" s="151">
        <f t="shared" ref="C46:D53" si="6">VLOOKUP(A46,$B$39:$F$41,5,FALSE)</f>
        <v>128636631.06012845</v>
      </c>
      <c r="D46" s="151">
        <f t="shared" si="6"/>
        <v>56278526.088806197</v>
      </c>
      <c r="E46" s="151" cm="1">
        <f t="array" ref="E46">VLOOKUP(A46,TRANSPOSE($B$8:$F$12),5,FALSE)</f>
        <v>1</v>
      </c>
      <c r="F46" s="151" cm="1">
        <f t="array" ref="F46">VLOOKUP(B46,TRANSPOSE($B$8:$F$12),5,FALSE)</f>
        <v>1</v>
      </c>
      <c r="G46" s="211">
        <f>$U$43</f>
        <v>0.14000000000000001</v>
      </c>
      <c r="H46" s="281">
        <v>1</v>
      </c>
      <c r="I46" s="151">
        <f t="shared" si="5"/>
        <v>1013527199593100.9</v>
      </c>
      <c r="T46" s="202">
        <v>13</v>
      </c>
      <c r="U46" s="226">
        <v>0.12</v>
      </c>
      <c r="V46" s="226">
        <v>0.36</v>
      </c>
      <c r="W46" s="226">
        <v>0.27</v>
      </c>
      <c r="X46" s="226">
        <v>0.28000000000000003</v>
      </c>
      <c r="Y46" s="226">
        <v>0.32</v>
      </c>
      <c r="Z46" s="226">
        <v>0.18</v>
      </c>
      <c r="AA46" s="226">
        <v>0.1</v>
      </c>
      <c r="AB46" s="226">
        <v>7.0000000000000007E-2</v>
      </c>
      <c r="AC46" s="226">
        <v>0.06</v>
      </c>
      <c r="AD46" s="226">
        <v>0.14000000000000001</v>
      </c>
      <c r="AE46" s="226">
        <v>0.3</v>
      </c>
      <c r="AF46" s="226">
        <v>0.2</v>
      </c>
      <c r="AG46" s="226">
        <v>1</v>
      </c>
      <c r="AH46" s="226">
        <v>0.28000000000000003</v>
      </c>
      <c r="AI46" s="226">
        <v>0.19</v>
      </c>
      <c r="AJ46" s="226">
        <v>0</v>
      </c>
      <c r="AK46" s="226">
        <v>0.39</v>
      </c>
    </row>
    <row r="47" spans="1:45">
      <c r="A47" s="193">
        <v>1</v>
      </c>
      <c r="B47" s="193">
        <v>16</v>
      </c>
      <c r="C47" s="151">
        <f t="shared" si="6"/>
        <v>128636631.06012845</v>
      </c>
      <c r="D47" s="151">
        <f t="shared" si="6"/>
        <v>36447045.467036396</v>
      </c>
      <c r="E47" s="151" cm="1">
        <f t="array" ref="E47">VLOOKUP(A47,TRANSPOSE($B$8:$F$12),5,FALSE)</f>
        <v>1</v>
      </c>
      <c r="F47" s="151" cm="1">
        <f t="array" ref="F47">VLOOKUP(B47,TRANSPOSE($B$8:$F$12),5,FALSE)</f>
        <v>1</v>
      </c>
      <c r="G47" s="211">
        <f>$U$49</f>
        <v>0</v>
      </c>
      <c r="H47" s="281">
        <v>1</v>
      </c>
      <c r="I47" s="151">
        <f t="shared" si="5"/>
        <v>0</v>
      </c>
      <c r="T47" s="202">
        <v>14</v>
      </c>
      <c r="U47" s="226">
        <v>0.11</v>
      </c>
      <c r="V47" s="226">
        <v>0.27</v>
      </c>
      <c r="W47" s="226">
        <v>0.23</v>
      </c>
      <c r="X47" s="226">
        <v>0.22</v>
      </c>
      <c r="Y47" s="226">
        <v>0.28999999999999998</v>
      </c>
      <c r="Z47" s="226">
        <v>0.1</v>
      </c>
      <c r="AA47" s="226">
        <v>7.0000000000000007E-2</v>
      </c>
      <c r="AB47" s="226">
        <v>0.05</v>
      </c>
      <c r="AC47" s="226">
        <v>0.06</v>
      </c>
      <c r="AD47" s="226">
        <v>0.09</v>
      </c>
      <c r="AE47" s="226">
        <v>0.25</v>
      </c>
      <c r="AF47" s="226">
        <v>0.18</v>
      </c>
      <c r="AG47" s="226">
        <v>0.28000000000000003</v>
      </c>
      <c r="AH47" s="226">
        <v>1</v>
      </c>
      <c r="AI47" s="226">
        <v>0.13</v>
      </c>
      <c r="AJ47" s="226">
        <v>0</v>
      </c>
      <c r="AK47" s="226">
        <v>0.26</v>
      </c>
    </row>
    <row r="48" spans="1:45">
      <c r="A48" s="215">
        <v>10</v>
      </c>
      <c r="B48" s="193">
        <v>1</v>
      </c>
      <c r="C48" s="151">
        <f t="shared" si="6"/>
        <v>56278526.088806197</v>
      </c>
      <c r="D48" s="151">
        <f t="shared" si="6"/>
        <v>128636631.06012845</v>
      </c>
      <c r="E48" s="151" cm="1">
        <f t="array" ref="E48">VLOOKUP(A48,TRANSPOSE($B$8:$F$12),5,FALSE)</f>
        <v>1</v>
      </c>
      <c r="F48" s="151" cm="1">
        <f t="array" ref="F48">VLOOKUP(B48,TRANSPOSE($B$8:$F$12),5,FALSE)</f>
        <v>1</v>
      </c>
      <c r="G48" s="211">
        <f>$U$43</f>
        <v>0.14000000000000001</v>
      </c>
      <c r="H48" s="281">
        <v>1</v>
      </c>
      <c r="I48" s="151">
        <f t="shared" ref="I48:I53" si="7">IF(C48=D48,0,C48*D48*G48*H48)</f>
        <v>1013527199593100.9</v>
      </c>
      <c r="T48" s="202">
        <v>15</v>
      </c>
      <c r="U48" s="226">
        <v>0.02</v>
      </c>
      <c r="V48" s="226">
        <v>0.2</v>
      </c>
      <c r="W48" s="226">
        <v>0.16</v>
      </c>
      <c r="X48" s="226">
        <v>0.11</v>
      </c>
      <c r="Y48" s="226">
        <v>0.13</v>
      </c>
      <c r="Z48" s="226">
        <v>0.08</v>
      </c>
      <c r="AA48" s="226">
        <v>-0.02</v>
      </c>
      <c r="AB48" s="226">
        <v>0.02</v>
      </c>
      <c r="AC48" s="226">
        <v>0.01</v>
      </c>
      <c r="AD48" s="226">
        <v>0.03</v>
      </c>
      <c r="AE48" s="226">
        <v>0.18</v>
      </c>
      <c r="AF48" s="226">
        <v>0.11</v>
      </c>
      <c r="AG48" s="226">
        <v>0.19</v>
      </c>
      <c r="AH48" s="226">
        <v>0.13</v>
      </c>
      <c r="AI48" s="226">
        <v>1</v>
      </c>
      <c r="AJ48" s="226">
        <v>0</v>
      </c>
      <c r="AK48" s="226">
        <v>0.21</v>
      </c>
    </row>
    <row r="49" spans="1:37">
      <c r="A49" s="215">
        <v>10</v>
      </c>
      <c r="B49" s="215">
        <v>10</v>
      </c>
      <c r="C49" s="151">
        <f t="shared" si="6"/>
        <v>56278526.088806197</v>
      </c>
      <c r="D49" s="151">
        <f t="shared" si="6"/>
        <v>56278526.088806197</v>
      </c>
      <c r="E49" s="151" cm="1">
        <f t="array" ref="E49">VLOOKUP(A49,TRANSPOSE($B$8:$F$12),5,FALSE)</f>
        <v>1</v>
      </c>
      <c r="F49" s="151" cm="1">
        <f t="array" ref="F49">VLOOKUP(B49,TRANSPOSE($B$8:$F$12),5,FALSE)</f>
        <v>1</v>
      </c>
      <c r="G49" s="211">
        <v>1</v>
      </c>
      <c r="H49" s="281">
        <v>1</v>
      </c>
      <c r="I49" s="151">
        <f t="shared" si="7"/>
        <v>0</v>
      </c>
      <c r="T49" s="202">
        <v>16</v>
      </c>
      <c r="U49" s="226">
        <v>0</v>
      </c>
      <c r="V49" s="226">
        <v>0</v>
      </c>
      <c r="W49" s="226">
        <v>0</v>
      </c>
      <c r="X49" s="226">
        <v>0</v>
      </c>
      <c r="Y49" s="226">
        <v>0</v>
      </c>
      <c r="Z49" s="226">
        <v>0</v>
      </c>
      <c r="AA49" s="226">
        <v>0</v>
      </c>
      <c r="AB49" s="226">
        <v>0</v>
      </c>
      <c r="AC49" s="226">
        <v>0</v>
      </c>
      <c r="AD49" s="226">
        <v>0</v>
      </c>
      <c r="AE49" s="226">
        <v>0</v>
      </c>
      <c r="AF49" s="226">
        <v>0</v>
      </c>
      <c r="AG49" s="226">
        <v>0</v>
      </c>
      <c r="AH49" s="226">
        <v>0</v>
      </c>
      <c r="AI49" s="226">
        <v>0</v>
      </c>
      <c r="AJ49" s="226">
        <v>1</v>
      </c>
      <c r="AK49" s="226">
        <v>0</v>
      </c>
    </row>
    <row r="50" spans="1:37">
      <c r="A50" s="215">
        <v>10</v>
      </c>
      <c r="B50" s="193">
        <v>16</v>
      </c>
      <c r="C50" s="151">
        <f t="shared" si="6"/>
        <v>56278526.088806197</v>
      </c>
      <c r="D50" s="151">
        <f t="shared" si="6"/>
        <v>36447045.467036396</v>
      </c>
      <c r="E50" s="151" cm="1">
        <f t="array" ref="E50">VLOOKUP(A50,TRANSPOSE($B$8:$F$12),5,FALSE)</f>
        <v>1</v>
      </c>
      <c r="F50" s="151" cm="1">
        <f t="array" ref="F50">VLOOKUP(B50,TRANSPOSE($B$8:$F$12),5,FALSE)</f>
        <v>1</v>
      </c>
      <c r="G50" s="211">
        <f>$AD$49</f>
        <v>0</v>
      </c>
      <c r="H50" s="281">
        <v>1</v>
      </c>
      <c r="I50" s="151">
        <f t="shared" si="7"/>
        <v>0</v>
      </c>
      <c r="T50" s="202">
        <v>17</v>
      </c>
      <c r="U50" s="226">
        <v>0.17</v>
      </c>
      <c r="V50" s="226">
        <v>0.64</v>
      </c>
      <c r="W50" s="226">
        <v>0.54</v>
      </c>
      <c r="X50" s="226">
        <v>0.57999999999999996</v>
      </c>
      <c r="Y50" s="226">
        <v>0.59</v>
      </c>
      <c r="Z50" s="226">
        <v>0.28000000000000003</v>
      </c>
      <c r="AA50" s="226">
        <v>0.13</v>
      </c>
      <c r="AB50" s="226">
        <v>0.19</v>
      </c>
      <c r="AC50" s="226">
        <v>0.16</v>
      </c>
      <c r="AD50" s="226">
        <v>0.11</v>
      </c>
      <c r="AE50" s="226">
        <v>0.37</v>
      </c>
      <c r="AF50" s="226">
        <v>0.26</v>
      </c>
      <c r="AG50" s="226">
        <v>0.39</v>
      </c>
      <c r="AH50" s="226">
        <v>0.26</v>
      </c>
      <c r="AI50" s="226">
        <v>0.21</v>
      </c>
      <c r="AJ50" s="226">
        <v>0</v>
      </c>
      <c r="AK50" s="226">
        <v>1</v>
      </c>
    </row>
    <row r="51" spans="1:37">
      <c r="A51" s="193">
        <v>16</v>
      </c>
      <c r="B51" s="193">
        <v>1</v>
      </c>
      <c r="C51" s="151">
        <f t="shared" si="6"/>
        <v>36447045.467036396</v>
      </c>
      <c r="D51" s="151">
        <f t="shared" si="6"/>
        <v>128636631.06012845</v>
      </c>
      <c r="E51" s="151" cm="1">
        <f t="array" ref="E51">VLOOKUP(A51,TRANSPOSE($B$8:$F$12),5,FALSE)</f>
        <v>1</v>
      </c>
      <c r="F51" s="151" cm="1">
        <f t="array" ref="F51">VLOOKUP(B51,TRANSPOSE($B$8:$F$12),5,FALSE)</f>
        <v>1</v>
      </c>
      <c r="G51" s="211">
        <f>$U$49</f>
        <v>0</v>
      </c>
      <c r="H51" s="281">
        <v>1</v>
      </c>
      <c r="I51" s="151">
        <f t="shared" si="7"/>
        <v>0</v>
      </c>
    </row>
    <row r="52" spans="1:37">
      <c r="A52" s="193">
        <v>16</v>
      </c>
      <c r="B52" s="215">
        <v>10</v>
      </c>
      <c r="C52" s="151">
        <f t="shared" si="6"/>
        <v>36447045.467036396</v>
      </c>
      <c r="D52" s="151">
        <f t="shared" si="6"/>
        <v>56278526.088806197</v>
      </c>
      <c r="E52" s="151" cm="1">
        <f t="array" ref="E52">VLOOKUP(A52,TRANSPOSE($B$8:$F$12),5,FALSE)</f>
        <v>1</v>
      </c>
      <c r="F52" s="151" cm="1">
        <f t="array" ref="F52">VLOOKUP(B52,TRANSPOSE($B$8:$F$12),5,FALSE)</f>
        <v>1</v>
      </c>
      <c r="G52" s="211">
        <f>$U$49</f>
        <v>0</v>
      </c>
      <c r="H52" s="281">
        <v>1</v>
      </c>
      <c r="I52" s="151">
        <f t="shared" si="7"/>
        <v>0</v>
      </c>
    </row>
    <row r="53" spans="1:37">
      <c r="A53" s="193">
        <v>16</v>
      </c>
      <c r="B53" s="193">
        <v>16</v>
      </c>
      <c r="C53" s="151">
        <f t="shared" si="6"/>
        <v>36447045.467036396</v>
      </c>
      <c r="D53" s="151">
        <f t="shared" si="6"/>
        <v>36447045.467036396</v>
      </c>
      <c r="E53" s="151" cm="1">
        <f t="array" ref="E53">VLOOKUP(A53,TRANSPOSE($B$8:$F$12),5,FALSE)</f>
        <v>1</v>
      </c>
      <c r="F53" s="151" cm="1">
        <f t="array" ref="F53">VLOOKUP(B53,TRANSPOSE($B$8:$F$12),5,FALSE)</f>
        <v>1</v>
      </c>
      <c r="G53" s="211">
        <v>1</v>
      </c>
      <c r="H53" s="281">
        <v>1</v>
      </c>
      <c r="I53" s="151">
        <f t="shared" si="7"/>
        <v>0</v>
      </c>
    </row>
    <row r="54" spans="1:37">
      <c r="A54" s="201"/>
      <c r="B54" s="201"/>
      <c r="C54" s="201"/>
      <c r="H54" s="1" t="s">
        <v>1931</v>
      </c>
      <c r="I54" s="1">
        <f>SUM(I45:I53)</f>
        <v>2027054399186201.8</v>
      </c>
      <c r="T54" s="217"/>
      <c r="U54" s="222" t="s">
        <v>51</v>
      </c>
      <c r="V54" s="222" t="s">
        <v>75</v>
      </c>
      <c r="W54" s="222" t="s">
        <v>54</v>
      </c>
      <c r="X54" s="222" t="s">
        <v>77</v>
      </c>
      <c r="Y54" s="222" t="s">
        <v>57</v>
      </c>
      <c r="Z54" s="222" t="s">
        <v>79</v>
      </c>
      <c r="AA54" s="222" t="s">
        <v>63</v>
      </c>
      <c r="AB54" s="222" t="s">
        <v>68</v>
      </c>
      <c r="AC54" s="222" t="s">
        <v>72</v>
      </c>
      <c r="AD54" s="222" t="s">
        <v>82</v>
      </c>
      <c r="AE54" s="222" t="s">
        <v>84</v>
      </c>
      <c r="AF54" s="222" t="s">
        <v>86</v>
      </c>
    </row>
    <row r="55" spans="1:37">
      <c r="A55" s="201"/>
      <c r="B55" s="201"/>
      <c r="C55" s="201"/>
      <c r="H55" s="1" t="s">
        <v>1933</v>
      </c>
      <c r="I55" s="1">
        <f>SUM(D39:D41)</f>
        <v>2.1043042472504264E+16</v>
      </c>
      <c r="T55" s="222" t="s">
        <v>2628</v>
      </c>
      <c r="U55" s="275">
        <f>0.5*MIN(1,14/U56)</f>
        <v>0.5</v>
      </c>
      <c r="V55" s="275">
        <f t="shared" ref="V55:AF55" si="8">0.5*MIN(1,14/V56)</f>
        <v>0.23013698630136986</v>
      </c>
      <c r="W55" s="275">
        <f t="shared" si="8"/>
        <v>7.6712328767123292E-2</v>
      </c>
      <c r="X55" s="275">
        <f t="shared" si="8"/>
        <v>3.8356164383561646E-2</v>
      </c>
      <c r="Y55" s="275">
        <f t="shared" si="8"/>
        <v>1.9178082191780823E-2</v>
      </c>
      <c r="Z55" s="275">
        <f t="shared" si="8"/>
        <v>9.5890410958904115E-3</v>
      </c>
      <c r="AA55" s="275">
        <f t="shared" si="8"/>
        <v>6.392694063926941E-3</v>
      </c>
      <c r="AB55" s="275">
        <f t="shared" si="8"/>
        <v>3.8356164383561643E-3</v>
      </c>
      <c r="AC55" s="275">
        <f t="shared" si="8"/>
        <v>1.9178082191780822E-3</v>
      </c>
      <c r="AD55" s="275">
        <f t="shared" si="8"/>
        <v>1.2785388127853881E-3</v>
      </c>
      <c r="AE55" s="275">
        <f t="shared" si="8"/>
        <v>9.5890410958904108E-4</v>
      </c>
      <c r="AF55" s="275">
        <f t="shared" si="8"/>
        <v>6.3926940639269405E-4</v>
      </c>
    </row>
    <row r="56" spans="1:37">
      <c r="A56" s="201"/>
      <c r="B56" s="201"/>
      <c r="C56" s="201"/>
      <c r="H56" s="204" t="s">
        <v>2623</v>
      </c>
      <c r="I56" s="204">
        <f>SQRT(SUM(I54:I55))</f>
        <v>151888435.60880619</v>
      </c>
      <c r="T56" s="222" t="s">
        <v>2629</v>
      </c>
      <c r="U56" s="217">
        <v>14</v>
      </c>
      <c r="V56" s="217">
        <f>365/12</f>
        <v>30.416666666666668</v>
      </c>
      <c r="W56" s="217">
        <f>365/4</f>
        <v>91.25</v>
      </c>
      <c r="X56" s="217">
        <f>365/2</f>
        <v>182.5</v>
      </c>
      <c r="Y56" s="217">
        <f>365</f>
        <v>365</v>
      </c>
      <c r="Z56" s="217">
        <f>365*2</f>
        <v>730</v>
      </c>
      <c r="AA56" s="217">
        <f>365*3</f>
        <v>1095</v>
      </c>
      <c r="AB56" s="217">
        <f>365*5</f>
        <v>1825</v>
      </c>
      <c r="AC56" s="217">
        <f>365*10</f>
        <v>3650</v>
      </c>
      <c r="AD56" s="217">
        <f>365*15</f>
        <v>5475</v>
      </c>
      <c r="AE56" s="217">
        <f>365*20</f>
        <v>7300</v>
      </c>
      <c r="AF56" s="217">
        <f>365*30</f>
        <v>10950</v>
      </c>
    </row>
    <row r="57" spans="1:37">
      <c r="A57" s="201"/>
      <c r="B57" s="201"/>
      <c r="C57" s="201"/>
    </row>
    <row r="60" spans="1:37">
      <c r="A60" s="274" t="s">
        <v>2625</v>
      </c>
      <c r="B60" s="273"/>
    </row>
    <row r="62" spans="1:37">
      <c r="A62" s="195" t="s">
        <v>2751</v>
      </c>
    </row>
    <row r="64" spans="1:37">
      <c r="A64" s="144" t="s">
        <v>41</v>
      </c>
      <c r="B64" s="144" t="s">
        <v>42</v>
      </c>
      <c r="C64" s="144" t="s">
        <v>43</v>
      </c>
      <c r="D64" s="144" t="s">
        <v>0</v>
      </c>
      <c r="E64" s="144" t="s">
        <v>1</v>
      </c>
      <c r="F64" s="144" t="s">
        <v>2</v>
      </c>
      <c r="G64" s="144" t="s">
        <v>3</v>
      </c>
      <c r="H64" s="144" t="s">
        <v>4</v>
      </c>
      <c r="I64" s="144" t="s">
        <v>44</v>
      </c>
      <c r="J64" s="144" t="s">
        <v>45</v>
      </c>
      <c r="K64" s="144" t="s">
        <v>46</v>
      </c>
      <c r="L64" s="144" t="s">
        <v>2739</v>
      </c>
      <c r="M64" s="144" t="s">
        <v>2627</v>
      </c>
      <c r="N64" s="144" t="s">
        <v>2706</v>
      </c>
      <c r="O64" s="144" t="s">
        <v>2708</v>
      </c>
      <c r="P64" s="144" t="s">
        <v>2707</v>
      </c>
      <c r="Q64" s="235" t="s">
        <v>2664</v>
      </c>
      <c r="R64" s="235" t="s">
        <v>2665</v>
      </c>
    </row>
    <row r="65" spans="1:22">
      <c r="A65" s="193" t="s">
        <v>290</v>
      </c>
      <c r="B65" s="189" t="s">
        <v>454</v>
      </c>
      <c r="C65" s="189" t="s">
        <v>49</v>
      </c>
      <c r="D65" s="193" t="s">
        <v>31</v>
      </c>
      <c r="E65" s="193" t="s">
        <v>292</v>
      </c>
      <c r="F65" s="193">
        <v>1</v>
      </c>
      <c r="G65" s="193" t="s">
        <v>75</v>
      </c>
      <c r="H65" s="193"/>
      <c r="I65" s="193">
        <v>3000000</v>
      </c>
      <c r="J65" s="189" t="s">
        <v>50</v>
      </c>
      <c r="K65" s="193">
        <v>3000000</v>
      </c>
      <c r="L65" s="271" t="str">
        <f>E65&amp;"-"&amp;F65&amp;"-"&amp;G65</f>
        <v>Coal Americas-1-1m</v>
      </c>
      <c r="M65" s="191" cm="1">
        <f t="array" ref="M65">VLOOKUP(G65,TRANSPOSE($T$54:$AF$55),2,FALSE)</f>
        <v>0.23013698630136986</v>
      </c>
      <c r="N65" s="294">
        <f>N18</f>
        <v>48</v>
      </c>
      <c r="O65" s="295">
        <f>_xlfn.NORM.S.INV(99%)</f>
        <v>2.3263478740408408</v>
      </c>
      <c r="P65" s="295">
        <f>N65*SQRT(365/14)/O65</f>
        <v>105.35350619175139</v>
      </c>
      <c r="Q65" s="223">
        <f>K65*M65*P65</f>
        <v>72737215.233757123</v>
      </c>
      <c r="R65" s="223">
        <f>ABS(Q65)</f>
        <v>72737215.233757123</v>
      </c>
    </row>
    <row r="66" spans="1:22">
      <c r="A66" s="193" t="s">
        <v>290</v>
      </c>
      <c r="B66" s="189" t="s">
        <v>463</v>
      </c>
      <c r="C66" s="189" t="s">
        <v>49</v>
      </c>
      <c r="D66" s="193" t="s">
        <v>31</v>
      </c>
      <c r="E66" s="193" t="s">
        <v>328</v>
      </c>
      <c r="F66" s="193">
        <v>10</v>
      </c>
      <c r="G66" s="193" t="s">
        <v>72</v>
      </c>
      <c r="H66" s="193"/>
      <c r="I66" s="193">
        <v>1000000</v>
      </c>
      <c r="J66" s="189" t="s">
        <v>50</v>
      </c>
      <c r="K66" s="193">
        <v>1000000</v>
      </c>
      <c r="L66" s="271" t="str">
        <f>E66&amp;"-"&amp;F66&amp;"-"&amp;G66</f>
        <v>Freight Dry-10-10y</v>
      </c>
      <c r="M66" s="191" cm="1">
        <f t="array" ref="M66">VLOOKUP(G66,TRANSPOSE($T$54:$AF$55),2,FALSE)</f>
        <v>1.9178082191780822E-3</v>
      </c>
      <c r="N66" s="294">
        <f>N19</f>
        <v>63</v>
      </c>
      <c r="O66" s="295">
        <f>_xlfn.NORM.S.INV(99%)</f>
        <v>2.3263478740408408</v>
      </c>
      <c r="P66" s="295">
        <f>N66*SQRT(365/14)/O66</f>
        <v>138.27647687667368</v>
      </c>
      <c r="Q66" s="223">
        <f>K66*M66*P66</f>
        <v>265187.76387307281</v>
      </c>
      <c r="R66" s="223">
        <f>ABS(Q66)</f>
        <v>265187.76387307281</v>
      </c>
    </row>
    <row r="67" spans="1:22">
      <c r="A67" s="193" t="s">
        <v>290</v>
      </c>
      <c r="B67" s="189" t="s">
        <v>469</v>
      </c>
      <c r="C67" s="189" t="s">
        <v>49</v>
      </c>
      <c r="D67" s="193" t="s">
        <v>31</v>
      </c>
      <c r="E67" s="193" t="s">
        <v>350</v>
      </c>
      <c r="F67" s="193">
        <v>16</v>
      </c>
      <c r="G67" s="193" t="s">
        <v>68</v>
      </c>
      <c r="H67" s="193"/>
      <c r="I67" s="193">
        <v>600000</v>
      </c>
      <c r="J67" s="189" t="s">
        <v>50</v>
      </c>
      <c r="K67" s="193">
        <v>600000</v>
      </c>
      <c r="L67" s="271" t="str">
        <f>E67&amp;"-"&amp;F67&amp;"-"&amp;G67</f>
        <v>Ethanol-16-5y</v>
      </c>
      <c r="M67" s="191" cm="1">
        <f t="array" ref="M67">VLOOKUP(G67,TRANSPOSE($T$54:$AF$55),2,FALSE)</f>
        <v>3.8356164383561643E-3</v>
      </c>
      <c r="N67" s="294">
        <f>N20</f>
        <v>68</v>
      </c>
      <c r="O67" s="295">
        <f>_xlfn.NORM.S.INV(99%)</f>
        <v>2.3263478740408408</v>
      </c>
      <c r="P67" s="295">
        <f>N67*SQRT(365/14)/O67</f>
        <v>149.25080043831446</v>
      </c>
      <c r="Q67" s="223">
        <f>K67*M67*P67</f>
        <v>343481.2941594086</v>
      </c>
      <c r="R67" s="223">
        <f>ABS(Q67)</f>
        <v>343481.2941594086</v>
      </c>
    </row>
    <row r="68" spans="1:22">
      <c r="P68" s="6"/>
      <c r="Q68" s="6"/>
      <c r="R68" s="6"/>
    </row>
    <row r="69" spans="1:22">
      <c r="P69" s="6"/>
      <c r="Q69" s="6"/>
      <c r="R69" s="6"/>
    </row>
    <row r="70" spans="1:22">
      <c r="A70" s="195" t="s">
        <v>2666</v>
      </c>
    </row>
    <row r="72" spans="1:22">
      <c r="A72" s="201"/>
      <c r="B72" s="201"/>
      <c r="C72" s="201"/>
    </row>
    <row r="73" spans="1:22">
      <c r="A73" s="145" t="s">
        <v>41</v>
      </c>
      <c r="B73" s="144" t="s">
        <v>2</v>
      </c>
      <c r="C73" s="144" t="s">
        <v>2747</v>
      </c>
      <c r="D73" s="144" t="s">
        <v>2748</v>
      </c>
      <c r="E73" s="145" t="s">
        <v>1920</v>
      </c>
      <c r="F73" s="145" t="s">
        <v>1921</v>
      </c>
      <c r="G73" s="144" t="s">
        <v>1922</v>
      </c>
      <c r="H73" s="144" t="s">
        <v>2632</v>
      </c>
      <c r="I73" s="146" t="s">
        <v>1932</v>
      </c>
    </row>
    <row r="74" spans="1:22">
      <c r="A74" s="193" t="s">
        <v>290</v>
      </c>
      <c r="B74" s="193">
        <v>1</v>
      </c>
      <c r="C74" s="271" t="s">
        <v>2779</v>
      </c>
      <c r="D74" s="193" t="s">
        <v>2779</v>
      </c>
      <c r="E74" s="192">
        <f>VLOOKUP(C74,($L$64:$Q$67),6,FALSE)</f>
        <v>72737215.233757123</v>
      </c>
      <c r="F74" s="192">
        <f>VLOOKUP(D74,($L$64:$Q$67),6,FALSE)</f>
        <v>72737215.233757123</v>
      </c>
      <c r="G74" s="203">
        <v>1</v>
      </c>
      <c r="H74" s="272">
        <f>G74^2</f>
        <v>1</v>
      </c>
      <c r="I74" s="210">
        <f>E74*F74*H74</f>
        <v>5290702479961909</v>
      </c>
    </row>
    <row r="75" spans="1:22">
      <c r="A75" s="201"/>
      <c r="B75" s="284"/>
      <c r="C75" s="201"/>
      <c r="H75" s="204" t="s">
        <v>1997</v>
      </c>
      <c r="I75" s="204">
        <f>SQRT(SUM(I74:I74))</f>
        <v>72737215.233757123</v>
      </c>
    </row>
    <row r="76" spans="1:22">
      <c r="A76" s="145" t="s">
        <v>41</v>
      </c>
      <c r="B76" s="144" t="s">
        <v>2</v>
      </c>
      <c r="C76" s="144" t="s">
        <v>2747</v>
      </c>
      <c r="D76" s="144" t="s">
        <v>2748</v>
      </c>
      <c r="E76" s="145" t="s">
        <v>1920</v>
      </c>
      <c r="F76" s="145" t="s">
        <v>1921</v>
      </c>
      <c r="G76" s="144" t="s">
        <v>1922</v>
      </c>
      <c r="H76" s="144" t="s">
        <v>2632</v>
      </c>
      <c r="I76" s="146" t="s">
        <v>1932</v>
      </c>
      <c r="T76" s="224"/>
      <c r="U76" s="224"/>
    </row>
    <row r="77" spans="1:22">
      <c r="A77" s="193" t="s">
        <v>290</v>
      </c>
      <c r="B77" s="193">
        <v>10</v>
      </c>
      <c r="C77" s="271" t="s">
        <v>2780</v>
      </c>
      <c r="D77" s="193" t="s">
        <v>2780</v>
      </c>
      <c r="E77" s="192">
        <f>VLOOKUP(C77,($L$64:$Q$67),6,FALSE)</f>
        <v>265187.76387307281</v>
      </c>
      <c r="F77" s="192">
        <f>VLOOKUP(D77,($L$64:$Q$67),6,FALSE)</f>
        <v>265187.76387307281</v>
      </c>
      <c r="G77" s="203">
        <v>1</v>
      </c>
      <c r="H77" s="272">
        <f>G77^2</f>
        <v>1</v>
      </c>
      <c r="I77" s="210">
        <f>E77*F77*H77</f>
        <v>70324550108.000626</v>
      </c>
      <c r="U77" s="6"/>
      <c r="V77" s="6"/>
    </row>
    <row r="78" spans="1:22">
      <c r="A78" s="201"/>
      <c r="B78" s="284"/>
      <c r="C78" s="201"/>
      <c r="H78" s="204" t="s">
        <v>2029</v>
      </c>
      <c r="I78" s="204">
        <f>SQRT(SUM(I77:I77))</f>
        <v>265187.76387307281</v>
      </c>
    </row>
    <row r="79" spans="1:22">
      <c r="A79" s="145" t="s">
        <v>41</v>
      </c>
      <c r="B79" s="144" t="s">
        <v>2</v>
      </c>
      <c r="C79" s="144" t="s">
        <v>2747</v>
      </c>
      <c r="D79" s="144" t="s">
        <v>2748</v>
      </c>
      <c r="E79" s="145" t="s">
        <v>1920</v>
      </c>
      <c r="F79" s="145" t="s">
        <v>1921</v>
      </c>
      <c r="G79" s="144" t="s">
        <v>1922</v>
      </c>
      <c r="H79" s="144" t="s">
        <v>2632</v>
      </c>
      <c r="I79" s="146" t="s">
        <v>1932</v>
      </c>
      <c r="T79" s="224"/>
      <c r="U79" s="224"/>
    </row>
    <row r="80" spans="1:22">
      <c r="A80" s="193" t="s">
        <v>290</v>
      </c>
      <c r="B80" s="193">
        <v>16</v>
      </c>
      <c r="C80" s="271" t="s">
        <v>2781</v>
      </c>
      <c r="D80" s="193" t="s">
        <v>2781</v>
      </c>
      <c r="E80" s="192">
        <f>VLOOKUP(C80,($L$64:$Q$67),6,FALSE)</f>
        <v>343481.2941594086</v>
      </c>
      <c r="F80" s="192">
        <f>VLOOKUP(D80,($L$64:$Q$67),6,FALSE)</f>
        <v>343481.2941594086</v>
      </c>
      <c r="G80" s="203">
        <v>1</v>
      </c>
      <c r="H80" s="272">
        <f>G80^2</f>
        <v>1</v>
      </c>
      <c r="I80" s="210">
        <f>E80*F80*H80</f>
        <v>117979399437.42218</v>
      </c>
      <c r="U80" s="6"/>
      <c r="V80" s="6"/>
    </row>
    <row r="81" spans="1:9">
      <c r="A81" s="201"/>
      <c r="B81" s="284"/>
      <c r="C81" s="201"/>
      <c r="H81" s="204" t="s">
        <v>2029</v>
      </c>
      <c r="I81" s="204">
        <f>SQRT(SUM(I80:I80))</f>
        <v>343481.2941594086</v>
      </c>
    </row>
    <row r="82" spans="1:9">
      <c r="B82" s="6"/>
    </row>
    <row r="83" spans="1:9">
      <c r="A83" s="201" t="s">
        <v>1930</v>
      </c>
      <c r="B83" s="284"/>
      <c r="C83" s="201"/>
    </row>
    <row r="84" spans="1:9">
      <c r="A84" s="145" t="s">
        <v>41</v>
      </c>
      <c r="B84" s="144" t="s">
        <v>2</v>
      </c>
      <c r="C84" s="144" t="s">
        <v>1911</v>
      </c>
      <c r="D84" s="144" t="s">
        <v>1912</v>
      </c>
      <c r="E84" s="145" t="s">
        <v>1913</v>
      </c>
      <c r="F84" s="145" t="s">
        <v>1914</v>
      </c>
    </row>
    <row r="85" spans="1:9">
      <c r="A85" s="193" t="s">
        <v>290</v>
      </c>
      <c r="B85" s="193">
        <v>1</v>
      </c>
      <c r="C85" s="151">
        <f>I75</f>
        <v>72737215.233757123</v>
      </c>
      <c r="D85" s="151">
        <f>C85^2</f>
        <v>5290702479961909</v>
      </c>
      <c r="E85" s="151">
        <f>SUM(Q65)</f>
        <v>72737215.233757123</v>
      </c>
      <c r="F85" s="151">
        <f>MAX(MIN(E85,C85),-C85)</f>
        <v>72737215.233757123</v>
      </c>
    </row>
    <row r="86" spans="1:9">
      <c r="A86" s="193" t="s">
        <v>290</v>
      </c>
      <c r="B86" s="215">
        <v>10</v>
      </c>
      <c r="C86" s="151">
        <f>I78</f>
        <v>265187.76387307281</v>
      </c>
      <c r="D86" s="151">
        <f>C86^2</f>
        <v>70324550108.000626</v>
      </c>
      <c r="E86" s="151">
        <f t="shared" ref="E86:E87" si="9">SUM(Q66)</f>
        <v>265187.76387307281</v>
      </c>
      <c r="F86" s="151">
        <f>MAX(MIN(E86,C86),-C86)</f>
        <v>265187.76387307281</v>
      </c>
    </row>
    <row r="87" spans="1:9">
      <c r="A87" s="193" t="s">
        <v>290</v>
      </c>
      <c r="B87" s="193">
        <v>16</v>
      </c>
      <c r="C87" s="151">
        <f>I81</f>
        <v>343481.2941594086</v>
      </c>
      <c r="D87" s="151">
        <f>C87^2</f>
        <v>117979399437.42218</v>
      </c>
      <c r="E87" s="151">
        <f t="shared" si="9"/>
        <v>343481.2941594086</v>
      </c>
      <c r="F87" s="151">
        <f>MAX(MIN(E87,C87),-C87)</f>
        <v>343481.2941594086</v>
      </c>
    </row>
    <row r="88" spans="1:9" hidden="1">
      <c r="A88" s="195" t="s">
        <v>2668</v>
      </c>
    </row>
    <row r="89" spans="1:9" hidden="1"/>
    <row r="90" spans="1:9" hidden="1">
      <c r="A90" s="145"/>
      <c r="B90" s="145" t="s">
        <v>2667</v>
      </c>
      <c r="C90" s="145" t="s">
        <v>2783</v>
      </c>
      <c r="D90" s="145" t="s">
        <v>2782</v>
      </c>
      <c r="E90" s="144" t="s">
        <v>2784</v>
      </c>
    </row>
    <row r="91" spans="1:9" hidden="1">
      <c r="A91" s="217" t="s">
        <v>2634</v>
      </c>
      <c r="B91" s="217">
        <f>SUM(Q65)</f>
        <v>72737215.233757123</v>
      </c>
      <c r="C91" s="217">
        <f>SUM(Q66)</f>
        <v>265187.76387307281</v>
      </c>
      <c r="D91" s="217">
        <f>SUM(Q67:Q67)</f>
        <v>343481.2941594086</v>
      </c>
      <c r="E91" s="217">
        <f>SUM(B91:D91)</f>
        <v>73345884.291789606</v>
      </c>
    </row>
    <row r="92" spans="1:9" hidden="1">
      <c r="A92" s="217" t="s">
        <v>2635</v>
      </c>
      <c r="B92" s="217">
        <f>SUM(R65)</f>
        <v>72737215.233757123</v>
      </c>
      <c r="C92" s="217">
        <f>SUM(R66)</f>
        <v>265187.76387307281</v>
      </c>
      <c r="D92" s="217">
        <f>SUM(R67:R67)</f>
        <v>343481.2941594086</v>
      </c>
      <c r="E92" s="217">
        <f>SUM(B92:D92)</f>
        <v>73345884.291789606</v>
      </c>
    </row>
    <row r="93" spans="1:9" hidden="1">
      <c r="A93" s="217" t="s">
        <v>2636</v>
      </c>
      <c r="B93" s="217">
        <f>MIN(0,E91/E92)</f>
        <v>0</v>
      </c>
    </row>
    <row r="94" spans="1:9" hidden="1">
      <c r="A94" s="217" t="s">
        <v>2637</v>
      </c>
      <c r="B94" s="217">
        <f>_xlfn.NORM.S.INV(99.5%)</f>
        <v>2.5758293035488999</v>
      </c>
    </row>
    <row r="95" spans="1:9" hidden="1">
      <c r="A95" s="277" t="s">
        <v>2638</v>
      </c>
      <c r="B95" s="217">
        <f>(B94^2-1)*(1+B93)-B93</f>
        <v>5.6348966010212109</v>
      </c>
      <c r="E95" s="278"/>
      <c r="F95" s="278"/>
      <c r="G95" s="278"/>
      <c r="H95" s="279"/>
    </row>
    <row r="96" spans="1:9" hidden="1">
      <c r="B96" s="283"/>
    </row>
    <row r="97" spans="1:7" hidden="1"/>
    <row r="98" spans="1:7" hidden="1">
      <c r="A98" s="195" t="s">
        <v>2642</v>
      </c>
    </row>
    <row r="100" spans="1:7">
      <c r="A100" s="316" t="s">
        <v>2</v>
      </c>
      <c r="B100" s="317"/>
      <c r="C100" s="144" t="s">
        <v>1916</v>
      </c>
      <c r="D100" s="144" t="s">
        <v>1917</v>
      </c>
      <c r="E100" s="144" t="s">
        <v>1922</v>
      </c>
      <c r="F100" s="144" t="s">
        <v>2632</v>
      </c>
      <c r="G100" s="144" t="s">
        <v>1932</v>
      </c>
    </row>
    <row r="101" spans="1:7">
      <c r="A101" s="193">
        <v>1</v>
      </c>
      <c r="B101" s="193">
        <v>1</v>
      </c>
      <c r="C101" s="151">
        <f>VLOOKUP(A101,$B$84:$F$87,5,FALSE)</f>
        <v>72737215.233757123</v>
      </c>
      <c r="D101" s="151">
        <f>VLOOKUP(B101,$B$84:$F$87,5,FALSE)</f>
        <v>72737215.233757123</v>
      </c>
      <c r="E101" s="211">
        <v>1</v>
      </c>
      <c r="F101" s="211">
        <f>E101^2</f>
        <v>1</v>
      </c>
      <c r="G101" s="151">
        <f>IF(C101=D101,0,C101*D101*F101)</f>
        <v>0</v>
      </c>
    </row>
    <row r="102" spans="1:7">
      <c r="A102" s="193">
        <v>1</v>
      </c>
      <c r="B102" s="215">
        <v>10</v>
      </c>
      <c r="C102" s="151">
        <f t="shared" ref="C102:D109" si="10">VLOOKUP(A102,$B$84:$F$87,5,FALSE)</f>
        <v>72737215.233757123</v>
      </c>
      <c r="D102" s="151">
        <f t="shared" si="10"/>
        <v>265187.76387307281</v>
      </c>
      <c r="E102" s="211">
        <f>$U$43</f>
        <v>0.14000000000000001</v>
      </c>
      <c r="F102" s="211">
        <f t="shared" ref="F102:F109" si="11">E102^2</f>
        <v>1.9600000000000003E-2</v>
      </c>
      <c r="G102" s="151">
        <f t="shared" ref="G102:G104" si="12">IF(C102=D102,0,C102*D102*F102)</f>
        <v>378064781380.61139</v>
      </c>
    </row>
    <row r="103" spans="1:7">
      <c r="A103" s="193">
        <v>1</v>
      </c>
      <c r="B103" s="193">
        <v>16</v>
      </c>
      <c r="C103" s="151">
        <f t="shared" si="10"/>
        <v>72737215.233757123</v>
      </c>
      <c r="D103" s="151">
        <f t="shared" si="10"/>
        <v>343481.2941594086</v>
      </c>
      <c r="E103" s="211">
        <f>$U$49</f>
        <v>0</v>
      </c>
      <c r="F103" s="211">
        <f t="shared" si="11"/>
        <v>0</v>
      </c>
      <c r="G103" s="151">
        <f t="shared" si="12"/>
        <v>0</v>
      </c>
    </row>
    <row r="104" spans="1:7">
      <c r="A104" s="215">
        <v>10</v>
      </c>
      <c r="B104" s="193">
        <v>1</v>
      </c>
      <c r="C104" s="151">
        <f t="shared" si="10"/>
        <v>265187.76387307281</v>
      </c>
      <c r="D104" s="151">
        <f t="shared" si="10"/>
        <v>72737215.233757123</v>
      </c>
      <c r="E104" s="211">
        <f>$U$43</f>
        <v>0.14000000000000001</v>
      </c>
      <c r="F104" s="211">
        <f t="shared" si="11"/>
        <v>1.9600000000000003E-2</v>
      </c>
      <c r="G104" s="151">
        <f t="shared" si="12"/>
        <v>378064781380.61139</v>
      </c>
    </row>
    <row r="105" spans="1:7">
      <c r="A105" s="215">
        <v>10</v>
      </c>
      <c r="B105" s="215">
        <v>10</v>
      </c>
      <c r="C105" s="151">
        <f t="shared" si="10"/>
        <v>265187.76387307281</v>
      </c>
      <c r="D105" s="151">
        <f t="shared" si="10"/>
        <v>265187.76387307281</v>
      </c>
      <c r="E105" s="211">
        <v>1</v>
      </c>
      <c r="F105" s="211">
        <f t="shared" si="11"/>
        <v>1</v>
      </c>
      <c r="G105" s="151">
        <f t="shared" ref="G105:G109" si="13">IF(C105=D105,0,C105*D105*F105)</f>
        <v>0</v>
      </c>
    </row>
    <row r="106" spans="1:7">
      <c r="A106" s="215">
        <v>10</v>
      </c>
      <c r="B106" s="193">
        <v>16</v>
      </c>
      <c r="C106" s="151">
        <f t="shared" si="10"/>
        <v>265187.76387307281</v>
      </c>
      <c r="D106" s="151">
        <f t="shared" si="10"/>
        <v>343481.2941594086</v>
      </c>
      <c r="E106" s="211">
        <f>$AD$49</f>
        <v>0</v>
      </c>
      <c r="F106" s="211">
        <f t="shared" si="11"/>
        <v>0</v>
      </c>
      <c r="G106" s="151">
        <f t="shared" si="13"/>
        <v>0</v>
      </c>
    </row>
    <row r="107" spans="1:7">
      <c r="A107" s="193">
        <v>16</v>
      </c>
      <c r="B107" s="193">
        <v>1</v>
      </c>
      <c r="C107" s="151">
        <f t="shared" si="10"/>
        <v>343481.2941594086</v>
      </c>
      <c r="D107" s="151">
        <f t="shared" si="10"/>
        <v>72737215.233757123</v>
      </c>
      <c r="E107" s="211">
        <f>$U$49</f>
        <v>0</v>
      </c>
      <c r="F107" s="211">
        <f t="shared" si="11"/>
        <v>0</v>
      </c>
      <c r="G107" s="151">
        <f t="shared" si="13"/>
        <v>0</v>
      </c>
    </row>
    <row r="108" spans="1:7">
      <c r="A108" s="193">
        <v>16</v>
      </c>
      <c r="B108" s="215">
        <v>10</v>
      </c>
      <c r="C108" s="151">
        <f t="shared" si="10"/>
        <v>343481.2941594086</v>
      </c>
      <c r="D108" s="151">
        <f t="shared" si="10"/>
        <v>265187.76387307281</v>
      </c>
      <c r="E108" s="211">
        <f>$U$49</f>
        <v>0</v>
      </c>
      <c r="F108" s="211">
        <f t="shared" si="11"/>
        <v>0</v>
      </c>
      <c r="G108" s="151">
        <f t="shared" si="13"/>
        <v>0</v>
      </c>
    </row>
    <row r="109" spans="1:7">
      <c r="A109" s="193">
        <v>16</v>
      </c>
      <c r="B109" s="193">
        <v>16</v>
      </c>
      <c r="C109" s="151">
        <f t="shared" si="10"/>
        <v>343481.2941594086</v>
      </c>
      <c r="D109" s="151">
        <f t="shared" si="10"/>
        <v>343481.2941594086</v>
      </c>
      <c r="E109" s="211">
        <v>1</v>
      </c>
      <c r="F109" s="211">
        <f t="shared" si="11"/>
        <v>1</v>
      </c>
      <c r="G109" s="151">
        <f t="shared" si="13"/>
        <v>0</v>
      </c>
    </row>
    <row r="110" spans="1:7">
      <c r="A110" s="201"/>
      <c r="B110" s="201"/>
      <c r="C110" s="201"/>
      <c r="F110" s="1" t="s">
        <v>1931</v>
      </c>
      <c r="G110" s="1">
        <f>SUM(G101:G109)</f>
        <v>756129562761.22278</v>
      </c>
    </row>
    <row r="111" spans="1:7">
      <c r="A111" s="201"/>
      <c r="B111" s="201"/>
      <c r="C111" s="201"/>
      <c r="F111" s="1" t="s">
        <v>1933</v>
      </c>
      <c r="G111" s="1">
        <f>SUM(D85:D87)</f>
        <v>5290890783911454</v>
      </c>
    </row>
    <row r="112" spans="1:7">
      <c r="F112" s="204" t="s">
        <v>2670</v>
      </c>
      <c r="G112" s="204">
        <f>MAX(E91+B95*SQRT(G110+G111),0)</f>
        <v>483249151.81985044</v>
      </c>
    </row>
    <row r="114" spans="1:17">
      <c r="A114" s="274" t="s">
        <v>2613</v>
      </c>
      <c r="B114" s="273">
        <f>I56+G112</f>
        <v>635137587.42865658</v>
      </c>
    </row>
    <row r="116" spans="1:17">
      <c r="A116" s="205" t="s">
        <v>1935</v>
      </c>
    </row>
    <row r="118" spans="1:17">
      <c r="A118" s="227" t="s">
        <v>2043</v>
      </c>
      <c r="B118" s="227" t="s">
        <v>2044</v>
      </c>
      <c r="C118" s="227" t="s">
        <v>2045</v>
      </c>
      <c r="D118" s="227" t="s">
        <v>2046</v>
      </c>
      <c r="E118" s="227" t="s">
        <v>2047</v>
      </c>
      <c r="F118" s="227" t="s">
        <v>2048</v>
      </c>
      <c r="G118" s="227" t="s">
        <v>2049</v>
      </c>
      <c r="H118" s="227" t="s">
        <v>2050</v>
      </c>
      <c r="I118" s="227" t="s">
        <v>2051</v>
      </c>
      <c r="J118" s="217" t="s">
        <v>2052</v>
      </c>
      <c r="K118" s="217" t="s">
        <v>2053</v>
      </c>
      <c r="L118" s="217" t="s">
        <v>2054</v>
      </c>
      <c r="M118" s="217" t="s">
        <v>2055</v>
      </c>
      <c r="N118" s="217" t="s">
        <v>2056</v>
      </c>
      <c r="O118" s="217" t="s">
        <v>2057</v>
      </c>
      <c r="P118" s="217" t="s">
        <v>2058</v>
      </c>
      <c r="Q118" s="217" t="s">
        <v>2059</v>
      </c>
    </row>
    <row r="119" spans="1:17">
      <c r="A119" s="228">
        <v>45169</v>
      </c>
      <c r="B119" s="227" t="s">
        <v>2500</v>
      </c>
      <c r="C119" s="227" t="s">
        <v>2061</v>
      </c>
      <c r="D119" s="227" t="s">
        <v>50</v>
      </c>
      <c r="E119" s="227">
        <v>635137587.42865705</v>
      </c>
      <c r="F119" s="227">
        <v>0</v>
      </c>
      <c r="G119" s="227">
        <v>635137587.42865705</v>
      </c>
      <c r="H119" s="227">
        <v>0</v>
      </c>
      <c r="I119" s="227">
        <v>0</v>
      </c>
      <c r="J119" s="217">
        <v>0</v>
      </c>
      <c r="K119" s="217">
        <v>635137587.42865705</v>
      </c>
      <c r="L119" s="217">
        <v>0</v>
      </c>
      <c r="M119" s="217">
        <v>0</v>
      </c>
      <c r="N119" s="217">
        <v>0</v>
      </c>
      <c r="O119" s="217">
        <v>0</v>
      </c>
      <c r="P119" s="217">
        <v>0</v>
      </c>
      <c r="Q119" s="217">
        <v>0</v>
      </c>
    </row>
    <row r="170" spans="22:33"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</sheetData>
  <mergeCells count="17">
    <mergeCell ref="U22:X22"/>
    <mergeCell ref="B7:D7"/>
    <mergeCell ref="T10:Z10"/>
    <mergeCell ref="T11:Z11"/>
    <mergeCell ref="U14:X14"/>
    <mergeCell ref="U15:X15"/>
    <mergeCell ref="U16:X16"/>
    <mergeCell ref="U17:X17"/>
    <mergeCell ref="U18:X18"/>
    <mergeCell ref="U19:X19"/>
    <mergeCell ref="U20:X20"/>
    <mergeCell ref="U21:X21"/>
    <mergeCell ref="U23:X23"/>
    <mergeCell ref="U24:X24"/>
    <mergeCell ref="U25:X25"/>
    <mergeCell ref="A44:B44"/>
    <mergeCell ref="A100:B100"/>
  </mergeCells>
  <phoneticPr fontId="29" type="noConversion"/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C2C62-29CC-4D1D-8426-F097FE25E091}">
  <dimension ref="A1:R124"/>
  <sheetViews>
    <sheetView zoomScaleNormal="100" workbookViewId="0">
      <selection activeCell="J118" sqref="J118"/>
    </sheetView>
  </sheetViews>
  <sheetFormatPr defaultRowHeight="15"/>
  <cols>
    <col min="1" max="1" width="18" style="1" customWidth="1"/>
    <col min="2" max="2" width="18.5703125" style="1" bestFit="1" customWidth="1"/>
    <col min="3" max="3" width="16.85546875" style="1" customWidth="1"/>
    <col min="4" max="4" width="28.42578125" style="1" customWidth="1"/>
    <col min="5" max="5" width="15.7109375" style="1" customWidth="1"/>
    <col min="6" max="6" width="16.28515625" style="1" hidden="1" customWidth="1"/>
    <col min="7" max="7" width="17.42578125" style="1" hidden="1" customWidth="1"/>
    <col min="8" max="8" width="19.85546875" style="1" hidden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20.5703125" style="1" bestFit="1" customWidth="1"/>
    <col min="13" max="14" width="20" style="1" customWidth="1"/>
    <col min="15" max="16384" width="9.140625" style="1"/>
  </cols>
  <sheetData>
    <row r="1" spans="1:14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14">
      <c r="A2" s="187" t="s">
        <v>1858</v>
      </c>
      <c r="B2" s="187" t="s">
        <v>1383</v>
      </c>
      <c r="C2" s="187" t="s">
        <v>49</v>
      </c>
      <c r="D2" s="187" t="s">
        <v>1859</v>
      </c>
      <c r="E2" s="187" t="s">
        <v>1860</v>
      </c>
      <c r="F2" s="187" t="s">
        <v>1861</v>
      </c>
      <c r="G2" s="187" t="s">
        <v>617</v>
      </c>
      <c r="H2" s="188">
        <v>139001851923.49738</v>
      </c>
      <c r="I2" s="188">
        <v>3931488367.218874</v>
      </c>
      <c r="J2" s="188">
        <v>6534185817.2541218</v>
      </c>
      <c r="K2" s="188">
        <v>5653317.6100410279</v>
      </c>
      <c r="L2" s="188">
        <v>11078863871.556707</v>
      </c>
      <c r="M2" s="188">
        <v>159262704411.30377</v>
      </c>
      <c r="N2" s="188"/>
    </row>
    <row r="4" spans="1:14">
      <c r="A4" s="1" t="s">
        <v>2574</v>
      </c>
    </row>
    <row r="5" spans="1:14">
      <c r="A5" s="1" t="s">
        <v>2575</v>
      </c>
    </row>
    <row r="7" spans="1:14">
      <c r="I7" s="353" t="s">
        <v>2591</v>
      </c>
      <c r="J7" s="354"/>
      <c r="K7" s="354"/>
      <c r="L7" s="354"/>
      <c r="M7" s="354"/>
      <c r="N7" s="355"/>
    </row>
    <row r="8" spans="1:14">
      <c r="A8" s="251" t="s">
        <v>2576</v>
      </c>
      <c r="B8" s="251" t="s">
        <v>13</v>
      </c>
      <c r="C8" s="251" t="s">
        <v>2577</v>
      </c>
      <c r="D8" s="251" t="s">
        <v>2578</v>
      </c>
      <c r="E8" s="251" t="s">
        <v>2579</v>
      </c>
      <c r="F8" s="251" t="s">
        <v>2580</v>
      </c>
      <c r="G8" s="251" t="s">
        <v>1974</v>
      </c>
      <c r="H8" s="251" t="s">
        <v>2581</v>
      </c>
      <c r="I8" s="251" t="s">
        <v>2582</v>
      </c>
      <c r="J8" s="251" t="s">
        <v>2583</v>
      </c>
      <c r="K8" s="251" t="s">
        <v>2584</v>
      </c>
      <c r="L8" s="251" t="s">
        <v>2585</v>
      </c>
      <c r="M8" s="251" t="s">
        <v>2586</v>
      </c>
      <c r="N8" s="251" t="s">
        <v>2587</v>
      </c>
    </row>
    <row r="9" spans="1:14">
      <c r="A9" s="217" t="s">
        <v>2513</v>
      </c>
      <c r="B9" s="217" t="s">
        <v>50</v>
      </c>
      <c r="C9" s="217">
        <v>159262704411.30301</v>
      </c>
      <c r="D9" s="217" t="s">
        <v>2588</v>
      </c>
      <c r="E9" s="217">
        <v>159262704411.30301</v>
      </c>
      <c r="F9" s="217">
        <v>11078863871.5567</v>
      </c>
      <c r="G9" s="217" t="s">
        <v>47</v>
      </c>
      <c r="H9" s="252">
        <v>60372045795.4021</v>
      </c>
      <c r="I9" s="217">
        <v>58357483868.008102</v>
      </c>
      <c r="J9" s="217">
        <v>9321026273.9884701</v>
      </c>
      <c r="K9" s="217"/>
      <c r="L9" s="217"/>
      <c r="M9" s="217"/>
      <c r="N9" s="217"/>
    </row>
    <row r="10" spans="1:14">
      <c r="A10" s="217" t="s">
        <v>2513</v>
      </c>
      <c r="B10" s="217" t="s">
        <v>50</v>
      </c>
      <c r="C10" s="217">
        <v>159262704411.30301</v>
      </c>
      <c r="D10" s="217" t="s">
        <v>2588</v>
      </c>
      <c r="E10" s="217"/>
      <c r="F10" s="217"/>
      <c r="G10" s="251" t="s">
        <v>115</v>
      </c>
      <c r="H10" s="268">
        <v>6305975760.2674398</v>
      </c>
      <c r="I10" s="269">
        <v>601384810.25047505</v>
      </c>
      <c r="J10" s="269">
        <v>5183381677.4679003</v>
      </c>
      <c r="K10" s="269">
        <v>416684611.60608101</v>
      </c>
      <c r="L10" s="269">
        <v>2814967774.8228402</v>
      </c>
      <c r="M10" s="269">
        <v>15000000</v>
      </c>
      <c r="N10" s="269">
        <v>34000000</v>
      </c>
    </row>
    <row r="11" spans="1:14">
      <c r="A11" s="217" t="s">
        <v>2513</v>
      </c>
      <c r="B11" s="217" t="s">
        <v>50</v>
      </c>
      <c r="C11" s="217">
        <v>159262704411.30301</v>
      </c>
      <c r="D11" s="217" t="s">
        <v>2588</v>
      </c>
      <c r="E11" s="217"/>
      <c r="F11" s="217"/>
      <c r="G11" s="217" t="s">
        <v>235</v>
      </c>
      <c r="H11" s="252">
        <v>22772698197.356098</v>
      </c>
      <c r="I11" s="217"/>
      <c r="J11" s="217"/>
      <c r="K11" s="217"/>
      <c r="L11" s="217"/>
      <c r="M11" s="217">
        <v>22772698197.356098</v>
      </c>
      <c r="N11" s="217"/>
    </row>
    <row r="12" spans="1:14">
      <c r="A12" s="217" t="s">
        <v>2513</v>
      </c>
      <c r="B12" s="217" t="s">
        <v>50</v>
      </c>
      <c r="C12" s="217">
        <v>159262704411.30301</v>
      </c>
      <c r="D12" s="217" t="s">
        <v>2588</v>
      </c>
      <c r="E12" s="217"/>
      <c r="F12" s="217"/>
      <c r="G12" s="217" t="s">
        <v>290</v>
      </c>
      <c r="H12" s="252">
        <v>58733120786.721298</v>
      </c>
      <c r="I12" s="217"/>
      <c r="J12" s="217"/>
      <c r="K12" s="217"/>
      <c r="L12" s="217"/>
      <c r="M12" s="217"/>
      <c r="N12" s="217">
        <v>58733120786.721298</v>
      </c>
    </row>
    <row r="15" spans="1:14">
      <c r="A15" s="195" t="s">
        <v>2589</v>
      </c>
      <c r="B15" s="195"/>
      <c r="C15" s="195"/>
    </row>
    <row r="16" spans="1:14">
      <c r="A16" s="195"/>
      <c r="B16" s="195"/>
      <c r="C16" s="195"/>
    </row>
    <row r="17" spans="1:14">
      <c r="A17" s="253" t="s">
        <v>2590</v>
      </c>
      <c r="B17" s="195"/>
      <c r="C17" s="195"/>
      <c r="H17" s="190" t="s">
        <v>1926</v>
      </c>
    </row>
    <row r="18" spans="1:14">
      <c r="A18" s="195"/>
      <c r="B18" s="195"/>
      <c r="C18" s="195"/>
      <c r="H18" s="217"/>
      <c r="I18" s="222" t="s">
        <v>2583</v>
      </c>
      <c r="J18" s="222" t="s">
        <v>2584</v>
      </c>
      <c r="K18" s="222" t="s">
        <v>2585</v>
      </c>
      <c r="L18" s="222" t="s">
        <v>2586</v>
      </c>
      <c r="M18" s="222" t="s">
        <v>2587</v>
      </c>
      <c r="N18" s="222" t="s">
        <v>2582</v>
      </c>
    </row>
    <row r="19" spans="1:14">
      <c r="A19" s="340" t="s">
        <v>2592</v>
      </c>
      <c r="B19" s="341"/>
      <c r="C19" s="144" t="s">
        <v>2593</v>
      </c>
      <c r="D19" s="144" t="s">
        <v>2594</v>
      </c>
      <c r="E19" s="145" t="s">
        <v>1918</v>
      </c>
      <c r="F19" s="145" t="s">
        <v>1932</v>
      </c>
      <c r="H19" s="222" t="s">
        <v>2583</v>
      </c>
      <c r="I19" s="226">
        <v>1</v>
      </c>
      <c r="J19" s="226">
        <v>0.04</v>
      </c>
      <c r="K19" s="226">
        <v>0.04</v>
      </c>
      <c r="L19" s="226">
        <v>7.0000000000000007E-2</v>
      </c>
      <c r="M19" s="226">
        <v>0.37</v>
      </c>
      <c r="N19" s="226">
        <v>0.14000000000000001</v>
      </c>
    </row>
    <row r="20" spans="1:14">
      <c r="A20" s="217" t="s">
        <v>2582</v>
      </c>
      <c r="B20" s="217" t="s">
        <v>2582</v>
      </c>
      <c r="C20" s="151" cm="1">
        <f t="array" ref="C20">VLOOKUP(A20,TRANSPOSE($I$8:$N$9),2,FALSE)</f>
        <v>58357483868.008102</v>
      </c>
      <c r="D20" s="151" cm="1">
        <f t="array" ref="D20">VLOOKUP(B20,TRANSPOSE($I$8:$N$9),2,FALSE)</f>
        <v>58357483868.008102</v>
      </c>
      <c r="E20" s="246">
        <v>1</v>
      </c>
      <c r="F20" s="151">
        <f>C20*D20*E20</f>
        <v>3.4055959234048258E+21</v>
      </c>
      <c r="H20" s="222" t="s">
        <v>2584</v>
      </c>
      <c r="I20" s="226">
        <v>0.04</v>
      </c>
      <c r="J20" s="226">
        <v>1</v>
      </c>
      <c r="K20" s="226">
        <v>0.54</v>
      </c>
      <c r="L20" s="226">
        <v>0.7</v>
      </c>
      <c r="M20" s="226">
        <v>0.27</v>
      </c>
      <c r="N20" s="226">
        <v>0.37</v>
      </c>
    </row>
    <row r="21" spans="1:14">
      <c r="A21" s="217" t="s">
        <v>2582</v>
      </c>
      <c r="B21" s="217" t="s">
        <v>2583</v>
      </c>
      <c r="C21" s="151" cm="1">
        <f t="array" ref="C21">VLOOKUP(A21,TRANSPOSE($I$8:$N$9),2,FALSE)</f>
        <v>58357483868.008102</v>
      </c>
      <c r="D21" s="151" cm="1">
        <f t="array" ref="D21">VLOOKUP(B21,TRANSPOSE($I$8:$N$9),2,FALSE)</f>
        <v>9321026273.9884701</v>
      </c>
      <c r="E21" s="246">
        <v>0.14000000000000001</v>
      </c>
      <c r="F21" s="151">
        <f t="shared" ref="F21:F23" si="0">C21*D21*E21</f>
        <v>7.6153229658458653E+19</v>
      </c>
      <c r="H21" s="222" t="s">
        <v>2585</v>
      </c>
      <c r="I21" s="226">
        <v>0.04</v>
      </c>
      <c r="J21" s="226">
        <v>0.54</v>
      </c>
      <c r="K21" s="226">
        <v>1</v>
      </c>
      <c r="L21" s="226">
        <v>0.46</v>
      </c>
      <c r="M21" s="226">
        <v>0.24</v>
      </c>
      <c r="N21" s="226">
        <v>0.15</v>
      </c>
    </row>
    <row r="22" spans="1:14">
      <c r="A22" s="217" t="s">
        <v>2583</v>
      </c>
      <c r="B22" s="217" t="s">
        <v>2582</v>
      </c>
      <c r="C22" s="151" cm="1">
        <f t="array" ref="C22">VLOOKUP(A22,TRANSPOSE($I$8:$N$9),2,FALSE)</f>
        <v>9321026273.9884701</v>
      </c>
      <c r="D22" s="151" cm="1">
        <f t="array" ref="D22">VLOOKUP(B22,TRANSPOSE($I$8:$N$9),2,FALSE)</f>
        <v>58357483868.008102</v>
      </c>
      <c r="E22" s="246">
        <v>0.14000000000000001</v>
      </c>
      <c r="F22" s="151">
        <f t="shared" si="0"/>
        <v>7.6153229658458653E+19</v>
      </c>
      <c r="H22" s="222" t="s">
        <v>2586</v>
      </c>
      <c r="I22" s="226">
        <v>7.0000000000000007E-2</v>
      </c>
      <c r="J22" s="226">
        <v>0.7</v>
      </c>
      <c r="K22" s="226">
        <v>0.46</v>
      </c>
      <c r="L22" s="226">
        <v>1</v>
      </c>
      <c r="M22" s="226">
        <v>0.35</v>
      </c>
      <c r="N22" s="226">
        <v>0.39</v>
      </c>
    </row>
    <row r="23" spans="1:14">
      <c r="A23" s="217" t="s">
        <v>2583</v>
      </c>
      <c r="B23" s="217" t="s">
        <v>2583</v>
      </c>
      <c r="C23" s="151" cm="1">
        <f t="array" ref="C23">VLOOKUP(A23,TRANSPOSE($I$8:$N$9),2,FALSE)</f>
        <v>9321026273.9884701</v>
      </c>
      <c r="D23" s="151" cm="1">
        <f t="array" ref="D23">VLOOKUP(B23,TRANSPOSE($I$8:$N$9),2,FALSE)</f>
        <v>9321026273.9884701</v>
      </c>
      <c r="E23" s="246">
        <v>1</v>
      </c>
      <c r="F23" s="151">
        <f t="shared" si="0"/>
        <v>8.6881530800383377E+19</v>
      </c>
      <c r="H23" s="222" t="s">
        <v>2587</v>
      </c>
      <c r="I23" s="226">
        <v>0.37</v>
      </c>
      <c r="J23" s="226">
        <v>0.27</v>
      </c>
      <c r="K23" s="226">
        <v>0.24</v>
      </c>
      <c r="L23" s="226">
        <v>0.35</v>
      </c>
      <c r="M23" s="226">
        <v>1</v>
      </c>
      <c r="N23" s="226">
        <v>0.35</v>
      </c>
    </row>
    <row r="24" spans="1:14">
      <c r="A24" s="151"/>
      <c r="B24" s="170"/>
      <c r="C24" s="151"/>
      <c r="D24" s="151"/>
      <c r="E24" s="246"/>
      <c r="F24" s="151"/>
      <c r="H24" s="222" t="s">
        <v>2582</v>
      </c>
      <c r="I24" s="226">
        <v>0.14000000000000001</v>
      </c>
      <c r="J24" s="226">
        <v>0.37</v>
      </c>
      <c r="K24" s="226">
        <v>0.15</v>
      </c>
      <c r="L24" s="226">
        <v>0.39</v>
      </c>
      <c r="M24" s="226">
        <v>0.35</v>
      </c>
      <c r="N24" s="226">
        <v>1</v>
      </c>
    </row>
    <row r="25" spans="1:14">
      <c r="A25" s="195"/>
      <c r="B25" s="195"/>
      <c r="C25" s="195"/>
      <c r="E25" s="1" t="s">
        <v>1931</v>
      </c>
      <c r="F25" s="1">
        <f>SUM(F20:F23)</f>
        <v>3.6447839135221259E+21</v>
      </c>
    </row>
    <row r="26" spans="1:14">
      <c r="A26" s="195"/>
      <c r="B26" s="195"/>
      <c r="C26" s="195"/>
      <c r="E26" s="204" t="s">
        <v>2595</v>
      </c>
      <c r="F26" s="204">
        <f>SQRT(F25)</f>
        <v>60372045795.402077</v>
      </c>
    </row>
    <row r="27" spans="1:14">
      <c r="A27" s="253" t="s">
        <v>2596</v>
      </c>
      <c r="B27" s="195"/>
      <c r="C27" s="195"/>
    </row>
    <row r="28" spans="1:14">
      <c r="A28" s="195"/>
      <c r="B28" s="195"/>
      <c r="C28" s="195"/>
    </row>
    <row r="29" spans="1:14">
      <c r="A29" s="340" t="s">
        <v>2592</v>
      </c>
      <c r="B29" s="341"/>
      <c r="C29" s="144" t="s">
        <v>2593</v>
      </c>
      <c r="D29" s="144" t="s">
        <v>2594</v>
      </c>
      <c r="E29" s="145" t="s">
        <v>1918</v>
      </c>
      <c r="F29" s="145" t="s">
        <v>1932</v>
      </c>
    </row>
    <row r="30" spans="1:14">
      <c r="A30" s="217" t="s">
        <v>2582</v>
      </c>
      <c r="B30" s="217" t="s">
        <v>2582</v>
      </c>
      <c r="C30" s="151" cm="1">
        <f t="array" ref="C30">VLOOKUP(A30,TRANSPOSE($I$8:$N$12),3,FALSE)</f>
        <v>601384810.25047505</v>
      </c>
      <c r="D30" s="151" cm="1">
        <f t="array" ref="D30">VLOOKUP(B30,TRANSPOSE($I$8:$N$12),3,FALSE)</f>
        <v>601384810.25047505</v>
      </c>
      <c r="E30" s="246">
        <v>1</v>
      </c>
      <c r="F30" s="151">
        <f>C30*D30*E30</f>
        <v>3.6166368999999987E+17</v>
      </c>
    </row>
    <row r="31" spans="1:14">
      <c r="A31" s="217" t="s">
        <v>2582</v>
      </c>
      <c r="B31" s="217" t="s">
        <v>2583</v>
      </c>
      <c r="C31" s="151" cm="1">
        <f t="array" ref="C31">VLOOKUP(A31,TRANSPOSE($I$8:$N$12),3,FALSE)</f>
        <v>601384810.25047505</v>
      </c>
      <c r="D31" s="151" cm="1">
        <f t="array" ref="D31">VLOOKUP(B31,TRANSPOSE($I$8:$N$12),3,FALSE)</f>
        <v>5183381677.4679003</v>
      </c>
      <c r="E31" s="246">
        <v>0.14000000000000001</v>
      </c>
      <c r="F31" s="151">
        <f t="shared" ref="F31:F65" si="1">C31*D31*E31</f>
        <v>4.3640898091837517E+17</v>
      </c>
    </row>
    <row r="32" spans="1:14">
      <c r="A32" s="217" t="s">
        <v>2582</v>
      </c>
      <c r="B32" s="217" t="s">
        <v>2584</v>
      </c>
      <c r="C32" s="151" cm="1">
        <f t="array" ref="C32">VLOOKUP(A32,TRANSPOSE($I$8:$N$12),3,FALSE)</f>
        <v>601384810.25047505</v>
      </c>
      <c r="D32" s="151" cm="1">
        <f t="array" ref="D32">VLOOKUP(B32,TRANSPOSE($I$8:$N$12),3,FALSE)</f>
        <v>416684611.60608101</v>
      </c>
      <c r="E32" s="246">
        <v>0.37</v>
      </c>
      <c r="F32" s="151">
        <f t="shared" si="1"/>
        <v>9.2717484551455888E+16</v>
      </c>
    </row>
    <row r="33" spans="1:6">
      <c r="A33" s="217" t="s">
        <v>2582</v>
      </c>
      <c r="B33" s="217" t="s">
        <v>2585</v>
      </c>
      <c r="C33" s="151" cm="1">
        <f t="array" ref="C33">VLOOKUP(A33,TRANSPOSE($I$8:$N$12),3,FALSE)</f>
        <v>601384810.25047505</v>
      </c>
      <c r="D33" s="151" cm="1">
        <f t="array" ref="D33">VLOOKUP(B33,TRANSPOSE($I$8:$N$12),3,FALSE)</f>
        <v>2814967774.8228402</v>
      </c>
      <c r="E33" s="246">
        <v>0.15</v>
      </c>
      <c r="F33" s="151">
        <f t="shared" si="1"/>
        <v>2.5393182916845533E+17</v>
      </c>
    </row>
    <row r="34" spans="1:6">
      <c r="A34" s="217" t="s">
        <v>2582</v>
      </c>
      <c r="B34" s="217" t="s">
        <v>2586</v>
      </c>
      <c r="C34" s="151" cm="1">
        <f t="array" ref="C34">VLOOKUP(A34,TRANSPOSE($I$8:$N$12),3,FALSE)</f>
        <v>601384810.25047505</v>
      </c>
      <c r="D34" s="151" cm="1">
        <f t="array" ref="D34">VLOOKUP(B34,TRANSPOSE($I$8:$N$12),3,FALSE)</f>
        <v>15000000</v>
      </c>
      <c r="E34" s="246">
        <v>0.39</v>
      </c>
      <c r="F34" s="151">
        <f t="shared" si="1"/>
        <v>3518101139965279.5</v>
      </c>
    </row>
    <row r="35" spans="1:6">
      <c r="A35" s="217" t="s">
        <v>2582</v>
      </c>
      <c r="B35" s="217" t="s">
        <v>2587</v>
      </c>
      <c r="C35" s="151" cm="1">
        <f t="array" ref="C35">VLOOKUP(A35,TRANSPOSE($I$8:$N$12),3,FALSE)</f>
        <v>601384810.25047505</v>
      </c>
      <c r="D35" s="151" cm="1">
        <f t="array" ref="D35">VLOOKUP(B35,TRANSPOSE($I$8:$N$12),3,FALSE)</f>
        <v>34000000</v>
      </c>
      <c r="E35" s="246">
        <v>0.35</v>
      </c>
      <c r="F35" s="151">
        <f t="shared" si="1"/>
        <v>7156479241980653</v>
      </c>
    </row>
    <row r="36" spans="1:6">
      <c r="A36" s="217" t="s">
        <v>2583</v>
      </c>
      <c r="B36" s="217" t="s">
        <v>2582</v>
      </c>
      <c r="C36" s="151" cm="1">
        <f t="array" ref="C36">VLOOKUP(A36,TRANSPOSE($I$8:$N$12),3,FALSE)</f>
        <v>5183381677.4679003</v>
      </c>
      <c r="D36" s="151" cm="1">
        <f t="array" ref="D36">VLOOKUP(B36,TRANSPOSE($I$8:$N$12),3,FALSE)</f>
        <v>601384810.25047505</v>
      </c>
      <c r="E36" s="226">
        <v>0.14000000000000001</v>
      </c>
      <c r="F36" s="151">
        <f t="shared" si="1"/>
        <v>4.3640898091837517E+17</v>
      </c>
    </row>
    <row r="37" spans="1:6">
      <c r="A37" s="217" t="s">
        <v>2583</v>
      </c>
      <c r="B37" s="217" t="s">
        <v>2583</v>
      </c>
      <c r="C37" s="151" cm="1">
        <f t="array" ref="C37">VLOOKUP(A37,TRANSPOSE($I$8:$N$12),3,FALSE)</f>
        <v>5183381677.4679003</v>
      </c>
      <c r="D37" s="151" cm="1">
        <f t="array" ref="D37">VLOOKUP(B37,TRANSPOSE($I$8:$N$12),3,FALSE)</f>
        <v>5183381677.4679003</v>
      </c>
      <c r="E37" s="226">
        <v>1</v>
      </c>
      <c r="F37" s="151">
        <f t="shared" si="1"/>
        <v>2.6867445614309945E+19</v>
      </c>
    </row>
    <row r="38" spans="1:6">
      <c r="A38" s="217" t="s">
        <v>2583</v>
      </c>
      <c r="B38" s="217" t="s">
        <v>2584</v>
      </c>
      <c r="C38" s="151" cm="1">
        <f t="array" ref="C38">VLOOKUP(A38,TRANSPOSE($I$8:$N$12),3,FALSE)</f>
        <v>5183381677.4679003</v>
      </c>
      <c r="D38" s="151" cm="1">
        <f t="array" ref="D38">VLOOKUP(B38,TRANSPOSE($I$8:$N$12),3,FALSE)</f>
        <v>416684611.60608101</v>
      </c>
      <c r="E38" s="226">
        <v>0.04</v>
      </c>
      <c r="F38" s="151">
        <f t="shared" si="1"/>
        <v>8.6393415243271552E+16</v>
      </c>
    </row>
    <row r="39" spans="1:6">
      <c r="A39" s="217" t="s">
        <v>2583</v>
      </c>
      <c r="B39" s="217" t="s">
        <v>2585</v>
      </c>
      <c r="C39" s="151" cm="1">
        <f t="array" ref="C39">VLOOKUP(A39,TRANSPOSE($I$8:$N$12),3,FALSE)</f>
        <v>5183381677.4679003</v>
      </c>
      <c r="D39" s="151" cm="1">
        <f t="array" ref="D39">VLOOKUP(B39,TRANSPOSE($I$8:$N$12),3,FALSE)</f>
        <v>2814967774.8228402</v>
      </c>
      <c r="E39" s="226">
        <v>0.04</v>
      </c>
      <c r="F39" s="151">
        <f t="shared" si="1"/>
        <v>5.8364209546717184E+17</v>
      </c>
    </row>
    <row r="40" spans="1:6">
      <c r="A40" s="217" t="s">
        <v>2583</v>
      </c>
      <c r="B40" s="217" t="s">
        <v>2586</v>
      </c>
      <c r="C40" s="151" cm="1">
        <f t="array" ref="C40">VLOOKUP(A40,TRANSPOSE($I$8:$N$12),3,FALSE)</f>
        <v>5183381677.4679003</v>
      </c>
      <c r="D40" s="151" cm="1">
        <f t="array" ref="D40">VLOOKUP(B40,TRANSPOSE($I$8:$N$12),3,FALSE)</f>
        <v>15000000</v>
      </c>
      <c r="E40" s="226">
        <v>7.0000000000000007E-2</v>
      </c>
      <c r="F40" s="151">
        <f t="shared" si="1"/>
        <v>5442550761341296</v>
      </c>
    </row>
    <row r="41" spans="1:6">
      <c r="A41" s="217" t="s">
        <v>2583</v>
      </c>
      <c r="B41" s="217" t="s">
        <v>2587</v>
      </c>
      <c r="C41" s="151" cm="1">
        <f t="array" ref="C41">VLOOKUP(A41,TRANSPOSE($I$8:$N$12),3,FALSE)</f>
        <v>5183381677.4679003</v>
      </c>
      <c r="D41" s="151" cm="1">
        <f t="array" ref="D41">VLOOKUP(B41,TRANSPOSE($I$8:$N$12),3,FALSE)</f>
        <v>34000000</v>
      </c>
      <c r="E41" s="226">
        <v>0.37</v>
      </c>
      <c r="F41" s="151">
        <f t="shared" si="1"/>
        <v>6.5206941502546184E+16</v>
      </c>
    </row>
    <row r="42" spans="1:6">
      <c r="A42" s="217" t="s">
        <v>2584</v>
      </c>
      <c r="B42" s="217" t="s">
        <v>2582</v>
      </c>
      <c r="C42" s="151" cm="1">
        <f t="array" ref="C42">VLOOKUP(A42,TRANSPOSE($I$8:$N$12),3,FALSE)</f>
        <v>416684611.60608101</v>
      </c>
      <c r="D42" s="151" cm="1">
        <f t="array" ref="D42">VLOOKUP(B42,TRANSPOSE($I$8:$N$12),3,FALSE)</f>
        <v>601384810.25047505</v>
      </c>
      <c r="E42" s="226">
        <v>0.37</v>
      </c>
      <c r="F42" s="151">
        <f t="shared" si="1"/>
        <v>9.2717484551455888E+16</v>
      </c>
    </row>
    <row r="43" spans="1:6">
      <c r="A43" s="217" t="s">
        <v>2584</v>
      </c>
      <c r="B43" s="217" t="s">
        <v>2583</v>
      </c>
      <c r="C43" s="151" cm="1">
        <f t="array" ref="C43">VLOOKUP(A43,TRANSPOSE($I$8:$N$12),3,FALSE)</f>
        <v>416684611.60608101</v>
      </c>
      <c r="D43" s="151" cm="1">
        <f t="array" ref="D43">VLOOKUP(B43,TRANSPOSE($I$8:$N$12),3,FALSE)</f>
        <v>5183381677.4679003</v>
      </c>
      <c r="E43" s="226">
        <v>0.04</v>
      </c>
      <c r="F43" s="151">
        <f t="shared" si="1"/>
        <v>8.6393415243271552E+16</v>
      </c>
    </row>
    <row r="44" spans="1:6">
      <c r="A44" s="217" t="s">
        <v>2584</v>
      </c>
      <c r="B44" s="217" t="s">
        <v>2584</v>
      </c>
      <c r="C44" s="151" cm="1">
        <f t="array" ref="C44">VLOOKUP(A44,TRANSPOSE($I$8:$N$12),3,FALSE)</f>
        <v>416684611.60608101</v>
      </c>
      <c r="D44" s="151" cm="1">
        <f t="array" ref="D44">VLOOKUP(B44,TRANSPOSE($I$8:$N$12),3,FALSE)</f>
        <v>416684611.60608101</v>
      </c>
      <c r="E44" s="226">
        <v>1</v>
      </c>
      <c r="F44" s="151">
        <f t="shared" si="1"/>
        <v>1.7362606554931059E+17</v>
      </c>
    </row>
    <row r="45" spans="1:6">
      <c r="A45" s="217" t="s">
        <v>2584</v>
      </c>
      <c r="B45" s="217" t="s">
        <v>2585</v>
      </c>
      <c r="C45" s="151" cm="1">
        <f t="array" ref="C45">VLOOKUP(A45,TRANSPOSE($I$8:$N$12),3,FALSE)</f>
        <v>416684611.60608101</v>
      </c>
      <c r="D45" s="151" cm="1">
        <f t="array" ref="D45">VLOOKUP(B45,TRANSPOSE($I$8:$N$12),3,FALSE)</f>
        <v>2814967774.8228402</v>
      </c>
      <c r="E45" s="226">
        <v>0.54</v>
      </c>
      <c r="F45" s="151">
        <f t="shared" si="1"/>
        <v>6.3339502712527219E+17</v>
      </c>
    </row>
    <row r="46" spans="1:6">
      <c r="A46" s="217" t="s">
        <v>2584</v>
      </c>
      <c r="B46" s="217" t="s">
        <v>2586</v>
      </c>
      <c r="C46" s="151" cm="1">
        <f t="array" ref="C46">VLOOKUP(A46,TRANSPOSE($I$8:$N$12),3,FALSE)</f>
        <v>416684611.60608101</v>
      </c>
      <c r="D46" s="151" cm="1">
        <f t="array" ref="D46">VLOOKUP(B46,TRANSPOSE($I$8:$N$12),3,FALSE)</f>
        <v>15000000</v>
      </c>
      <c r="E46" s="226">
        <v>0.7</v>
      </c>
      <c r="F46" s="151">
        <f t="shared" si="1"/>
        <v>4375188421863850</v>
      </c>
    </row>
    <row r="47" spans="1:6">
      <c r="A47" s="217" t="s">
        <v>2584</v>
      </c>
      <c r="B47" s="217" t="s">
        <v>2587</v>
      </c>
      <c r="C47" s="151" cm="1">
        <f t="array" ref="C47">VLOOKUP(A47,TRANSPOSE($I$8:$N$12),3,FALSE)</f>
        <v>416684611.60608101</v>
      </c>
      <c r="D47" s="151" cm="1">
        <f t="array" ref="D47">VLOOKUP(B47,TRANSPOSE($I$8:$N$12),3,FALSE)</f>
        <v>34000000</v>
      </c>
      <c r="E47" s="226">
        <v>0.27</v>
      </c>
      <c r="F47" s="151">
        <f t="shared" si="1"/>
        <v>3825164734543824</v>
      </c>
    </row>
    <row r="48" spans="1:6">
      <c r="A48" s="217" t="s">
        <v>2585</v>
      </c>
      <c r="B48" s="217" t="s">
        <v>2582</v>
      </c>
      <c r="C48" s="151" cm="1">
        <f t="array" ref="C48">VLOOKUP(A48,TRANSPOSE($I$8:$N$12),3,FALSE)</f>
        <v>2814967774.8228402</v>
      </c>
      <c r="D48" s="151" cm="1">
        <f t="array" ref="D48">VLOOKUP(B48,TRANSPOSE($I$8:$N$12),3,FALSE)</f>
        <v>601384810.25047505</v>
      </c>
      <c r="E48" s="226">
        <v>0.15</v>
      </c>
      <c r="F48" s="151">
        <f t="shared" si="1"/>
        <v>2.5393182916845533E+17</v>
      </c>
    </row>
    <row r="49" spans="1:6">
      <c r="A49" s="217" t="s">
        <v>2585</v>
      </c>
      <c r="B49" s="217" t="s">
        <v>2583</v>
      </c>
      <c r="C49" s="151" cm="1">
        <f t="array" ref="C49">VLOOKUP(A49,TRANSPOSE($I$8:$N$12),3,FALSE)</f>
        <v>2814967774.8228402</v>
      </c>
      <c r="D49" s="151" cm="1">
        <f t="array" ref="D49">VLOOKUP(B49,TRANSPOSE($I$8:$N$12),3,FALSE)</f>
        <v>5183381677.4679003</v>
      </c>
      <c r="E49" s="246">
        <v>0.04</v>
      </c>
      <c r="F49" s="151">
        <f t="shared" si="1"/>
        <v>5.8364209546717184E+17</v>
      </c>
    </row>
    <row r="50" spans="1:6">
      <c r="A50" s="217" t="s">
        <v>2585</v>
      </c>
      <c r="B50" s="217" t="s">
        <v>2584</v>
      </c>
      <c r="C50" s="151" cm="1">
        <f t="array" ref="C50">VLOOKUP(A50,TRANSPOSE($I$8:$N$12),3,FALSE)</f>
        <v>2814967774.8228402</v>
      </c>
      <c r="D50" s="151" cm="1">
        <f t="array" ref="D50">VLOOKUP(B50,TRANSPOSE($I$8:$N$12),3,FALSE)</f>
        <v>416684611.60608101</v>
      </c>
      <c r="E50" s="246">
        <v>0.54</v>
      </c>
      <c r="F50" s="151">
        <f t="shared" si="1"/>
        <v>6.3339502712527219E+17</v>
      </c>
    </row>
    <row r="51" spans="1:6">
      <c r="A51" s="217" t="s">
        <v>2585</v>
      </c>
      <c r="B51" s="217" t="s">
        <v>2585</v>
      </c>
      <c r="C51" s="151" cm="1">
        <f t="array" ref="C51">VLOOKUP(A51,TRANSPOSE($I$8:$N$12),3,FALSE)</f>
        <v>2814967774.8228402</v>
      </c>
      <c r="D51" s="151" cm="1">
        <f t="array" ref="D51">VLOOKUP(B51,TRANSPOSE($I$8:$N$12),3,FALSE)</f>
        <v>2814967774.8228402</v>
      </c>
      <c r="E51" s="246">
        <v>1</v>
      </c>
      <c r="F51" s="151">
        <f t="shared" si="1"/>
        <v>7.924043573291052E+18</v>
      </c>
    </row>
    <row r="52" spans="1:6">
      <c r="A52" s="217" t="s">
        <v>2585</v>
      </c>
      <c r="B52" s="217" t="s">
        <v>2586</v>
      </c>
      <c r="C52" s="151" cm="1">
        <f t="array" ref="C52">VLOOKUP(A52,TRANSPOSE($I$8:$N$12),3,FALSE)</f>
        <v>2814967774.8228402</v>
      </c>
      <c r="D52" s="151" cm="1">
        <f t="array" ref="D52">VLOOKUP(B52,TRANSPOSE($I$8:$N$12),3,FALSE)</f>
        <v>15000000</v>
      </c>
      <c r="E52" s="246">
        <v>0.46</v>
      </c>
      <c r="F52" s="151">
        <f t="shared" si="1"/>
        <v>1.9423277646277596E+16</v>
      </c>
    </row>
    <row r="53" spans="1:6">
      <c r="A53" s="217" t="s">
        <v>2585</v>
      </c>
      <c r="B53" s="217" t="s">
        <v>2587</v>
      </c>
      <c r="C53" s="151" cm="1">
        <f t="array" ref="C53">VLOOKUP(A53,TRANSPOSE($I$8:$N$12),3,FALSE)</f>
        <v>2814967774.8228402</v>
      </c>
      <c r="D53" s="151" cm="1">
        <f t="array" ref="D53">VLOOKUP(B53,TRANSPOSE($I$8:$N$12),3,FALSE)</f>
        <v>34000000</v>
      </c>
      <c r="E53" s="246">
        <v>0.24</v>
      </c>
      <c r="F53" s="151">
        <f t="shared" si="1"/>
        <v>2.2970137042554372E+16</v>
      </c>
    </row>
    <row r="54" spans="1:6">
      <c r="A54" s="217" t="s">
        <v>2586</v>
      </c>
      <c r="B54" s="217" t="s">
        <v>2582</v>
      </c>
      <c r="C54" s="151" cm="1">
        <f t="array" ref="C54">VLOOKUP(A54,TRANSPOSE($I$8:$N$12),3,FALSE)</f>
        <v>15000000</v>
      </c>
      <c r="D54" s="151" cm="1">
        <f t="array" ref="D54">VLOOKUP(B54,TRANSPOSE($I$8:$N$12),3,FALSE)</f>
        <v>601384810.25047505</v>
      </c>
      <c r="E54" s="226">
        <v>0.39</v>
      </c>
      <c r="F54" s="151">
        <f t="shared" si="1"/>
        <v>3518101139965279.5</v>
      </c>
    </row>
    <row r="55" spans="1:6">
      <c r="A55" s="217" t="s">
        <v>2586</v>
      </c>
      <c r="B55" s="217" t="s">
        <v>2583</v>
      </c>
      <c r="C55" s="151" cm="1">
        <f t="array" ref="C55">VLOOKUP(A55,TRANSPOSE($I$8:$N$12),3,FALSE)</f>
        <v>15000000</v>
      </c>
      <c r="D55" s="151" cm="1">
        <f t="array" ref="D55">VLOOKUP(B55,TRANSPOSE($I$8:$N$12),3,FALSE)</f>
        <v>5183381677.4679003</v>
      </c>
      <c r="E55" s="226">
        <v>7.0000000000000007E-2</v>
      </c>
      <c r="F55" s="151">
        <f t="shared" si="1"/>
        <v>5442550761341296</v>
      </c>
    </row>
    <row r="56" spans="1:6">
      <c r="A56" s="217" t="s">
        <v>2586</v>
      </c>
      <c r="B56" s="217" t="s">
        <v>2584</v>
      </c>
      <c r="C56" s="151" cm="1">
        <f t="array" ref="C56">VLOOKUP(A56,TRANSPOSE($I$8:$N$12),3,FALSE)</f>
        <v>15000000</v>
      </c>
      <c r="D56" s="151" cm="1">
        <f t="array" ref="D56">VLOOKUP(B56,TRANSPOSE($I$8:$N$12),3,FALSE)</f>
        <v>416684611.60608101</v>
      </c>
      <c r="E56" s="226">
        <v>0.7</v>
      </c>
      <c r="F56" s="151">
        <f t="shared" si="1"/>
        <v>4375188421863850</v>
      </c>
    </row>
    <row r="57" spans="1:6">
      <c r="A57" s="217" t="s">
        <v>2586</v>
      </c>
      <c r="B57" s="217" t="s">
        <v>2585</v>
      </c>
      <c r="C57" s="151" cm="1">
        <f t="array" ref="C57">VLOOKUP(A57,TRANSPOSE($I$8:$N$12),3,FALSE)</f>
        <v>15000000</v>
      </c>
      <c r="D57" s="151" cm="1">
        <f t="array" ref="D57">VLOOKUP(B57,TRANSPOSE($I$8:$N$12),3,FALSE)</f>
        <v>2814967774.8228402</v>
      </c>
      <c r="E57" s="226">
        <v>0.46</v>
      </c>
      <c r="F57" s="151">
        <f t="shared" si="1"/>
        <v>1.9423277646277596E+16</v>
      </c>
    </row>
    <row r="58" spans="1:6">
      <c r="A58" s="217" t="s">
        <v>2586</v>
      </c>
      <c r="B58" s="217" t="s">
        <v>2586</v>
      </c>
      <c r="C58" s="151" cm="1">
        <f t="array" ref="C58">VLOOKUP(A58,TRANSPOSE($I$8:$N$12),3,FALSE)</f>
        <v>15000000</v>
      </c>
      <c r="D58" s="151" cm="1">
        <f t="array" ref="D58">VLOOKUP(B58,TRANSPOSE($I$8:$N$12),3,FALSE)</f>
        <v>15000000</v>
      </c>
      <c r="E58" s="226">
        <v>1</v>
      </c>
      <c r="F58" s="151">
        <f t="shared" si="1"/>
        <v>225000000000000</v>
      </c>
    </row>
    <row r="59" spans="1:6">
      <c r="A59" s="217" t="s">
        <v>2586</v>
      </c>
      <c r="B59" s="217" t="s">
        <v>2587</v>
      </c>
      <c r="C59" s="151" cm="1">
        <f t="array" ref="C59">VLOOKUP(A59,TRANSPOSE($I$8:$N$12),3,FALSE)</f>
        <v>15000000</v>
      </c>
      <c r="D59" s="151" cm="1">
        <f t="array" ref="D59">VLOOKUP(B59,TRANSPOSE($I$8:$N$12),3,FALSE)</f>
        <v>34000000</v>
      </c>
      <c r="E59" s="226">
        <v>0.35</v>
      </c>
      <c r="F59" s="151">
        <f t="shared" si="1"/>
        <v>178500000000000</v>
      </c>
    </row>
    <row r="60" spans="1:6">
      <c r="A60" s="217" t="s">
        <v>2587</v>
      </c>
      <c r="B60" s="217" t="s">
        <v>2582</v>
      </c>
      <c r="C60" s="151" cm="1">
        <f t="array" ref="C60">VLOOKUP(A60,TRANSPOSE($I$8:$N$12),3,FALSE)</f>
        <v>34000000</v>
      </c>
      <c r="D60" s="151" cm="1">
        <f t="array" ref="D60">VLOOKUP(B60,TRANSPOSE($I$8:$N$12),3,FALSE)</f>
        <v>601384810.25047505</v>
      </c>
      <c r="E60" s="226">
        <v>0.35</v>
      </c>
      <c r="F60" s="151">
        <f t="shared" si="1"/>
        <v>7156479241980653</v>
      </c>
    </row>
    <row r="61" spans="1:6">
      <c r="A61" s="217" t="s">
        <v>2587</v>
      </c>
      <c r="B61" s="217" t="s">
        <v>2583</v>
      </c>
      <c r="C61" s="151" cm="1">
        <f t="array" ref="C61">VLOOKUP(A61,TRANSPOSE($I$8:$N$12),3,FALSE)</f>
        <v>34000000</v>
      </c>
      <c r="D61" s="151" cm="1">
        <f t="array" ref="D61">VLOOKUP(B61,TRANSPOSE($I$8:$N$12),3,FALSE)</f>
        <v>5183381677.4679003</v>
      </c>
      <c r="E61" s="226">
        <v>0.37</v>
      </c>
      <c r="F61" s="151">
        <f t="shared" si="1"/>
        <v>6.5206941502546184E+16</v>
      </c>
    </row>
    <row r="62" spans="1:6">
      <c r="A62" s="217" t="s">
        <v>2587</v>
      </c>
      <c r="B62" s="217" t="s">
        <v>2584</v>
      </c>
      <c r="C62" s="151" cm="1">
        <f t="array" ref="C62">VLOOKUP(A62,TRANSPOSE($I$8:$N$12),3,FALSE)</f>
        <v>34000000</v>
      </c>
      <c r="D62" s="151" cm="1">
        <f t="array" ref="D62">VLOOKUP(B62,TRANSPOSE($I$8:$N$12),3,FALSE)</f>
        <v>416684611.60608101</v>
      </c>
      <c r="E62" s="226">
        <v>0.27</v>
      </c>
      <c r="F62" s="151">
        <f t="shared" si="1"/>
        <v>3825164734543824</v>
      </c>
    </row>
    <row r="63" spans="1:6">
      <c r="A63" s="217" t="s">
        <v>2587</v>
      </c>
      <c r="B63" s="217" t="s">
        <v>2585</v>
      </c>
      <c r="C63" s="151" cm="1">
        <f t="array" ref="C63">VLOOKUP(A63,TRANSPOSE($I$8:$N$12),3,FALSE)</f>
        <v>34000000</v>
      </c>
      <c r="D63" s="151" cm="1">
        <f t="array" ref="D63">VLOOKUP(B63,TRANSPOSE($I$8:$N$12),3,FALSE)</f>
        <v>2814967774.8228402</v>
      </c>
      <c r="E63" s="226">
        <v>0.24</v>
      </c>
      <c r="F63" s="151">
        <f t="shared" si="1"/>
        <v>2.2970137042554372E+16</v>
      </c>
    </row>
    <row r="64" spans="1:6">
      <c r="A64" s="217" t="s">
        <v>2587</v>
      </c>
      <c r="B64" s="217" t="s">
        <v>2586</v>
      </c>
      <c r="C64" s="151" cm="1">
        <f t="array" ref="C64">VLOOKUP(A64,TRANSPOSE($I$8:$N$12),3,FALSE)</f>
        <v>34000000</v>
      </c>
      <c r="D64" s="151" cm="1">
        <f t="array" ref="D64">VLOOKUP(B64,TRANSPOSE($I$8:$N$12),3,FALSE)</f>
        <v>15000000</v>
      </c>
      <c r="E64" s="226">
        <v>0.35</v>
      </c>
      <c r="F64" s="151">
        <f t="shared" si="1"/>
        <v>178500000000000</v>
      </c>
    </row>
    <row r="65" spans="1:6">
      <c r="A65" s="217" t="s">
        <v>2587</v>
      </c>
      <c r="B65" s="217" t="s">
        <v>2587</v>
      </c>
      <c r="C65" s="151" cm="1">
        <f t="array" ref="C65">VLOOKUP(A65,TRANSPOSE($I$8:$N$12),3,FALSE)</f>
        <v>34000000</v>
      </c>
      <c r="D65" s="151" cm="1">
        <f t="array" ref="D65">VLOOKUP(B65,TRANSPOSE($I$8:$N$12),3,FALSE)</f>
        <v>34000000</v>
      </c>
      <c r="E65" s="226">
        <v>1</v>
      </c>
      <c r="F65" s="151">
        <f t="shared" si="1"/>
        <v>1156000000000000</v>
      </c>
    </row>
    <row r="66" spans="1:6">
      <c r="A66" s="195"/>
      <c r="B66" s="195"/>
      <c r="C66" s="195"/>
      <c r="E66" s="1" t="s">
        <v>1931</v>
      </c>
      <c r="F66" s="1">
        <f>SUM(F30:F65)</f>
        <v>3.9765330289080443E+19</v>
      </c>
    </row>
    <row r="67" spans="1:6">
      <c r="A67" s="195"/>
      <c r="B67" s="195"/>
      <c r="C67" s="195"/>
      <c r="E67" s="204" t="s">
        <v>2598</v>
      </c>
      <c r="F67" s="204">
        <f>SQRT(F66)</f>
        <v>6305975760.2674341</v>
      </c>
    </row>
    <row r="68" spans="1:6">
      <c r="A68" s="253" t="s">
        <v>2597</v>
      </c>
      <c r="B68" s="195"/>
      <c r="C68" s="195"/>
    </row>
    <row r="69" spans="1:6">
      <c r="A69" s="195"/>
      <c r="B69" s="195"/>
      <c r="C69" s="195"/>
    </row>
    <row r="70" spans="1:6">
      <c r="A70" s="340" t="s">
        <v>2592</v>
      </c>
      <c r="B70" s="341"/>
      <c r="C70" s="144" t="s">
        <v>2593</v>
      </c>
      <c r="D70" s="144" t="s">
        <v>2594</v>
      </c>
      <c r="E70" s="145" t="s">
        <v>1918</v>
      </c>
      <c r="F70" s="145" t="s">
        <v>1932</v>
      </c>
    </row>
    <row r="71" spans="1:6">
      <c r="A71" s="217" t="s">
        <v>2586</v>
      </c>
      <c r="B71" s="217" t="s">
        <v>2586</v>
      </c>
      <c r="C71" s="151" cm="1">
        <f t="array" ref="C71">VLOOKUP(A71,TRANSPOSE($I$8:$N$12),4,FALSE)</f>
        <v>22772698197.356098</v>
      </c>
      <c r="D71" s="151" cm="1">
        <f t="array" ref="D71">VLOOKUP(B71,TRANSPOSE($I$8:$N$12),4,FALSE)</f>
        <v>22772698197.356098</v>
      </c>
      <c r="E71" s="246">
        <v>1</v>
      </c>
      <c r="F71" s="151">
        <f>C71*D71*E71</f>
        <v>5.1859578318786567E+20</v>
      </c>
    </row>
    <row r="72" spans="1:6">
      <c r="A72" s="151"/>
      <c r="B72" s="170"/>
      <c r="C72" s="151"/>
      <c r="D72" s="151"/>
      <c r="E72" s="246"/>
      <c r="F72" s="151"/>
    </row>
    <row r="73" spans="1:6">
      <c r="A73" s="195"/>
      <c r="B73" s="195"/>
      <c r="C73" s="195"/>
      <c r="E73" s="1" t="s">
        <v>1931</v>
      </c>
      <c r="F73" s="1">
        <f>SUM(F71:F71)</f>
        <v>5.1859578318786567E+20</v>
      </c>
    </row>
    <row r="74" spans="1:6">
      <c r="A74" s="195"/>
      <c r="B74" s="195"/>
      <c r="C74" s="195"/>
      <c r="E74" s="204" t="s">
        <v>2599</v>
      </c>
      <c r="F74" s="204">
        <f>SQRT(F73)</f>
        <v>22772698197.356098</v>
      </c>
    </row>
    <row r="75" spans="1:6">
      <c r="A75" s="253" t="s">
        <v>2601</v>
      </c>
      <c r="B75" s="195"/>
      <c r="C75" s="195"/>
    </row>
    <row r="76" spans="1:6">
      <c r="A76" s="195"/>
      <c r="B76" s="195"/>
      <c r="C76" s="195"/>
    </row>
    <row r="77" spans="1:6">
      <c r="A77" s="340" t="s">
        <v>2592</v>
      </c>
      <c r="B77" s="341"/>
      <c r="C77" s="144" t="s">
        <v>2593</v>
      </c>
      <c r="D77" s="144" t="s">
        <v>2594</v>
      </c>
      <c r="E77" s="145" t="s">
        <v>1918</v>
      </c>
      <c r="F77" s="145" t="s">
        <v>1932</v>
      </c>
    </row>
    <row r="78" spans="1:6">
      <c r="A78" s="217" t="s">
        <v>2587</v>
      </c>
      <c r="B78" s="217" t="s">
        <v>2587</v>
      </c>
      <c r="C78" s="151" cm="1">
        <f t="array" ref="C78">VLOOKUP(A78,TRANSPOSE($I$8:$N$12),5,FALSE)</f>
        <v>58733120786.721298</v>
      </c>
      <c r="D78" s="151" cm="1">
        <f t="array" ref="D78">VLOOKUP(B78,TRANSPOSE($I$8:$N$12),5,FALSE)</f>
        <v>58733120786.721298</v>
      </c>
      <c r="E78" s="246">
        <v>1</v>
      </c>
      <c r="F78" s="151">
        <f>C78*D78*E78</f>
        <v>3.4495794773475936E+21</v>
      </c>
    </row>
    <row r="79" spans="1:6">
      <c r="A79" s="151"/>
      <c r="B79" s="170"/>
      <c r="C79" s="151"/>
      <c r="D79" s="151"/>
      <c r="E79" s="246"/>
      <c r="F79" s="151"/>
    </row>
    <row r="80" spans="1:6">
      <c r="A80" s="195"/>
      <c r="B80" s="195"/>
      <c r="C80" s="195"/>
      <c r="E80" s="1" t="s">
        <v>1931</v>
      </c>
      <c r="F80" s="1">
        <f>SUM(F78:F78)</f>
        <v>3.4495794773475936E+21</v>
      </c>
    </row>
    <row r="81" spans="1:11">
      <c r="A81" s="195"/>
      <c r="B81" s="195"/>
      <c r="C81" s="195"/>
      <c r="E81" s="204" t="s">
        <v>2600</v>
      </c>
      <c r="F81" s="204">
        <f>SQRT(F80)</f>
        <v>58733120786.721298</v>
      </c>
    </row>
    <row r="82" spans="1:11">
      <c r="A82" s="195"/>
      <c r="B82" s="195"/>
      <c r="C82" s="195"/>
    </row>
    <row r="83" spans="1:11">
      <c r="A83" s="195" t="s">
        <v>2602</v>
      </c>
      <c r="B83" s="195"/>
      <c r="C83" s="195"/>
    </row>
    <row r="84" spans="1:11">
      <c r="A84" s="195"/>
      <c r="B84" s="195"/>
      <c r="C84" s="195"/>
    </row>
    <row r="85" spans="1:11">
      <c r="A85" s="236" t="s">
        <v>41</v>
      </c>
      <c r="B85" s="236" t="s">
        <v>42</v>
      </c>
      <c r="C85" s="236" t="s">
        <v>43</v>
      </c>
      <c r="D85" s="236" t="s">
        <v>0</v>
      </c>
      <c r="E85" s="236" t="s">
        <v>1</v>
      </c>
      <c r="F85" s="235" t="s">
        <v>2</v>
      </c>
      <c r="G85" s="235" t="s">
        <v>3</v>
      </c>
      <c r="H85" s="235" t="s">
        <v>4</v>
      </c>
      <c r="I85" s="237" t="s">
        <v>44</v>
      </c>
      <c r="J85" s="235" t="s">
        <v>45</v>
      </c>
      <c r="K85" s="237" t="s">
        <v>46</v>
      </c>
    </row>
    <row r="86" spans="1:11" ht="17.25" customHeight="1">
      <c r="A86" s="254"/>
      <c r="B86" s="254" t="s">
        <v>483</v>
      </c>
      <c r="C86" s="254" t="s">
        <v>49</v>
      </c>
      <c r="D86" s="255" t="s">
        <v>484</v>
      </c>
      <c r="E86" s="254"/>
      <c r="F86" s="256"/>
      <c r="G86" s="256"/>
      <c r="H86" s="256"/>
      <c r="I86" s="257">
        <v>10000000</v>
      </c>
      <c r="J86" s="256" t="s">
        <v>50</v>
      </c>
      <c r="K86" s="257">
        <v>10000000</v>
      </c>
    </row>
    <row r="87" spans="1:11" ht="15" customHeight="1">
      <c r="A87" s="254"/>
      <c r="B87" s="254" t="s">
        <v>485</v>
      </c>
      <c r="C87" s="254" t="s">
        <v>49</v>
      </c>
      <c r="D87" s="255" t="s">
        <v>484</v>
      </c>
      <c r="E87" s="254"/>
      <c r="F87" s="256"/>
      <c r="G87" s="256"/>
      <c r="H87" s="256"/>
      <c r="I87" s="257">
        <v>20000000</v>
      </c>
      <c r="J87" s="256" t="s">
        <v>50</v>
      </c>
      <c r="K87" s="257">
        <v>20000000</v>
      </c>
    </row>
    <row r="88" spans="1:11">
      <c r="A88" s="195"/>
      <c r="B88" s="195"/>
      <c r="C88" s="195"/>
      <c r="J88" s="204" t="s">
        <v>2603</v>
      </c>
      <c r="K88" s="258">
        <f>SUM(K86:K87)</f>
        <v>30000000</v>
      </c>
    </row>
    <row r="89" spans="1:11">
      <c r="A89" s="195" t="s">
        <v>2609</v>
      </c>
      <c r="B89" s="195"/>
      <c r="C89" s="195"/>
    </row>
    <row r="90" spans="1:11">
      <c r="A90" s="195"/>
      <c r="B90" s="195"/>
      <c r="C90" s="195"/>
    </row>
    <row r="91" spans="1:11">
      <c r="A91" s="236" t="s">
        <v>41</v>
      </c>
      <c r="B91" s="236" t="s">
        <v>42</v>
      </c>
      <c r="C91" s="236" t="s">
        <v>43</v>
      </c>
      <c r="D91" s="236" t="s">
        <v>0</v>
      </c>
      <c r="E91" s="236" t="s">
        <v>1</v>
      </c>
      <c r="F91" s="235" t="s">
        <v>2</v>
      </c>
      <c r="G91" s="235" t="s">
        <v>3</v>
      </c>
      <c r="H91" s="235" t="s">
        <v>4</v>
      </c>
      <c r="I91" s="237" t="s">
        <v>44</v>
      </c>
      <c r="J91" s="235" t="s">
        <v>45</v>
      </c>
      <c r="K91" s="237" t="s">
        <v>46</v>
      </c>
    </row>
    <row r="92" spans="1:11">
      <c r="A92" s="254"/>
      <c r="B92" s="254" t="s">
        <v>473</v>
      </c>
      <c r="C92" s="254" t="s">
        <v>49</v>
      </c>
      <c r="D92" s="255" t="s">
        <v>39</v>
      </c>
      <c r="E92" s="254" t="s">
        <v>474</v>
      </c>
      <c r="F92" s="256"/>
      <c r="G92" s="256"/>
      <c r="H92" s="256"/>
      <c r="I92" s="259">
        <v>12.5</v>
      </c>
      <c r="J92" s="260"/>
      <c r="K92" s="259">
        <v>12.5</v>
      </c>
    </row>
    <row r="93" spans="1:11">
      <c r="A93" s="254"/>
      <c r="B93" s="254" t="s">
        <v>475</v>
      </c>
      <c r="C93" s="254" t="s">
        <v>49</v>
      </c>
      <c r="D93" s="255" t="s">
        <v>39</v>
      </c>
      <c r="E93" s="254" t="s">
        <v>476</v>
      </c>
      <c r="F93" s="256"/>
      <c r="G93" s="256"/>
      <c r="H93" s="256"/>
      <c r="I93" s="259">
        <v>25</v>
      </c>
      <c r="J93" s="260"/>
      <c r="K93" s="259">
        <v>25</v>
      </c>
    </row>
    <row r="94" spans="1:11">
      <c r="A94" s="254"/>
      <c r="B94" s="254" t="s">
        <v>477</v>
      </c>
      <c r="C94" s="254" t="s">
        <v>49</v>
      </c>
      <c r="D94" s="255" t="s">
        <v>478</v>
      </c>
      <c r="E94" s="254" t="s">
        <v>474</v>
      </c>
      <c r="F94" s="256"/>
      <c r="G94" s="256"/>
      <c r="H94" s="256"/>
      <c r="I94" s="257">
        <v>80000000</v>
      </c>
      <c r="J94" s="256" t="s">
        <v>50</v>
      </c>
      <c r="K94" s="257">
        <v>80000000</v>
      </c>
    </row>
    <row r="95" spans="1:11">
      <c r="A95" s="254"/>
      <c r="B95" s="254" t="s">
        <v>479</v>
      </c>
      <c r="C95" s="254" t="s">
        <v>49</v>
      </c>
      <c r="D95" s="255" t="s">
        <v>478</v>
      </c>
      <c r="E95" s="254" t="s">
        <v>476</v>
      </c>
      <c r="F95" s="256"/>
      <c r="G95" s="256"/>
      <c r="H95" s="256"/>
      <c r="I95" s="257">
        <v>60000000</v>
      </c>
      <c r="J95" s="256" t="s">
        <v>50</v>
      </c>
      <c r="K95" s="257">
        <v>60000000</v>
      </c>
    </row>
    <row r="96" spans="1:11">
      <c r="A96" s="254"/>
      <c r="B96" s="254" t="s">
        <v>480</v>
      </c>
      <c r="C96" s="254" t="s">
        <v>49</v>
      </c>
      <c r="D96" s="255" t="s">
        <v>478</v>
      </c>
      <c r="E96" s="254" t="s">
        <v>476</v>
      </c>
      <c r="F96" s="256"/>
      <c r="G96" s="256"/>
      <c r="H96" s="256"/>
      <c r="I96" s="257">
        <v>100000000</v>
      </c>
      <c r="J96" s="256" t="s">
        <v>50</v>
      </c>
      <c r="K96" s="257">
        <v>100000000</v>
      </c>
    </row>
    <row r="97" spans="1:13">
      <c r="A97" s="254"/>
      <c r="B97" s="254" t="s">
        <v>481</v>
      </c>
      <c r="C97" s="254" t="s">
        <v>49</v>
      </c>
      <c r="D97" s="255" t="s">
        <v>478</v>
      </c>
      <c r="E97" s="254" t="s">
        <v>482</v>
      </c>
      <c r="F97" s="256"/>
      <c r="G97" s="256"/>
      <c r="H97" s="256"/>
      <c r="I97" s="257">
        <v>40000000</v>
      </c>
      <c r="J97" s="256" t="s">
        <v>50</v>
      </c>
      <c r="K97" s="257">
        <v>40000000</v>
      </c>
    </row>
    <row r="98" spans="1:13">
      <c r="A98" s="195"/>
      <c r="B98" s="195"/>
      <c r="C98" s="195"/>
    </row>
    <row r="99" spans="1:13">
      <c r="A99" s="195"/>
      <c r="B99" s="195"/>
      <c r="C99" s="195"/>
    </row>
    <row r="100" spans="1:13">
      <c r="A100" s="236" t="s">
        <v>41</v>
      </c>
      <c r="B100" s="236" t="s">
        <v>42</v>
      </c>
      <c r="C100" s="236" t="s">
        <v>43</v>
      </c>
      <c r="D100" s="236" t="s">
        <v>0</v>
      </c>
      <c r="E100" s="236" t="s">
        <v>1</v>
      </c>
      <c r="F100" s="235" t="s">
        <v>2</v>
      </c>
      <c r="G100" s="235" t="s">
        <v>3</v>
      </c>
      <c r="H100" s="235" t="s">
        <v>4</v>
      </c>
      <c r="I100" s="237" t="s">
        <v>44</v>
      </c>
      <c r="J100" s="235" t="s">
        <v>45</v>
      </c>
      <c r="K100" s="237" t="s">
        <v>46</v>
      </c>
      <c r="L100" s="237" t="s">
        <v>2607</v>
      </c>
      <c r="M100" s="237" t="s">
        <v>2604</v>
      </c>
    </row>
    <row r="101" spans="1:13">
      <c r="A101" s="254"/>
      <c r="B101" s="254"/>
      <c r="C101" s="254" t="s">
        <v>49</v>
      </c>
      <c r="D101" s="255" t="s">
        <v>478</v>
      </c>
      <c r="E101" s="254" t="s">
        <v>474</v>
      </c>
      <c r="F101" s="256"/>
      <c r="G101" s="256"/>
      <c r="H101" s="256"/>
      <c r="I101" s="259">
        <f>I94</f>
        <v>80000000</v>
      </c>
      <c r="J101" s="259" t="str">
        <f>J94</f>
        <v>USD</v>
      </c>
      <c r="K101" s="259">
        <f>K94</f>
        <v>80000000</v>
      </c>
      <c r="L101" s="261">
        <f>K92/100</f>
        <v>0.125</v>
      </c>
      <c r="M101" s="259">
        <f>K101*L101</f>
        <v>10000000</v>
      </c>
    </row>
    <row r="102" spans="1:13">
      <c r="A102" s="254"/>
      <c r="B102" s="254"/>
      <c r="C102" s="254" t="s">
        <v>49</v>
      </c>
      <c r="D102" s="255" t="s">
        <v>478</v>
      </c>
      <c r="E102" s="254" t="s">
        <v>476</v>
      </c>
      <c r="F102" s="256"/>
      <c r="G102" s="256"/>
      <c r="H102" s="256"/>
      <c r="I102" s="259">
        <f>SUM(I95:I96)</f>
        <v>160000000</v>
      </c>
      <c r="J102" s="259" t="str">
        <f t="shared" ref="J102" si="2">J95</f>
        <v>USD</v>
      </c>
      <c r="K102" s="259">
        <f>SUM(K95:K96)</f>
        <v>160000000</v>
      </c>
      <c r="L102" s="261">
        <f>K93/100</f>
        <v>0.25</v>
      </c>
      <c r="M102" s="259">
        <f>K102*L102</f>
        <v>40000000</v>
      </c>
    </row>
    <row r="103" spans="1:13">
      <c r="A103" s="254"/>
      <c r="B103" s="254"/>
      <c r="C103" s="254" t="s">
        <v>49</v>
      </c>
      <c r="D103" s="255" t="s">
        <v>478</v>
      </c>
      <c r="E103" s="254" t="s">
        <v>482</v>
      </c>
      <c r="F103" s="256"/>
      <c r="G103" s="256"/>
      <c r="H103" s="256"/>
      <c r="I103" s="259">
        <f>I97</f>
        <v>40000000</v>
      </c>
      <c r="J103" s="259" t="str">
        <f>J97</f>
        <v>USD</v>
      </c>
      <c r="K103" s="259">
        <f>K97</f>
        <v>40000000</v>
      </c>
      <c r="L103" s="259">
        <f>L955</f>
        <v>0</v>
      </c>
      <c r="M103" s="259">
        <f t="shared" ref="M103" si="3">M97</f>
        <v>0</v>
      </c>
    </row>
    <row r="104" spans="1:13">
      <c r="A104" s="195"/>
      <c r="B104" s="195"/>
      <c r="C104" s="195"/>
      <c r="L104" s="204" t="s">
        <v>2605</v>
      </c>
      <c r="M104" s="258">
        <f>SUM(M101:M103)</f>
        <v>50000000</v>
      </c>
    </row>
    <row r="105" spans="1:13">
      <c r="A105" s="195" t="s">
        <v>2610</v>
      </c>
      <c r="B105" s="195"/>
      <c r="C105" s="195"/>
    </row>
    <row r="106" spans="1:13">
      <c r="A106" s="195"/>
      <c r="B106" s="195"/>
      <c r="C106" s="195"/>
    </row>
    <row r="107" spans="1:13">
      <c r="A107" s="236" t="s">
        <v>41</v>
      </c>
      <c r="B107" s="236" t="s">
        <v>42</v>
      </c>
      <c r="C107" s="236" t="s">
        <v>43</v>
      </c>
      <c r="D107" s="236" t="s">
        <v>0</v>
      </c>
      <c r="E107" s="236" t="s">
        <v>1</v>
      </c>
      <c r="F107" s="235" t="s">
        <v>2</v>
      </c>
      <c r="G107" s="235" t="s">
        <v>3</v>
      </c>
      <c r="H107" s="235" t="s">
        <v>4</v>
      </c>
      <c r="I107" s="237" t="s">
        <v>44</v>
      </c>
      <c r="J107" s="235" t="s">
        <v>45</v>
      </c>
      <c r="K107" s="237" t="s">
        <v>46</v>
      </c>
      <c r="L107" s="237" t="s">
        <v>2606</v>
      </c>
      <c r="M107" s="237" t="s">
        <v>2608</v>
      </c>
    </row>
    <row r="108" spans="1:13">
      <c r="A108" s="254"/>
      <c r="B108" s="254" t="s">
        <v>488</v>
      </c>
      <c r="C108" s="254" t="s">
        <v>49</v>
      </c>
      <c r="D108" s="255" t="s">
        <v>37</v>
      </c>
      <c r="E108" s="254" t="s">
        <v>47</v>
      </c>
      <c r="F108" s="256"/>
      <c r="G108" s="256"/>
      <c r="H108" s="256"/>
      <c r="I108" s="262">
        <v>1.0449999999999999</v>
      </c>
      <c r="J108" s="263"/>
      <c r="K108" s="262">
        <v>1.0449999999999999</v>
      </c>
      <c r="L108" s="264">
        <f>F26</f>
        <v>60372045795.402077</v>
      </c>
      <c r="M108" s="259">
        <f>(K108-1)*L108</f>
        <v>2716742060.7930894</v>
      </c>
    </row>
    <row r="109" spans="1:13">
      <c r="A109" s="254"/>
      <c r="B109" s="254" t="s">
        <v>489</v>
      </c>
      <c r="C109" s="254" t="s">
        <v>49</v>
      </c>
      <c r="D109" s="255" t="s">
        <v>37</v>
      </c>
      <c r="E109" s="254" t="s">
        <v>115</v>
      </c>
      <c r="F109" s="256"/>
      <c r="G109" s="256"/>
      <c r="H109" s="256"/>
      <c r="I109" s="262">
        <v>1.034</v>
      </c>
      <c r="J109" s="263"/>
      <c r="K109" s="262">
        <v>1.034</v>
      </c>
      <c r="L109" s="264">
        <f>F67</f>
        <v>6305975760.2674341</v>
      </c>
      <c r="M109" s="259">
        <f t="shared" ref="M109:M111" si="4">(K109-1)*L109</f>
        <v>214403175.84909296</v>
      </c>
    </row>
    <row r="110" spans="1:13">
      <c r="A110" s="254"/>
      <c r="B110" s="254" t="s">
        <v>490</v>
      </c>
      <c r="C110" s="254" t="s">
        <v>49</v>
      </c>
      <c r="D110" s="255" t="s">
        <v>37</v>
      </c>
      <c r="E110" s="254" t="s">
        <v>235</v>
      </c>
      <c r="F110" s="256"/>
      <c r="G110" s="256"/>
      <c r="H110" s="256"/>
      <c r="I110" s="262">
        <v>1.2150000000000001</v>
      </c>
      <c r="J110" s="263"/>
      <c r="K110" s="262">
        <v>1.2150000000000001</v>
      </c>
      <c r="L110" s="265">
        <f>F74</f>
        <v>22772698197.356098</v>
      </c>
      <c r="M110" s="259">
        <f t="shared" si="4"/>
        <v>4896130112.4315634</v>
      </c>
    </row>
    <row r="111" spans="1:13">
      <c r="A111" s="254"/>
      <c r="B111" s="254" t="s">
        <v>491</v>
      </c>
      <c r="C111" s="254" t="s">
        <v>49</v>
      </c>
      <c r="D111" s="255" t="s">
        <v>37</v>
      </c>
      <c r="E111" s="254" t="s">
        <v>290</v>
      </c>
      <c r="F111" s="256"/>
      <c r="G111" s="256"/>
      <c r="H111" s="256"/>
      <c r="I111" s="262">
        <v>1.054</v>
      </c>
      <c r="J111" s="263"/>
      <c r="K111" s="262">
        <v>1.054</v>
      </c>
      <c r="L111" s="265">
        <f>F81</f>
        <v>58733120786.721298</v>
      </c>
      <c r="M111" s="259">
        <f t="shared" si="4"/>
        <v>3171588522.4829531</v>
      </c>
    </row>
    <row r="112" spans="1:13">
      <c r="A112" s="195"/>
      <c r="B112" s="195"/>
      <c r="C112" s="195"/>
      <c r="L112" s="204" t="s">
        <v>2605</v>
      </c>
      <c r="M112" s="258">
        <f>SUM(M108:M111)</f>
        <v>10998863871.556698</v>
      </c>
    </row>
    <row r="113" spans="1:18">
      <c r="A113" s="195"/>
      <c r="B113" s="195"/>
      <c r="C113" s="195"/>
    </row>
    <row r="114" spans="1:18">
      <c r="A114" s="195" t="s">
        <v>2611</v>
      </c>
      <c r="B114" s="195"/>
      <c r="C114" s="195"/>
    </row>
    <row r="115" spans="1:18">
      <c r="A115" s="195"/>
      <c r="B115" s="195"/>
      <c r="C115" s="195"/>
    </row>
    <row r="116" spans="1:18">
      <c r="A116" s="266" t="s">
        <v>2612</v>
      </c>
      <c r="B116" s="267">
        <f>K88+M104+M112</f>
        <v>11078863871.556698</v>
      </c>
      <c r="C116" s="195"/>
      <c r="D116" s="241"/>
    </row>
    <row r="117" spans="1:18">
      <c r="A117" s="266" t="s">
        <v>2614</v>
      </c>
      <c r="B117" s="267">
        <f>SUM(L108:L111)</f>
        <v>148183840539.74689</v>
      </c>
      <c r="C117" s="195"/>
      <c r="D117" s="241"/>
    </row>
    <row r="118" spans="1:18">
      <c r="A118" s="266" t="s">
        <v>2613</v>
      </c>
      <c r="B118" s="267">
        <f>SUM(B116:B117)</f>
        <v>159262704411.30359</v>
      </c>
      <c r="C118" s="195"/>
    </row>
    <row r="119" spans="1:18">
      <c r="A119" s="195"/>
      <c r="B119" s="195"/>
      <c r="C119" s="195"/>
    </row>
    <row r="120" spans="1:18">
      <c r="A120" s="195"/>
      <c r="B120" s="195"/>
      <c r="C120" s="195"/>
    </row>
    <row r="121" spans="1:18">
      <c r="A121" s="205" t="s">
        <v>1935</v>
      </c>
    </row>
    <row r="123" spans="1:18">
      <c r="A123" s="227" t="s">
        <v>2043</v>
      </c>
      <c r="B123" s="227" t="s">
        <v>2044</v>
      </c>
      <c r="C123" s="227" t="s">
        <v>2045</v>
      </c>
      <c r="D123" s="227" t="s">
        <v>2046</v>
      </c>
      <c r="E123" s="227" t="s">
        <v>2047</v>
      </c>
      <c r="F123" s="227" t="s">
        <v>2048</v>
      </c>
      <c r="G123" s="227" t="s">
        <v>2049</v>
      </c>
      <c r="H123" s="227" t="s">
        <v>2050</v>
      </c>
      <c r="I123" s="227" t="s">
        <v>2051</v>
      </c>
      <c r="J123" s="227" t="s">
        <v>2052</v>
      </c>
      <c r="K123" s="227" t="s">
        <v>2053</v>
      </c>
      <c r="L123" s="227" t="s">
        <v>2054</v>
      </c>
      <c r="M123" s="227" t="s">
        <v>2055</v>
      </c>
      <c r="N123" s="227" t="s">
        <v>2056</v>
      </c>
      <c r="O123" s="227" t="s">
        <v>2057</v>
      </c>
      <c r="P123" s="227" t="s">
        <v>2058</v>
      </c>
      <c r="Q123" s="227" t="s">
        <v>2059</v>
      </c>
      <c r="R123" s="227"/>
    </row>
    <row r="124" spans="1:18">
      <c r="A124" s="228">
        <v>45169</v>
      </c>
      <c r="B124" s="227" t="s">
        <v>2513</v>
      </c>
      <c r="C124" s="227" t="s">
        <v>2061</v>
      </c>
      <c r="D124" s="227" t="s">
        <v>50</v>
      </c>
      <c r="E124" s="227">
        <v>148183840539.74701</v>
      </c>
      <c r="F124" s="227">
        <v>0</v>
      </c>
      <c r="G124" s="227">
        <v>159262704411.30301</v>
      </c>
      <c r="H124" s="227">
        <v>60372045795.4021</v>
      </c>
      <c r="I124" s="227">
        <v>6305975760.2674398</v>
      </c>
      <c r="J124" s="227">
        <v>22772698197.356098</v>
      </c>
      <c r="K124" s="227">
        <v>58733120786.721298</v>
      </c>
      <c r="L124" s="227">
        <v>58357483868.008102</v>
      </c>
      <c r="M124" s="227">
        <v>9321026273.9884701</v>
      </c>
      <c r="N124" s="227">
        <v>416684611.60608101</v>
      </c>
      <c r="O124" s="227">
        <v>2814967774.8228402</v>
      </c>
      <c r="P124" s="227">
        <v>0</v>
      </c>
      <c r="Q124" s="227">
        <v>0</v>
      </c>
      <c r="R124" s="227"/>
    </row>
  </sheetData>
  <mergeCells count="5">
    <mergeCell ref="A77:B77"/>
    <mergeCell ref="I7:N7"/>
    <mergeCell ref="A19:B19"/>
    <mergeCell ref="A29:B29"/>
    <mergeCell ref="A70:B70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B653-A02C-4EFD-B7F0-50DF95D5F3A8}">
  <dimension ref="A1:AB54"/>
  <sheetViews>
    <sheetView workbookViewId="0">
      <selection activeCell="H8" sqref="H8"/>
    </sheetView>
  </sheetViews>
  <sheetFormatPr defaultRowHeight="15"/>
  <cols>
    <col min="1" max="1" width="18" style="1" customWidth="1"/>
    <col min="2" max="2" width="15.28515625" style="1" bestFit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7">
      <c r="A2" s="187" t="s">
        <v>612</v>
      </c>
      <c r="B2" s="187" t="s">
        <v>613</v>
      </c>
      <c r="C2" s="187" t="s">
        <v>614</v>
      </c>
      <c r="D2" s="187" t="s">
        <v>615</v>
      </c>
      <c r="E2" s="187" t="s">
        <v>48</v>
      </c>
      <c r="F2" s="187" t="s">
        <v>616</v>
      </c>
      <c r="G2" s="187" t="s">
        <v>617</v>
      </c>
      <c r="H2" s="188">
        <v>436000000</v>
      </c>
      <c r="I2" s="188">
        <v>0</v>
      </c>
      <c r="J2" s="188">
        <v>0</v>
      </c>
      <c r="K2" s="188">
        <v>0</v>
      </c>
      <c r="L2" s="188">
        <v>0</v>
      </c>
      <c r="M2" s="188">
        <v>436000000</v>
      </c>
      <c r="N2" s="188"/>
    </row>
    <row r="4" spans="1:27">
      <c r="A4" s="195" t="s">
        <v>1906</v>
      </c>
      <c r="B4" s="195"/>
      <c r="C4" s="195"/>
    </row>
    <row r="5" spans="1:27">
      <c r="A5" s="195"/>
      <c r="B5" s="195"/>
      <c r="C5" s="195"/>
    </row>
    <row r="6" spans="1:27">
      <c r="A6" s="144" t="s">
        <v>1907</v>
      </c>
      <c r="B6" s="316" t="s">
        <v>47</v>
      </c>
      <c r="C6" s="317"/>
      <c r="D6" s="144" t="s">
        <v>115</v>
      </c>
      <c r="E6" s="144" t="s">
        <v>235</v>
      </c>
      <c r="F6" s="144" t="s">
        <v>290</v>
      </c>
    </row>
    <row r="7" spans="1:27">
      <c r="A7" s="196" t="s">
        <v>13</v>
      </c>
      <c r="B7" s="197" t="s">
        <v>50</v>
      </c>
      <c r="C7" s="197"/>
      <c r="D7" s="197"/>
      <c r="E7" s="197"/>
      <c r="F7" s="197"/>
    </row>
    <row r="8" spans="1:27">
      <c r="A8" s="198" t="s">
        <v>1908</v>
      </c>
      <c r="B8" s="208">
        <v>330000000</v>
      </c>
      <c r="C8" s="199"/>
      <c r="D8" s="199"/>
      <c r="E8" s="199"/>
      <c r="F8" s="199"/>
    </row>
    <row r="9" spans="1:27">
      <c r="A9" s="198" t="s">
        <v>1940</v>
      </c>
      <c r="B9" s="200">
        <f>SUM(K16)</f>
        <v>4000000</v>
      </c>
      <c r="C9" s="199">
        <f>SUM(M29:M36)</f>
        <v>0</v>
      </c>
      <c r="D9" s="199">
        <f>SUM(M37:M43)</f>
        <v>0</v>
      </c>
      <c r="E9" s="199">
        <f>SUM(M44:M47)</f>
        <v>0</v>
      </c>
      <c r="F9" s="199">
        <f>SUM(N44:N47)</f>
        <v>0</v>
      </c>
    </row>
    <row r="10" spans="1:27">
      <c r="A10" s="206" t="s">
        <v>1909</v>
      </c>
      <c r="B10" s="207">
        <f>MAX(1,SQRT(ABS(B9)/B8))</f>
        <v>1</v>
      </c>
      <c r="C10" s="207" t="e">
        <f>MAX(1,SQRT(ABS(C9)/C8))</f>
        <v>#DIV/0!</v>
      </c>
      <c r="D10" s="207" t="e">
        <f>MAX(1,SQRT(ABS(D9)/D8))</f>
        <v>#DIV/0!</v>
      </c>
      <c r="E10" s="207" t="e">
        <f>MAX(1,SQRT(ABS(E9)/E8))</f>
        <v>#DIV/0!</v>
      </c>
      <c r="F10" s="207" t="e">
        <f>MAX(1,SQRT(ABS(F9)/F8))</f>
        <v>#DIV/0!</v>
      </c>
    </row>
    <row r="13" spans="1:27">
      <c r="A13" s="195" t="s">
        <v>1910</v>
      </c>
    </row>
    <row r="14" spans="1:27">
      <c r="P14" s="190" t="s">
        <v>1902</v>
      </c>
      <c r="Q14" s="190"/>
      <c r="R14" s="190"/>
      <c r="S14" s="190"/>
    </row>
    <row r="15" spans="1:27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1919</v>
      </c>
      <c r="M15" s="144" t="s">
        <v>1901</v>
      </c>
      <c r="N15" s="144" t="s">
        <v>1905</v>
      </c>
      <c r="P15" s="202" t="s">
        <v>51</v>
      </c>
      <c r="Q15" s="202" t="s">
        <v>75</v>
      </c>
      <c r="R15" s="202" t="s">
        <v>54</v>
      </c>
      <c r="S15" s="202" t="s">
        <v>77</v>
      </c>
      <c r="T15" s="202" t="s">
        <v>57</v>
      </c>
      <c r="U15" s="202" t="s">
        <v>79</v>
      </c>
      <c r="V15" s="202" t="s">
        <v>63</v>
      </c>
      <c r="W15" s="202" t="s">
        <v>68</v>
      </c>
      <c r="X15" s="202" t="s">
        <v>72</v>
      </c>
      <c r="Y15" s="202" t="s">
        <v>82</v>
      </c>
      <c r="Z15" s="202" t="s">
        <v>84</v>
      </c>
      <c r="AA15" s="202" t="s">
        <v>86</v>
      </c>
    </row>
    <row r="16" spans="1:27">
      <c r="A16" s="193" t="s">
        <v>47</v>
      </c>
      <c r="B16" s="189" t="s">
        <v>48</v>
      </c>
      <c r="C16" s="189" t="s">
        <v>49</v>
      </c>
      <c r="D16" s="193" t="s">
        <v>5</v>
      </c>
      <c r="E16" s="193" t="s">
        <v>50</v>
      </c>
      <c r="F16" s="193">
        <v>1</v>
      </c>
      <c r="G16" s="193" t="s">
        <v>51</v>
      </c>
      <c r="H16" s="193" t="s">
        <v>52</v>
      </c>
      <c r="I16" s="193">
        <v>4000000</v>
      </c>
      <c r="J16" s="189" t="s">
        <v>50</v>
      </c>
      <c r="K16" s="193">
        <v>4000000</v>
      </c>
      <c r="L16" s="191" t="str">
        <f>H16&amp;"-"&amp;G16</f>
        <v>OIS-2w</v>
      </c>
      <c r="M16" s="191" cm="1">
        <f t="array" ref="M16">VLOOKUP(G16,TRANSPOSE($P$15:$AA$16),2,FALSE)</f>
        <v>109</v>
      </c>
      <c r="N16" s="191">
        <f>K16*M16*B10</f>
        <v>436000000</v>
      </c>
      <c r="P16" s="191">
        <v>109</v>
      </c>
      <c r="Q16" s="191">
        <v>105</v>
      </c>
      <c r="R16" s="191">
        <v>90</v>
      </c>
      <c r="S16" s="191">
        <v>71</v>
      </c>
      <c r="T16" s="191">
        <v>66</v>
      </c>
      <c r="U16" s="191">
        <v>66</v>
      </c>
      <c r="V16" s="191">
        <v>64</v>
      </c>
      <c r="W16" s="191">
        <v>60</v>
      </c>
      <c r="X16" s="191">
        <v>60</v>
      </c>
      <c r="Y16" s="191">
        <v>61</v>
      </c>
      <c r="Z16" s="191">
        <v>61</v>
      </c>
      <c r="AA16" s="191">
        <v>67</v>
      </c>
    </row>
    <row r="18" spans="1:28">
      <c r="P18" s="190" t="s">
        <v>1903</v>
      </c>
      <c r="Q18" s="190"/>
      <c r="R18" s="190"/>
      <c r="S18" s="190"/>
    </row>
    <row r="19" spans="1:28">
      <c r="P19" s="202" t="s">
        <v>51</v>
      </c>
      <c r="Q19" s="202" t="s">
        <v>75</v>
      </c>
      <c r="R19" s="202" t="s">
        <v>54</v>
      </c>
      <c r="S19" s="202" t="s">
        <v>77</v>
      </c>
      <c r="T19" s="202" t="s">
        <v>57</v>
      </c>
      <c r="U19" s="202" t="s">
        <v>79</v>
      </c>
      <c r="V19" s="202" t="s">
        <v>63</v>
      </c>
      <c r="W19" s="202" t="s">
        <v>68</v>
      </c>
      <c r="X19" s="202" t="s">
        <v>72</v>
      </c>
      <c r="Y19" s="202" t="s">
        <v>82</v>
      </c>
      <c r="Z19" s="202" t="s">
        <v>84</v>
      </c>
      <c r="AA19" s="202" t="s">
        <v>86</v>
      </c>
    </row>
    <row r="20" spans="1:28">
      <c r="A20" s="195" t="s">
        <v>1927</v>
      </c>
      <c r="P20" s="191">
        <v>15</v>
      </c>
      <c r="Q20" s="191">
        <v>18</v>
      </c>
      <c r="R20" s="191">
        <v>9</v>
      </c>
      <c r="S20" s="191">
        <v>11</v>
      </c>
      <c r="T20" s="191">
        <v>13</v>
      </c>
      <c r="U20" s="191">
        <v>15</v>
      </c>
      <c r="V20" s="191">
        <v>19</v>
      </c>
      <c r="W20" s="191">
        <v>23</v>
      </c>
      <c r="X20" s="191">
        <v>23</v>
      </c>
      <c r="Y20" s="191">
        <v>22</v>
      </c>
      <c r="Z20" s="191">
        <v>22</v>
      </c>
      <c r="AA20" s="191">
        <v>23</v>
      </c>
    </row>
    <row r="22" spans="1:28">
      <c r="A22" s="201" t="s">
        <v>1928</v>
      </c>
      <c r="B22" s="201"/>
      <c r="C22" s="201"/>
      <c r="P22" s="190" t="s">
        <v>1904</v>
      </c>
      <c r="Q22" s="190"/>
      <c r="R22" s="190"/>
      <c r="S22" s="190"/>
    </row>
    <row r="23" spans="1:28">
      <c r="A23" s="145" t="s">
        <v>41</v>
      </c>
      <c r="B23" s="145" t="s">
        <v>13</v>
      </c>
      <c r="C23" s="144" t="s">
        <v>1924</v>
      </c>
      <c r="D23" s="144" t="s">
        <v>1925</v>
      </c>
      <c r="E23" s="145" t="s">
        <v>1920</v>
      </c>
      <c r="F23" s="145" t="s">
        <v>1921</v>
      </c>
      <c r="G23" s="144" t="s">
        <v>1922</v>
      </c>
      <c r="H23" s="144" t="s">
        <v>1923</v>
      </c>
      <c r="I23" s="146" t="s">
        <v>1932</v>
      </c>
      <c r="P23" s="202" t="s">
        <v>51</v>
      </c>
      <c r="Q23" s="202" t="s">
        <v>75</v>
      </c>
      <c r="R23" s="202" t="s">
        <v>54</v>
      </c>
      <c r="S23" s="202" t="s">
        <v>77</v>
      </c>
      <c r="T23" s="202" t="s">
        <v>57</v>
      </c>
      <c r="U23" s="202" t="s">
        <v>79</v>
      </c>
      <c r="V23" s="202" t="s">
        <v>63</v>
      </c>
      <c r="W23" s="202" t="s">
        <v>68</v>
      </c>
      <c r="X23" s="202" t="s">
        <v>72</v>
      </c>
      <c r="Y23" s="202" t="s">
        <v>82</v>
      </c>
      <c r="Z23" s="202" t="s">
        <v>84</v>
      </c>
      <c r="AA23" s="202" t="s">
        <v>86</v>
      </c>
    </row>
    <row r="24" spans="1:28">
      <c r="A24" s="192" t="s">
        <v>47</v>
      </c>
      <c r="B24" s="154" t="s">
        <v>50</v>
      </c>
      <c r="C24" s="154" t="str">
        <f>L16</f>
        <v>OIS-2w</v>
      </c>
      <c r="D24" s="154" t="str">
        <f>L16</f>
        <v>OIS-2w</v>
      </c>
      <c r="E24" s="192">
        <f>VLOOKUP(C24,($L$15:$N$16),3,FALSE)</f>
        <v>436000000</v>
      </c>
      <c r="F24" s="192">
        <f>VLOOKUP(D24,($L$15:$N$16),3,FALSE)</f>
        <v>436000000</v>
      </c>
      <c r="G24" s="203">
        <v>1</v>
      </c>
      <c r="H24" s="193">
        <v>1</v>
      </c>
      <c r="I24" s="194">
        <f>E24*F24*G24*H24</f>
        <v>1.90096E+17</v>
      </c>
      <c r="P24" s="191">
        <v>163</v>
      </c>
      <c r="Q24" s="191">
        <v>109</v>
      </c>
      <c r="R24" s="191">
        <v>87</v>
      </c>
      <c r="S24" s="191">
        <v>89</v>
      </c>
      <c r="T24" s="191">
        <v>102</v>
      </c>
      <c r="U24" s="191">
        <v>96</v>
      </c>
      <c r="V24" s="191">
        <v>101</v>
      </c>
      <c r="W24" s="191">
        <v>97</v>
      </c>
      <c r="X24" s="191">
        <v>97</v>
      </c>
      <c r="Y24" s="191">
        <v>102</v>
      </c>
      <c r="Z24" s="191">
        <v>106</v>
      </c>
      <c r="AA24" s="191">
        <v>101</v>
      </c>
    </row>
    <row r="25" spans="1:28">
      <c r="A25" s="192"/>
      <c r="B25" s="154"/>
      <c r="C25" s="154"/>
      <c r="D25" s="192"/>
      <c r="E25" s="192"/>
      <c r="F25" s="193"/>
      <c r="G25" s="193"/>
      <c r="H25" s="193"/>
      <c r="I25" s="194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8">
      <c r="A26" s="192"/>
      <c r="B26" s="154"/>
      <c r="C26" s="154"/>
      <c r="D26" s="192"/>
      <c r="E26" s="192"/>
      <c r="F26" s="193"/>
      <c r="G26" s="193"/>
      <c r="H26" s="193"/>
      <c r="I26" s="194"/>
      <c r="P26" s="198" t="s">
        <v>1937</v>
      </c>
      <c r="Q26" s="198"/>
      <c r="R26" s="198"/>
      <c r="S26" s="198"/>
      <c r="T26" s="198"/>
      <c r="U26" s="151">
        <v>61</v>
      </c>
      <c r="V26" s="6"/>
      <c r="W26" s="6"/>
      <c r="X26" s="6"/>
      <c r="Y26" s="6"/>
      <c r="Z26" s="6"/>
      <c r="AA26" s="6"/>
    </row>
    <row r="27" spans="1:28">
      <c r="A27" s="192"/>
      <c r="B27" s="154"/>
      <c r="C27" s="154"/>
      <c r="D27" s="192"/>
      <c r="E27" s="192"/>
      <c r="F27" s="193"/>
      <c r="G27" s="193"/>
      <c r="H27" s="193"/>
      <c r="I27" s="194"/>
      <c r="P27" s="198" t="s">
        <v>1938</v>
      </c>
      <c r="Q27" s="198"/>
      <c r="R27" s="198"/>
      <c r="S27" s="198"/>
      <c r="T27" s="198"/>
      <c r="U27" s="151">
        <v>21</v>
      </c>
      <c r="V27" s="6"/>
      <c r="W27" s="6"/>
      <c r="X27" s="6"/>
      <c r="Y27" s="6"/>
      <c r="Z27" s="6"/>
      <c r="AA27" s="6"/>
    </row>
    <row r="28" spans="1:28">
      <c r="A28" s="201"/>
      <c r="B28" s="201"/>
      <c r="C28" s="201"/>
      <c r="H28" s="204" t="s">
        <v>1929</v>
      </c>
      <c r="I28" s="204">
        <f>SQRT(SUM(I24))</f>
        <v>436000000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8">
      <c r="A29" s="201" t="s">
        <v>1930</v>
      </c>
      <c r="B29" s="201"/>
      <c r="C29" s="201"/>
      <c r="P29" s="190" t="s">
        <v>1926</v>
      </c>
    </row>
    <row r="30" spans="1:28">
      <c r="A30" s="145" t="s">
        <v>41</v>
      </c>
      <c r="B30" s="145" t="s">
        <v>13</v>
      </c>
      <c r="C30" s="144" t="s">
        <v>1911</v>
      </c>
      <c r="D30" s="144" t="s">
        <v>1912</v>
      </c>
      <c r="E30" s="145" t="s">
        <v>1913</v>
      </c>
      <c r="F30" s="145" t="s">
        <v>1914</v>
      </c>
      <c r="P30" s="217"/>
      <c r="Q30" s="222" t="s">
        <v>51</v>
      </c>
      <c r="R30" s="222" t="s">
        <v>75</v>
      </c>
      <c r="S30" s="222" t="s">
        <v>54</v>
      </c>
      <c r="T30" s="222" t="s">
        <v>77</v>
      </c>
      <c r="U30" s="222" t="s">
        <v>57</v>
      </c>
      <c r="V30" s="222" t="s">
        <v>79</v>
      </c>
      <c r="W30" s="222" t="s">
        <v>63</v>
      </c>
      <c r="X30" s="222" t="s">
        <v>68</v>
      </c>
      <c r="Y30" s="222" t="s">
        <v>72</v>
      </c>
      <c r="Z30" s="222" t="s">
        <v>82</v>
      </c>
      <c r="AA30" s="222" t="s">
        <v>84</v>
      </c>
      <c r="AB30" s="222" t="s">
        <v>86</v>
      </c>
    </row>
    <row r="31" spans="1:28">
      <c r="A31" s="151" t="s">
        <v>47</v>
      </c>
      <c r="B31" s="151" t="s">
        <v>50</v>
      </c>
      <c r="C31" s="151">
        <f>I28</f>
        <v>436000000</v>
      </c>
      <c r="D31" s="151">
        <f>C31^2</f>
        <v>1.90096E+17</v>
      </c>
      <c r="E31" s="151">
        <f>SUM(N16)</f>
        <v>436000000</v>
      </c>
      <c r="F31" s="151">
        <f>MAX(MIN(E31,C31),-C31)</f>
        <v>436000000</v>
      </c>
      <c r="L31" s="1" t="s">
        <v>2109</v>
      </c>
      <c r="P31" s="222" t="s">
        <v>51</v>
      </c>
      <c r="Q31" s="226">
        <v>1</v>
      </c>
      <c r="R31" s="226">
        <v>0.77</v>
      </c>
      <c r="S31" s="226">
        <v>0.67</v>
      </c>
      <c r="T31" s="226">
        <v>0.59</v>
      </c>
      <c r="U31" s="226">
        <v>0.48</v>
      </c>
      <c r="V31" s="226">
        <v>0.39</v>
      </c>
      <c r="W31" s="226">
        <v>0.34</v>
      </c>
      <c r="X31" s="226">
        <v>0.3</v>
      </c>
      <c r="Y31" s="226">
        <v>0.25</v>
      </c>
      <c r="Z31" s="226">
        <v>0.23</v>
      </c>
      <c r="AA31" s="226">
        <v>0.21</v>
      </c>
      <c r="AB31" s="226">
        <v>0.2</v>
      </c>
    </row>
    <row r="32" spans="1:28">
      <c r="A32" s="151"/>
      <c r="B32" s="151"/>
      <c r="C32" s="151"/>
      <c r="D32" s="151"/>
      <c r="E32" s="151"/>
      <c r="F32" s="151"/>
      <c r="P32" s="222" t="s">
        <v>75</v>
      </c>
      <c r="Q32" s="226">
        <v>0.77</v>
      </c>
      <c r="R32" s="226">
        <v>1</v>
      </c>
      <c r="S32" s="226">
        <v>0.84</v>
      </c>
      <c r="T32" s="226">
        <v>0.74</v>
      </c>
      <c r="U32" s="226">
        <v>0.56000000000000005</v>
      </c>
      <c r="V32" s="226">
        <v>0.43</v>
      </c>
      <c r="W32" s="226">
        <v>0.36</v>
      </c>
      <c r="X32" s="226">
        <v>0.31</v>
      </c>
      <c r="Y32" s="226">
        <v>0.26</v>
      </c>
      <c r="Z32" s="226">
        <v>0.21</v>
      </c>
      <c r="AA32" s="226">
        <v>0.19</v>
      </c>
      <c r="AB32" s="226">
        <v>0.19</v>
      </c>
    </row>
    <row r="33" spans="1:28">
      <c r="A33" s="151"/>
      <c r="B33" s="151"/>
      <c r="C33" s="151"/>
      <c r="D33" s="151"/>
      <c r="E33" s="151"/>
      <c r="F33" s="151"/>
      <c r="P33" s="222" t="s">
        <v>54</v>
      </c>
      <c r="Q33" s="226">
        <v>0.67</v>
      </c>
      <c r="R33" s="226">
        <v>0.84</v>
      </c>
      <c r="S33" s="226">
        <v>1</v>
      </c>
      <c r="T33" s="226">
        <v>0.88</v>
      </c>
      <c r="U33" s="226">
        <v>0.69</v>
      </c>
      <c r="V33" s="226">
        <v>0.55000000000000004</v>
      </c>
      <c r="W33" s="226">
        <v>0.47</v>
      </c>
      <c r="X33" s="226">
        <v>0.4</v>
      </c>
      <c r="Y33" s="226">
        <v>0.34</v>
      </c>
      <c r="Z33" s="226">
        <v>0.27</v>
      </c>
      <c r="AA33" s="226">
        <v>0.25</v>
      </c>
      <c r="AB33" s="226">
        <v>0.25</v>
      </c>
    </row>
    <row r="34" spans="1:28">
      <c r="A34" s="151"/>
      <c r="B34" s="151"/>
      <c r="C34" s="151"/>
      <c r="D34" s="151"/>
      <c r="E34" s="151"/>
      <c r="F34" s="151"/>
      <c r="P34" s="222" t="s">
        <v>77</v>
      </c>
      <c r="Q34" s="226">
        <v>0.59</v>
      </c>
      <c r="R34" s="226">
        <v>0.74</v>
      </c>
      <c r="S34" s="226">
        <v>0.88</v>
      </c>
      <c r="T34" s="226">
        <v>1</v>
      </c>
      <c r="U34" s="226">
        <v>0.86</v>
      </c>
      <c r="V34" s="226">
        <v>0.73</v>
      </c>
      <c r="W34" s="226">
        <v>0.65</v>
      </c>
      <c r="X34" s="226">
        <v>0.56999999999999995</v>
      </c>
      <c r="Y34" s="226">
        <v>0.49</v>
      </c>
      <c r="Z34" s="226">
        <v>0.4</v>
      </c>
      <c r="AA34" s="226">
        <v>0.38</v>
      </c>
      <c r="AB34" s="226">
        <v>0.37</v>
      </c>
    </row>
    <row r="35" spans="1:28">
      <c r="A35" s="201"/>
      <c r="B35" s="201"/>
      <c r="C35" s="201"/>
      <c r="P35" s="222" t="s">
        <v>57</v>
      </c>
      <c r="Q35" s="226">
        <v>0.48</v>
      </c>
      <c r="R35" s="226">
        <v>0.56000000000000005</v>
      </c>
      <c r="S35" s="226">
        <v>0.69</v>
      </c>
      <c r="T35" s="226">
        <v>0.86</v>
      </c>
      <c r="U35" s="226">
        <v>1</v>
      </c>
      <c r="V35" s="226">
        <v>0.94</v>
      </c>
      <c r="W35" s="226">
        <v>0.87</v>
      </c>
      <c r="X35" s="226">
        <v>0.79</v>
      </c>
      <c r="Y35" s="226">
        <v>0.68</v>
      </c>
      <c r="Z35" s="226">
        <v>0.6</v>
      </c>
      <c r="AA35" s="226">
        <v>0.56999999999999995</v>
      </c>
      <c r="AB35" s="226">
        <v>0.55000000000000004</v>
      </c>
    </row>
    <row r="36" spans="1:28">
      <c r="A36" s="201"/>
      <c r="B36" s="201"/>
      <c r="C36" s="201"/>
      <c r="P36" s="222" t="s">
        <v>79</v>
      </c>
      <c r="Q36" s="226">
        <v>0.39</v>
      </c>
      <c r="R36" s="226">
        <v>0.43</v>
      </c>
      <c r="S36" s="226">
        <v>0.55000000000000004</v>
      </c>
      <c r="T36" s="226">
        <v>0.73</v>
      </c>
      <c r="U36" s="226">
        <v>0.94</v>
      </c>
      <c r="V36" s="226">
        <v>1</v>
      </c>
      <c r="W36" s="226">
        <v>0.96</v>
      </c>
      <c r="X36" s="226">
        <v>0.91</v>
      </c>
      <c r="Y36" s="226">
        <v>0.8</v>
      </c>
      <c r="Z36" s="226">
        <v>0.74</v>
      </c>
      <c r="AA36" s="226">
        <v>0.7</v>
      </c>
      <c r="AB36" s="226">
        <v>0.69</v>
      </c>
    </row>
    <row r="37" spans="1:28">
      <c r="A37" s="195" t="s">
        <v>1915</v>
      </c>
      <c r="P37" s="222" t="s">
        <v>63</v>
      </c>
      <c r="Q37" s="226">
        <v>0.34</v>
      </c>
      <c r="R37" s="226">
        <v>0.36</v>
      </c>
      <c r="S37" s="226">
        <v>0.47</v>
      </c>
      <c r="T37" s="226">
        <v>0.65</v>
      </c>
      <c r="U37" s="226">
        <v>0.87</v>
      </c>
      <c r="V37" s="226">
        <v>0.96</v>
      </c>
      <c r="W37" s="226">
        <v>1</v>
      </c>
      <c r="X37" s="226">
        <v>0.97</v>
      </c>
      <c r="Y37" s="226">
        <v>0.88</v>
      </c>
      <c r="Z37" s="226">
        <v>0.81</v>
      </c>
      <c r="AA37" s="226">
        <v>0.77</v>
      </c>
      <c r="AB37" s="226">
        <v>0.76</v>
      </c>
    </row>
    <row r="38" spans="1:28">
      <c r="P38" s="222" t="s">
        <v>68</v>
      </c>
      <c r="Q38" s="226">
        <v>0.3</v>
      </c>
      <c r="R38" s="226">
        <v>0.31</v>
      </c>
      <c r="S38" s="226">
        <v>0.4</v>
      </c>
      <c r="T38" s="226">
        <v>0.56999999999999995</v>
      </c>
      <c r="U38" s="226">
        <v>0.79</v>
      </c>
      <c r="V38" s="226">
        <v>0.91</v>
      </c>
      <c r="W38" s="226">
        <v>0.97</v>
      </c>
      <c r="X38" s="226">
        <v>1</v>
      </c>
      <c r="Y38" s="226">
        <v>0.95</v>
      </c>
      <c r="Z38" s="226">
        <v>0.9</v>
      </c>
      <c r="AA38" s="226">
        <v>0.86</v>
      </c>
      <c r="AB38" s="226">
        <v>0.85</v>
      </c>
    </row>
    <row r="39" spans="1:28">
      <c r="A39" s="316" t="s">
        <v>47</v>
      </c>
      <c r="B39" s="317"/>
      <c r="C39" s="144" t="s">
        <v>1916</v>
      </c>
      <c r="D39" s="144" t="s">
        <v>1917</v>
      </c>
      <c r="E39" s="145" t="s">
        <v>1918</v>
      </c>
      <c r="F39" s="145" t="s">
        <v>1932</v>
      </c>
      <c r="P39" s="222" t="s">
        <v>72</v>
      </c>
      <c r="Q39" s="226">
        <v>0.25</v>
      </c>
      <c r="R39" s="226">
        <v>0.26</v>
      </c>
      <c r="S39" s="226">
        <v>0.34</v>
      </c>
      <c r="T39" s="226">
        <v>0.49</v>
      </c>
      <c r="U39" s="226">
        <v>0.68</v>
      </c>
      <c r="V39" s="226">
        <v>0.8</v>
      </c>
      <c r="W39" s="226">
        <v>0.88</v>
      </c>
      <c r="X39" s="226">
        <v>0.95</v>
      </c>
      <c r="Y39" s="226">
        <v>1</v>
      </c>
      <c r="Z39" s="226">
        <v>0.97</v>
      </c>
      <c r="AA39" s="226">
        <v>0.94</v>
      </c>
      <c r="AB39" s="226">
        <v>0.94</v>
      </c>
    </row>
    <row r="40" spans="1:28">
      <c r="A40" s="151" t="s">
        <v>50</v>
      </c>
      <c r="B40" s="170" t="s">
        <v>50</v>
      </c>
      <c r="C40" s="151">
        <f>VLOOKUP(A40,$B$31:$F$31,5,FALSE)</f>
        <v>436000000</v>
      </c>
      <c r="D40" s="151">
        <f>VLOOKUP(B40,$B$31:$F$31,5,FALSE)</f>
        <v>436000000</v>
      </c>
      <c r="E40" s="151">
        <v>1</v>
      </c>
      <c r="F40" s="151">
        <f>IF(C40=D40,0,C40*D40*E40)</f>
        <v>0</v>
      </c>
      <c r="P40" s="222" t="s">
        <v>82</v>
      </c>
      <c r="Q40" s="226">
        <v>0.23</v>
      </c>
      <c r="R40" s="226">
        <v>0.21</v>
      </c>
      <c r="S40" s="226">
        <v>0.27</v>
      </c>
      <c r="T40" s="226">
        <v>0.4</v>
      </c>
      <c r="U40" s="226">
        <v>0.6</v>
      </c>
      <c r="V40" s="226">
        <v>0.74</v>
      </c>
      <c r="W40" s="226">
        <v>0.81</v>
      </c>
      <c r="X40" s="226">
        <v>0.9</v>
      </c>
      <c r="Y40" s="226">
        <v>0.97</v>
      </c>
      <c r="Z40" s="226">
        <v>1</v>
      </c>
      <c r="AA40" s="226">
        <v>0.98</v>
      </c>
      <c r="AB40" s="226">
        <v>0.97</v>
      </c>
    </row>
    <row r="41" spans="1:28">
      <c r="A41" s="151"/>
      <c r="B41" s="170"/>
      <c r="C41" s="151"/>
      <c r="D41" s="151"/>
      <c r="E41" s="151"/>
      <c r="F41" s="151"/>
      <c r="P41" s="222" t="s">
        <v>84</v>
      </c>
      <c r="Q41" s="226">
        <v>0.21</v>
      </c>
      <c r="R41" s="226">
        <v>0.19</v>
      </c>
      <c r="S41" s="226">
        <v>0.25</v>
      </c>
      <c r="T41" s="226">
        <v>0.38</v>
      </c>
      <c r="U41" s="226">
        <v>0.56999999999999995</v>
      </c>
      <c r="V41" s="226">
        <v>0.7</v>
      </c>
      <c r="W41" s="226">
        <v>0.77</v>
      </c>
      <c r="X41" s="226">
        <v>0.86</v>
      </c>
      <c r="Y41" s="226">
        <v>0.94</v>
      </c>
      <c r="Z41" s="226">
        <v>0.98</v>
      </c>
      <c r="AA41" s="226">
        <v>1</v>
      </c>
      <c r="AB41" s="226">
        <v>0.99</v>
      </c>
    </row>
    <row r="42" spans="1:28">
      <c r="A42" s="151"/>
      <c r="B42" s="170"/>
      <c r="C42" s="151"/>
      <c r="D42" s="151"/>
      <c r="E42" s="151"/>
      <c r="F42" s="151"/>
      <c r="P42" s="222" t="s">
        <v>86</v>
      </c>
      <c r="Q42" s="226">
        <v>0.2</v>
      </c>
      <c r="R42" s="226">
        <v>0.19</v>
      </c>
      <c r="S42" s="226">
        <v>0.25</v>
      </c>
      <c r="T42" s="226">
        <v>0.37</v>
      </c>
      <c r="U42" s="226">
        <v>0.55000000000000004</v>
      </c>
      <c r="V42" s="226">
        <v>0.69</v>
      </c>
      <c r="W42" s="226">
        <v>0.76</v>
      </c>
      <c r="X42" s="226">
        <v>0.85</v>
      </c>
      <c r="Y42" s="226">
        <v>0.94</v>
      </c>
      <c r="Z42" s="226">
        <v>0.97</v>
      </c>
      <c r="AA42" s="226">
        <v>0.99</v>
      </c>
      <c r="AB42" s="226">
        <v>1</v>
      </c>
    </row>
    <row r="43" spans="1:28">
      <c r="A43" s="151"/>
      <c r="B43" s="170"/>
      <c r="C43" s="151"/>
      <c r="D43" s="151"/>
      <c r="E43" s="151"/>
      <c r="F43" s="151"/>
    </row>
    <row r="44" spans="1:28">
      <c r="A44" s="151"/>
      <c r="B44" s="170"/>
      <c r="C44" s="151"/>
      <c r="D44" s="151"/>
      <c r="E44" s="151"/>
      <c r="F44" s="151"/>
      <c r="P44" s="230" t="s">
        <v>2066</v>
      </c>
      <c r="Q44" s="231"/>
      <c r="R44" s="232"/>
      <c r="S44" s="232"/>
      <c r="T44" s="232"/>
      <c r="U44" s="233"/>
      <c r="V44" s="229">
        <v>0.99299999999999999</v>
      </c>
    </row>
    <row r="45" spans="1:28">
      <c r="A45" s="201"/>
      <c r="B45" s="201"/>
      <c r="C45" s="201"/>
      <c r="E45" s="1" t="s">
        <v>1931</v>
      </c>
      <c r="F45" s="1">
        <f>SUM(F40:F44)</f>
        <v>0</v>
      </c>
      <c r="P45" s="231" t="s">
        <v>2067</v>
      </c>
      <c r="Q45" s="232"/>
      <c r="R45" s="232"/>
      <c r="S45" s="232"/>
      <c r="T45" s="232"/>
      <c r="U45" s="233"/>
      <c r="V45" s="229">
        <v>0.24</v>
      </c>
    </row>
    <row r="46" spans="1:28">
      <c r="A46" s="201"/>
      <c r="B46" s="201"/>
      <c r="C46" s="201"/>
      <c r="E46" s="1" t="s">
        <v>1933</v>
      </c>
      <c r="F46" s="1">
        <f>SUM(D31)</f>
        <v>1.90096E+17</v>
      </c>
      <c r="P46" s="231" t="s">
        <v>2068</v>
      </c>
      <c r="Q46" s="232"/>
      <c r="R46" s="232"/>
      <c r="S46" s="232"/>
      <c r="T46" s="232"/>
      <c r="U46" s="233"/>
      <c r="V46" s="229">
        <v>0.04</v>
      </c>
    </row>
    <row r="47" spans="1:28">
      <c r="A47" s="201"/>
      <c r="B47" s="201"/>
      <c r="C47" s="201"/>
      <c r="E47" s="204" t="s">
        <v>1934</v>
      </c>
      <c r="F47" s="204">
        <f>SQRT(SUM(F45:F46))</f>
        <v>436000000</v>
      </c>
      <c r="P47" s="231" t="s">
        <v>2069</v>
      </c>
      <c r="Q47" s="232"/>
      <c r="R47" s="232"/>
      <c r="S47" s="232"/>
      <c r="T47" s="232"/>
      <c r="U47" s="233"/>
      <c r="V47" s="229">
        <v>0.32</v>
      </c>
    </row>
    <row r="48" spans="1:28">
      <c r="A48" s="201"/>
      <c r="B48" s="201"/>
      <c r="C48" s="201"/>
    </row>
    <row r="49" spans="1:18">
      <c r="A49" s="201"/>
      <c r="B49" s="201"/>
      <c r="C49" s="201"/>
    </row>
    <row r="51" spans="1:18">
      <c r="A51" s="205" t="s">
        <v>1935</v>
      </c>
    </row>
    <row r="53" spans="1:18">
      <c r="A53" s="227" t="s">
        <v>2043</v>
      </c>
      <c r="B53" s="227" t="s">
        <v>2044</v>
      </c>
      <c r="C53" s="227" t="s">
        <v>2045</v>
      </c>
      <c r="D53" s="227" t="s">
        <v>2046</v>
      </c>
      <c r="E53" s="227" t="s">
        <v>2047</v>
      </c>
      <c r="F53" s="227" t="s">
        <v>2048</v>
      </c>
      <c r="G53" s="227" t="s">
        <v>2049</v>
      </c>
      <c r="H53" s="227" t="s">
        <v>2050</v>
      </c>
      <c r="I53" s="227" t="s">
        <v>2051</v>
      </c>
      <c r="J53" s="227" t="s">
        <v>2052</v>
      </c>
      <c r="K53" s="227" t="s">
        <v>2053</v>
      </c>
      <c r="L53" s="227" t="s">
        <v>2054</v>
      </c>
      <c r="M53" s="227" t="s">
        <v>2055</v>
      </c>
      <c r="N53" s="227" t="s">
        <v>2056</v>
      </c>
      <c r="O53" s="227" t="s">
        <v>2057</v>
      </c>
      <c r="P53" s="227" t="s">
        <v>2058</v>
      </c>
      <c r="Q53" s="227" t="s">
        <v>2059</v>
      </c>
      <c r="R53" s="227"/>
    </row>
    <row r="54" spans="1:18">
      <c r="A54" s="228">
        <v>45169</v>
      </c>
      <c r="B54" s="227" t="s">
        <v>2060</v>
      </c>
      <c r="C54" s="227" t="s">
        <v>2061</v>
      </c>
      <c r="D54" s="227" t="s">
        <v>50</v>
      </c>
      <c r="E54" s="227">
        <v>436000000</v>
      </c>
      <c r="F54" s="227">
        <v>0</v>
      </c>
      <c r="G54" s="227">
        <v>436000000</v>
      </c>
      <c r="H54" s="227">
        <v>436000000</v>
      </c>
      <c r="I54" s="227">
        <v>0</v>
      </c>
      <c r="J54" s="227">
        <v>0</v>
      </c>
      <c r="K54" s="227">
        <v>0</v>
      </c>
      <c r="L54" s="227">
        <v>0</v>
      </c>
      <c r="M54" s="227">
        <v>436000000</v>
      </c>
      <c r="N54" s="227">
        <v>0</v>
      </c>
      <c r="O54" s="227">
        <v>0</v>
      </c>
      <c r="P54" s="227">
        <v>0</v>
      </c>
      <c r="Q54" s="227">
        <v>0</v>
      </c>
      <c r="R54" s="227"/>
    </row>
  </sheetData>
  <mergeCells count="2">
    <mergeCell ref="B6:C6"/>
    <mergeCell ref="A39:B39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767A6-FE04-45AB-808F-840978A658C6}">
  <dimension ref="A1:AB54"/>
  <sheetViews>
    <sheetView workbookViewId="0">
      <selection activeCell="A3" sqref="A3"/>
    </sheetView>
  </sheetViews>
  <sheetFormatPr defaultRowHeight="15"/>
  <cols>
    <col min="1" max="1" width="18" style="1" customWidth="1"/>
    <col min="2" max="2" width="13.7109375" style="1" customWidth="1"/>
    <col min="3" max="3" width="16.85546875" style="1" customWidth="1"/>
    <col min="4" max="4" width="23.42578125" style="1" customWidth="1"/>
    <col min="5" max="5" width="15.7109375" style="1" customWidth="1"/>
    <col min="6" max="6" width="16.28515625" style="1" customWidth="1"/>
    <col min="7" max="7" width="17.42578125" style="1" customWidth="1"/>
    <col min="8" max="8" width="15.42578125" style="1" customWidth="1"/>
    <col min="9" max="9" width="22.28515625" style="1" bestFit="1" customWidth="1"/>
    <col min="10" max="10" width="17" style="1" customWidth="1"/>
    <col min="11" max="11" width="23.140625" style="1" customWidth="1"/>
    <col min="12" max="12" width="14.42578125" style="1" customWidth="1"/>
    <col min="13" max="14" width="20" style="1" customWidth="1"/>
    <col min="15" max="16384" width="9.140625" style="1"/>
  </cols>
  <sheetData>
    <row r="1" spans="1:27" ht="30">
      <c r="A1" s="73" t="s">
        <v>497</v>
      </c>
      <c r="B1" s="73" t="s">
        <v>21</v>
      </c>
      <c r="C1" s="73" t="s">
        <v>498</v>
      </c>
      <c r="D1" s="73" t="s">
        <v>499</v>
      </c>
      <c r="E1" s="73" t="s">
        <v>500</v>
      </c>
      <c r="F1" s="73" t="s">
        <v>501</v>
      </c>
      <c r="G1" s="73" t="s">
        <v>502</v>
      </c>
      <c r="H1" s="73" t="s">
        <v>503</v>
      </c>
      <c r="I1" s="73" t="s">
        <v>504</v>
      </c>
      <c r="J1" s="73" t="s">
        <v>505</v>
      </c>
      <c r="K1" s="73" t="s">
        <v>506</v>
      </c>
      <c r="L1" s="73" t="s">
        <v>507</v>
      </c>
      <c r="M1" s="74" t="s">
        <v>508</v>
      </c>
      <c r="N1" s="74"/>
    </row>
    <row r="2" spans="1:27">
      <c r="A2" s="187" t="s">
        <v>652</v>
      </c>
      <c r="B2" s="187" t="s">
        <v>613</v>
      </c>
      <c r="C2" s="187" t="s">
        <v>614</v>
      </c>
      <c r="D2" s="187" t="s">
        <v>635</v>
      </c>
      <c r="E2" s="187" t="s">
        <v>103</v>
      </c>
      <c r="F2" s="187" t="s">
        <v>616</v>
      </c>
      <c r="G2" s="187" t="s">
        <v>617</v>
      </c>
      <c r="H2" s="188">
        <v>305000000</v>
      </c>
      <c r="I2" s="188">
        <v>0</v>
      </c>
      <c r="J2" s="188">
        <v>0</v>
      </c>
      <c r="K2" s="188">
        <v>0</v>
      </c>
      <c r="L2" s="188">
        <v>0</v>
      </c>
      <c r="M2" s="188">
        <v>305000000</v>
      </c>
      <c r="N2" s="188"/>
    </row>
    <row r="4" spans="1:27">
      <c r="A4" s="195" t="s">
        <v>1906</v>
      </c>
      <c r="B4" s="195"/>
      <c r="C4" s="195"/>
    </row>
    <row r="5" spans="1:27">
      <c r="A5" s="195"/>
      <c r="B5" s="195"/>
      <c r="C5" s="195"/>
    </row>
    <row r="6" spans="1:27">
      <c r="A6" s="144" t="s">
        <v>1907</v>
      </c>
      <c r="B6" s="316" t="s">
        <v>47</v>
      </c>
      <c r="C6" s="317"/>
      <c r="D6" s="144" t="s">
        <v>115</v>
      </c>
      <c r="E6" s="144" t="s">
        <v>235</v>
      </c>
      <c r="F6" s="144" t="s">
        <v>290</v>
      </c>
    </row>
    <row r="7" spans="1:27">
      <c r="A7" s="196" t="s">
        <v>13</v>
      </c>
      <c r="B7" s="197" t="s">
        <v>90</v>
      </c>
      <c r="C7" s="197"/>
      <c r="D7" s="197"/>
      <c r="E7" s="197"/>
      <c r="F7" s="197"/>
    </row>
    <row r="8" spans="1:27">
      <c r="A8" s="198" t="s">
        <v>1908</v>
      </c>
      <c r="B8" s="199">
        <v>61000000</v>
      </c>
      <c r="C8" s="199"/>
      <c r="D8" s="199"/>
      <c r="E8" s="199"/>
      <c r="F8" s="199"/>
    </row>
    <row r="9" spans="1:27">
      <c r="A9" s="198" t="s">
        <v>1940</v>
      </c>
      <c r="B9" s="200">
        <f>SUM(K16)</f>
        <v>5000000</v>
      </c>
      <c r="C9" s="199">
        <f>SUM(M29:M36)</f>
        <v>0</v>
      </c>
      <c r="D9" s="199">
        <f>SUM(M37:M43)</f>
        <v>0</v>
      </c>
      <c r="E9" s="199">
        <f>SUM(M44:M47)</f>
        <v>0</v>
      </c>
      <c r="F9" s="199">
        <f>SUM(N44:N47)</f>
        <v>0</v>
      </c>
    </row>
    <row r="10" spans="1:27">
      <c r="A10" s="206" t="s">
        <v>1909</v>
      </c>
      <c r="B10" s="207">
        <f>MAX(1,SQRT(ABS(B9)/B8))</f>
        <v>1</v>
      </c>
      <c r="C10" s="207" t="e">
        <f>MAX(1,SQRT(ABS(C9)/C8))</f>
        <v>#DIV/0!</v>
      </c>
      <c r="D10" s="207" t="e">
        <f>MAX(1,SQRT(ABS(D9)/D8))</f>
        <v>#DIV/0!</v>
      </c>
      <c r="E10" s="207" t="e">
        <f>MAX(1,SQRT(ABS(E9)/E8))</f>
        <v>#DIV/0!</v>
      </c>
      <c r="F10" s="207" t="e">
        <f>MAX(1,SQRT(ABS(F9)/F8))</f>
        <v>#DIV/0!</v>
      </c>
    </row>
    <row r="13" spans="1:27">
      <c r="A13" s="195" t="s">
        <v>1910</v>
      </c>
    </row>
    <row r="14" spans="1:27">
      <c r="P14" s="190" t="s">
        <v>1902</v>
      </c>
      <c r="Q14" s="190"/>
      <c r="R14" s="190"/>
      <c r="S14" s="190"/>
    </row>
    <row r="15" spans="1:27">
      <c r="A15" s="144" t="s">
        <v>41</v>
      </c>
      <c r="B15" s="144" t="s">
        <v>42</v>
      </c>
      <c r="C15" s="144" t="s">
        <v>43</v>
      </c>
      <c r="D15" s="144" t="s">
        <v>0</v>
      </c>
      <c r="E15" s="144" t="s">
        <v>1</v>
      </c>
      <c r="F15" s="144" t="s">
        <v>2</v>
      </c>
      <c r="G15" s="144" t="s">
        <v>3</v>
      </c>
      <c r="H15" s="144" t="s">
        <v>4</v>
      </c>
      <c r="I15" s="144" t="s">
        <v>44</v>
      </c>
      <c r="J15" s="144" t="s">
        <v>45</v>
      </c>
      <c r="K15" s="144" t="s">
        <v>46</v>
      </c>
      <c r="L15" s="144" t="s">
        <v>1919</v>
      </c>
      <c r="M15" s="144" t="s">
        <v>1901</v>
      </c>
      <c r="N15" s="144" t="s">
        <v>1905</v>
      </c>
      <c r="P15" s="202" t="s">
        <v>51</v>
      </c>
      <c r="Q15" s="202" t="s">
        <v>75</v>
      </c>
      <c r="R15" s="202" t="s">
        <v>54</v>
      </c>
      <c r="S15" s="202" t="s">
        <v>77</v>
      </c>
      <c r="T15" s="202" t="s">
        <v>57</v>
      </c>
      <c r="U15" s="202" t="s">
        <v>79</v>
      </c>
      <c r="V15" s="202" t="s">
        <v>63</v>
      </c>
      <c r="W15" s="202" t="s">
        <v>68</v>
      </c>
      <c r="X15" s="202" t="s">
        <v>72</v>
      </c>
      <c r="Y15" s="202" t="s">
        <v>82</v>
      </c>
      <c r="Z15" s="202" t="s">
        <v>84</v>
      </c>
      <c r="AA15" s="202" t="s">
        <v>86</v>
      </c>
    </row>
    <row r="16" spans="1:27">
      <c r="A16" s="193" t="s">
        <v>47</v>
      </c>
      <c r="B16" s="189" t="s">
        <v>103</v>
      </c>
      <c r="C16" s="189" t="s">
        <v>49</v>
      </c>
      <c r="D16" s="193" t="s">
        <v>10</v>
      </c>
      <c r="E16" s="193" t="s">
        <v>90</v>
      </c>
      <c r="F16" s="193"/>
      <c r="G16" s="193"/>
      <c r="H16" s="193"/>
      <c r="I16" s="193">
        <v>5000000</v>
      </c>
      <c r="J16" s="189" t="s">
        <v>50</v>
      </c>
      <c r="K16" s="193">
        <v>5000000</v>
      </c>
      <c r="L16" s="191" t="s">
        <v>1936</v>
      </c>
      <c r="M16" s="191">
        <f>U26</f>
        <v>61</v>
      </c>
      <c r="N16" s="191">
        <f>K16*M16*B10</f>
        <v>305000000</v>
      </c>
      <c r="P16" s="191">
        <v>109</v>
      </c>
      <c r="Q16" s="191">
        <v>105</v>
      </c>
      <c r="R16" s="191">
        <v>90</v>
      </c>
      <c r="S16" s="191">
        <v>71</v>
      </c>
      <c r="T16" s="191">
        <v>66</v>
      </c>
      <c r="U16" s="191">
        <v>66</v>
      </c>
      <c r="V16" s="191">
        <v>64</v>
      </c>
      <c r="W16" s="191">
        <v>60</v>
      </c>
      <c r="X16" s="191">
        <v>60</v>
      </c>
      <c r="Y16" s="191">
        <v>61</v>
      </c>
      <c r="Z16" s="191">
        <v>61</v>
      </c>
      <c r="AA16" s="191">
        <v>67</v>
      </c>
    </row>
    <row r="18" spans="1:28">
      <c r="P18" s="190" t="s">
        <v>1903</v>
      </c>
      <c r="Q18" s="190"/>
      <c r="R18" s="190"/>
      <c r="S18" s="190"/>
    </row>
    <row r="19" spans="1:28">
      <c r="P19" s="202" t="s">
        <v>51</v>
      </c>
      <c r="Q19" s="202" t="s">
        <v>75</v>
      </c>
      <c r="R19" s="202" t="s">
        <v>54</v>
      </c>
      <c r="S19" s="202" t="s">
        <v>77</v>
      </c>
      <c r="T19" s="202" t="s">
        <v>57</v>
      </c>
      <c r="U19" s="202" t="s">
        <v>79</v>
      </c>
      <c r="V19" s="202" t="s">
        <v>63</v>
      </c>
      <c r="W19" s="202" t="s">
        <v>68</v>
      </c>
      <c r="X19" s="202" t="s">
        <v>72</v>
      </c>
      <c r="Y19" s="202" t="s">
        <v>82</v>
      </c>
      <c r="Z19" s="202" t="s">
        <v>84</v>
      </c>
      <c r="AA19" s="202" t="s">
        <v>86</v>
      </c>
    </row>
    <row r="20" spans="1:28">
      <c r="A20" s="195" t="s">
        <v>1927</v>
      </c>
      <c r="P20" s="191">
        <v>15</v>
      </c>
      <c r="Q20" s="191">
        <v>18</v>
      </c>
      <c r="R20" s="191">
        <v>9</v>
      </c>
      <c r="S20" s="191">
        <v>11</v>
      </c>
      <c r="T20" s="191">
        <v>13</v>
      </c>
      <c r="U20" s="191">
        <v>15</v>
      </c>
      <c r="V20" s="191">
        <v>19</v>
      </c>
      <c r="W20" s="191">
        <v>23</v>
      </c>
      <c r="X20" s="191">
        <v>23</v>
      </c>
      <c r="Y20" s="191">
        <v>22</v>
      </c>
      <c r="Z20" s="191">
        <v>22</v>
      </c>
      <c r="AA20" s="191">
        <v>23</v>
      </c>
    </row>
    <row r="22" spans="1:28">
      <c r="A22" s="201" t="s">
        <v>1928</v>
      </c>
      <c r="B22" s="201"/>
      <c r="C22" s="201"/>
      <c r="P22" s="190" t="s">
        <v>1904</v>
      </c>
      <c r="Q22" s="190"/>
      <c r="R22" s="190"/>
      <c r="S22" s="190"/>
    </row>
    <row r="23" spans="1:28">
      <c r="A23" s="145" t="s">
        <v>41</v>
      </c>
      <c r="B23" s="145" t="s">
        <v>13</v>
      </c>
      <c r="C23" s="144" t="s">
        <v>1924</v>
      </c>
      <c r="D23" s="144" t="s">
        <v>1925</v>
      </c>
      <c r="E23" s="145" t="s">
        <v>1920</v>
      </c>
      <c r="F23" s="145" t="s">
        <v>1921</v>
      </c>
      <c r="G23" s="144" t="s">
        <v>1922</v>
      </c>
      <c r="H23" s="144" t="s">
        <v>1923</v>
      </c>
      <c r="I23" s="146" t="s">
        <v>1932</v>
      </c>
      <c r="P23" s="202" t="s">
        <v>51</v>
      </c>
      <c r="Q23" s="202" t="s">
        <v>75</v>
      </c>
      <c r="R23" s="202" t="s">
        <v>54</v>
      </c>
      <c r="S23" s="202" t="s">
        <v>77</v>
      </c>
      <c r="T23" s="202" t="s">
        <v>57</v>
      </c>
      <c r="U23" s="202" t="s">
        <v>79</v>
      </c>
      <c r="V23" s="202" t="s">
        <v>63</v>
      </c>
      <c r="W23" s="202" t="s">
        <v>68</v>
      </c>
      <c r="X23" s="202" t="s">
        <v>72</v>
      </c>
      <c r="Y23" s="202" t="s">
        <v>82</v>
      </c>
      <c r="Z23" s="202" t="s">
        <v>84</v>
      </c>
      <c r="AA23" s="202" t="s">
        <v>86</v>
      </c>
    </row>
    <row r="24" spans="1:28">
      <c r="A24" s="192" t="s">
        <v>47</v>
      </c>
      <c r="B24" s="154" t="s">
        <v>50</v>
      </c>
      <c r="C24" s="154" t="str">
        <f>L16</f>
        <v>Inflation</v>
      </c>
      <c r="D24" s="154" t="str">
        <f>L16</f>
        <v>Inflation</v>
      </c>
      <c r="E24" s="192">
        <f>VLOOKUP(C24,($L$15:$N$16),3,FALSE)</f>
        <v>305000000</v>
      </c>
      <c r="F24" s="192">
        <f>VLOOKUP(D24,($L$15:$N$16),3,FALSE)</f>
        <v>305000000</v>
      </c>
      <c r="G24" s="203">
        <v>1</v>
      </c>
      <c r="H24" s="193">
        <v>1</v>
      </c>
      <c r="I24" s="194">
        <f>E24*F24*G24*H24</f>
        <v>9.3025E+16</v>
      </c>
      <c r="P24" s="191">
        <v>163</v>
      </c>
      <c r="Q24" s="191">
        <v>109</v>
      </c>
      <c r="R24" s="191">
        <v>87</v>
      </c>
      <c r="S24" s="191">
        <v>89</v>
      </c>
      <c r="T24" s="191">
        <v>102</v>
      </c>
      <c r="U24" s="191">
        <v>96</v>
      </c>
      <c r="V24" s="191">
        <v>101</v>
      </c>
      <c r="W24" s="191">
        <v>97</v>
      </c>
      <c r="X24" s="191">
        <v>97</v>
      </c>
      <c r="Y24" s="191">
        <v>102</v>
      </c>
      <c r="Z24" s="191">
        <v>106</v>
      </c>
      <c r="AA24" s="191">
        <v>101</v>
      </c>
    </row>
    <row r="25" spans="1:28">
      <c r="A25" s="192"/>
      <c r="B25" s="154"/>
      <c r="C25" s="154"/>
      <c r="D25" s="192"/>
      <c r="E25" s="192"/>
      <c r="F25" s="193"/>
      <c r="G25" s="193"/>
      <c r="H25" s="193"/>
      <c r="I25" s="194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8">
      <c r="A26" s="192"/>
      <c r="B26" s="154"/>
      <c r="C26" s="154"/>
      <c r="D26" s="192"/>
      <c r="E26" s="192"/>
      <c r="F26" s="193"/>
      <c r="G26" s="193"/>
      <c r="H26" s="193"/>
      <c r="I26" s="194"/>
      <c r="P26" s="198" t="s">
        <v>1937</v>
      </c>
      <c r="Q26" s="198"/>
      <c r="R26" s="198"/>
      <c r="S26" s="198"/>
      <c r="T26" s="198"/>
      <c r="U26" s="151">
        <v>61</v>
      </c>
      <c r="V26" s="6"/>
      <c r="W26" s="6"/>
      <c r="X26" s="6"/>
      <c r="Y26" s="6"/>
      <c r="Z26" s="6"/>
      <c r="AA26" s="6"/>
    </row>
    <row r="27" spans="1:28">
      <c r="A27" s="192"/>
      <c r="B27" s="154"/>
      <c r="C27" s="154"/>
      <c r="D27" s="192"/>
      <c r="E27" s="192"/>
      <c r="F27" s="193"/>
      <c r="G27" s="193"/>
      <c r="H27" s="193"/>
      <c r="I27" s="194"/>
      <c r="P27" s="198" t="s">
        <v>1938</v>
      </c>
      <c r="Q27" s="198"/>
      <c r="R27" s="198"/>
      <c r="S27" s="198"/>
      <c r="T27" s="198"/>
      <c r="U27" s="151">
        <v>21</v>
      </c>
      <c r="V27" s="6"/>
      <c r="W27" s="6"/>
      <c r="X27" s="6"/>
      <c r="Y27" s="6"/>
      <c r="Z27" s="6"/>
      <c r="AA27" s="6"/>
    </row>
    <row r="28" spans="1:28">
      <c r="A28" s="201"/>
      <c r="B28" s="201"/>
      <c r="C28" s="201"/>
      <c r="H28" s="204" t="s">
        <v>1929</v>
      </c>
      <c r="I28" s="204">
        <f>SQRT(SUM(I24))</f>
        <v>305000000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8">
      <c r="A29" s="201" t="s">
        <v>1930</v>
      </c>
      <c r="B29" s="201"/>
      <c r="C29" s="201"/>
      <c r="P29" s="190" t="s">
        <v>1926</v>
      </c>
    </row>
    <row r="30" spans="1:28">
      <c r="A30" s="145" t="s">
        <v>41</v>
      </c>
      <c r="B30" s="145" t="s">
        <v>13</v>
      </c>
      <c r="C30" s="144" t="s">
        <v>1911</v>
      </c>
      <c r="D30" s="144" t="s">
        <v>1912</v>
      </c>
      <c r="E30" s="145" t="s">
        <v>1913</v>
      </c>
      <c r="F30" s="145" t="s">
        <v>1914</v>
      </c>
      <c r="P30" s="217"/>
      <c r="Q30" s="222" t="s">
        <v>51</v>
      </c>
      <c r="R30" s="222" t="s">
        <v>75</v>
      </c>
      <c r="S30" s="222" t="s">
        <v>54</v>
      </c>
      <c r="T30" s="222" t="s">
        <v>77</v>
      </c>
      <c r="U30" s="222" t="s">
        <v>57</v>
      </c>
      <c r="V30" s="222" t="s">
        <v>79</v>
      </c>
      <c r="W30" s="222" t="s">
        <v>63</v>
      </c>
      <c r="X30" s="222" t="s">
        <v>68</v>
      </c>
      <c r="Y30" s="222" t="s">
        <v>72</v>
      </c>
      <c r="Z30" s="222" t="s">
        <v>82</v>
      </c>
      <c r="AA30" s="222" t="s">
        <v>84</v>
      </c>
      <c r="AB30" s="222" t="s">
        <v>86</v>
      </c>
    </row>
    <row r="31" spans="1:28">
      <c r="A31" s="151" t="s">
        <v>47</v>
      </c>
      <c r="B31" s="151" t="s">
        <v>50</v>
      </c>
      <c r="C31" s="151">
        <f>I28</f>
        <v>305000000</v>
      </c>
      <c r="D31" s="151">
        <f>C31^2</f>
        <v>9.3025E+16</v>
      </c>
      <c r="E31" s="151">
        <f>SUM(N16)</f>
        <v>305000000</v>
      </c>
      <c r="F31" s="151">
        <f>MAX(MIN(E31,C31),-C31)</f>
        <v>305000000</v>
      </c>
      <c r="L31" s="1" t="s">
        <v>2109</v>
      </c>
      <c r="P31" s="222" t="s">
        <v>51</v>
      </c>
      <c r="Q31" s="226">
        <v>1</v>
      </c>
      <c r="R31" s="226">
        <v>0.77</v>
      </c>
      <c r="S31" s="226">
        <v>0.67</v>
      </c>
      <c r="T31" s="226">
        <v>0.59</v>
      </c>
      <c r="U31" s="226">
        <v>0.48</v>
      </c>
      <c r="V31" s="226">
        <v>0.39</v>
      </c>
      <c r="W31" s="226">
        <v>0.34</v>
      </c>
      <c r="X31" s="226">
        <v>0.3</v>
      </c>
      <c r="Y31" s="226">
        <v>0.25</v>
      </c>
      <c r="Z31" s="226">
        <v>0.23</v>
      </c>
      <c r="AA31" s="226">
        <v>0.21</v>
      </c>
      <c r="AB31" s="226">
        <v>0.2</v>
      </c>
    </row>
    <row r="32" spans="1:28">
      <c r="A32" s="151"/>
      <c r="B32" s="151"/>
      <c r="C32" s="151"/>
      <c r="D32" s="151"/>
      <c r="E32" s="151"/>
      <c r="F32" s="151"/>
      <c r="P32" s="222" t="s">
        <v>75</v>
      </c>
      <c r="Q32" s="226">
        <v>0.77</v>
      </c>
      <c r="R32" s="226">
        <v>1</v>
      </c>
      <c r="S32" s="226">
        <v>0.84</v>
      </c>
      <c r="T32" s="226">
        <v>0.74</v>
      </c>
      <c r="U32" s="226">
        <v>0.56000000000000005</v>
      </c>
      <c r="V32" s="226">
        <v>0.43</v>
      </c>
      <c r="W32" s="226">
        <v>0.36</v>
      </c>
      <c r="X32" s="226">
        <v>0.31</v>
      </c>
      <c r="Y32" s="226">
        <v>0.26</v>
      </c>
      <c r="Z32" s="226">
        <v>0.21</v>
      </c>
      <c r="AA32" s="226">
        <v>0.19</v>
      </c>
      <c r="AB32" s="226">
        <v>0.19</v>
      </c>
    </row>
    <row r="33" spans="1:28">
      <c r="A33" s="151"/>
      <c r="B33" s="151"/>
      <c r="C33" s="151"/>
      <c r="D33" s="151"/>
      <c r="E33" s="151"/>
      <c r="F33" s="151"/>
      <c r="P33" s="222" t="s">
        <v>54</v>
      </c>
      <c r="Q33" s="226">
        <v>0.67</v>
      </c>
      <c r="R33" s="226">
        <v>0.84</v>
      </c>
      <c r="S33" s="226">
        <v>1</v>
      </c>
      <c r="T33" s="226">
        <v>0.88</v>
      </c>
      <c r="U33" s="226">
        <v>0.69</v>
      </c>
      <c r="V33" s="226">
        <v>0.55000000000000004</v>
      </c>
      <c r="W33" s="226">
        <v>0.47</v>
      </c>
      <c r="X33" s="226">
        <v>0.4</v>
      </c>
      <c r="Y33" s="226">
        <v>0.34</v>
      </c>
      <c r="Z33" s="226">
        <v>0.27</v>
      </c>
      <c r="AA33" s="226">
        <v>0.25</v>
      </c>
      <c r="AB33" s="226">
        <v>0.25</v>
      </c>
    </row>
    <row r="34" spans="1:28">
      <c r="A34" s="151"/>
      <c r="B34" s="151"/>
      <c r="C34" s="151"/>
      <c r="D34" s="151"/>
      <c r="E34" s="151"/>
      <c r="F34" s="151"/>
      <c r="P34" s="222" t="s">
        <v>77</v>
      </c>
      <c r="Q34" s="226">
        <v>0.59</v>
      </c>
      <c r="R34" s="226">
        <v>0.74</v>
      </c>
      <c r="S34" s="226">
        <v>0.88</v>
      </c>
      <c r="T34" s="226">
        <v>1</v>
      </c>
      <c r="U34" s="226">
        <v>0.86</v>
      </c>
      <c r="V34" s="226">
        <v>0.73</v>
      </c>
      <c r="W34" s="226">
        <v>0.65</v>
      </c>
      <c r="X34" s="226">
        <v>0.56999999999999995</v>
      </c>
      <c r="Y34" s="226">
        <v>0.49</v>
      </c>
      <c r="Z34" s="226">
        <v>0.4</v>
      </c>
      <c r="AA34" s="226">
        <v>0.38</v>
      </c>
      <c r="AB34" s="226">
        <v>0.37</v>
      </c>
    </row>
    <row r="35" spans="1:28">
      <c r="A35" s="201"/>
      <c r="B35" s="201"/>
      <c r="C35" s="201"/>
      <c r="P35" s="222" t="s">
        <v>57</v>
      </c>
      <c r="Q35" s="226">
        <v>0.48</v>
      </c>
      <c r="R35" s="226">
        <v>0.56000000000000005</v>
      </c>
      <c r="S35" s="226">
        <v>0.69</v>
      </c>
      <c r="T35" s="226">
        <v>0.86</v>
      </c>
      <c r="U35" s="226">
        <v>1</v>
      </c>
      <c r="V35" s="226">
        <v>0.94</v>
      </c>
      <c r="W35" s="226">
        <v>0.87</v>
      </c>
      <c r="X35" s="226">
        <v>0.79</v>
      </c>
      <c r="Y35" s="226">
        <v>0.68</v>
      </c>
      <c r="Z35" s="226">
        <v>0.6</v>
      </c>
      <c r="AA35" s="226">
        <v>0.56999999999999995</v>
      </c>
      <c r="AB35" s="226">
        <v>0.55000000000000004</v>
      </c>
    </row>
    <row r="36" spans="1:28">
      <c r="A36" s="201"/>
      <c r="B36" s="201"/>
      <c r="C36" s="201"/>
      <c r="P36" s="222" t="s">
        <v>79</v>
      </c>
      <c r="Q36" s="226">
        <v>0.39</v>
      </c>
      <c r="R36" s="226">
        <v>0.43</v>
      </c>
      <c r="S36" s="226">
        <v>0.55000000000000004</v>
      </c>
      <c r="T36" s="226">
        <v>0.73</v>
      </c>
      <c r="U36" s="226">
        <v>0.94</v>
      </c>
      <c r="V36" s="226">
        <v>1</v>
      </c>
      <c r="W36" s="226">
        <v>0.96</v>
      </c>
      <c r="X36" s="226">
        <v>0.91</v>
      </c>
      <c r="Y36" s="226">
        <v>0.8</v>
      </c>
      <c r="Z36" s="226">
        <v>0.74</v>
      </c>
      <c r="AA36" s="226">
        <v>0.7</v>
      </c>
      <c r="AB36" s="226">
        <v>0.69</v>
      </c>
    </row>
    <row r="37" spans="1:28">
      <c r="A37" s="195" t="s">
        <v>1915</v>
      </c>
      <c r="P37" s="222" t="s">
        <v>63</v>
      </c>
      <c r="Q37" s="226">
        <v>0.34</v>
      </c>
      <c r="R37" s="226">
        <v>0.36</v>
      </c>
      <c r="S37" s="226">
        <v>0.47</v>
      </c>
      <c r="T37" s="226">
        <v>0.65</v>
      </c>
      <c r="U37" s="226">
        <v>0.87</v>
      </c>
      <c r="V37" s="226">
        <v>0.96</v>
      </c>
      <c r="W37" s="226">
        <v>1</v>
      </c>
      <c r="X37" s="226">
        <v>0.97</v>
      </c>
      <c r="Y37" s="226">
        <v>0.88</v>
      </c>
      <c r="Z37" s="226">
        <v>0.81</v>
      </c>
      <c r="AA37" s="226">
        <v>0.77</v>
      </c>
      <c r="AB37" s="226">
        <v>0.76</v>
      </c>
    </row>
    <row r="38" spans="1:28">
      <c r="P38" s="222" t="s">
        <v>68</v>
      </c>
      <c r="Q38" s="226">
        <v>0.3</v>
      </c>
      <c r="R38" s="226">
        <v>0.31</v>
      </c>
      <c r="S38" s="226">
        <v>0.4</v>
      </c>
      <c r="T38" s="226">
        <v>0.56999999999999995</v>
      </c>
      <c r="U38" s="226">
        <v>0.79</v>
      </c>
      <c r="V38" s="226">
        <v>0.91</v>
      </c>
      <c r="W38" s="226">
        <v>0.97</v>
      </c>
      <c r="X38" s="226">
        <v>1</v>
      </c>
      <c r="Y38" s="226">
        <v>0.95</v>
      </c>
      <c r="Z38" s="226">
        <v>0.9</v>
      </c>
      <c r="AA38" s="226">
        <v>0.86</v>
      </c>
      <c r="AB38" s="226">
        <v>0.85</v>
      </c>
    </row>
    <row r="39" spans="1:28">
      <c r="A39" s="316" t="s">
        <v>47</v>
      </c>
      <c r="B39" s="317"/>
      <c r="C39" s="144" t="s">
        <v>1916</v>
      </c>
      <c r="D39" s="144" t="s">
        <v>1917</v>
      </c>
      <c r="E39" s="145" t="s">
        <v>1918</v>
      </c>
      <c r="F39" s="145" t="s">
        <v>1932</v>
      </c>
      <c r="P39" s="222" t="s">
        <v>72</v>
      </c>
      <c r="Q39" s="226">
        <v>0.25</v>
      </c>
      <c r="R39" s="226">
        <v>0.26</v>
      </c>
      <c r="S39" s="226">
        <v>0.34</v>
      </c>
      <c r="T39" s="226">
        <v>0.49</v>
      </c>
      <c r="U39" s="226">
        <v>0.68</v>
      </c>
      <c r="V39" s="226">
        <v>0.8</v>
      </c>
      <c r="W39" s="226">
        <v>0.88</v>
      </c>
      <c r="X39" s="226">
        <v>0.95</v>
      </c>
      <c r="Y39" s="226">
        <v>1</v>
      </c>
      <c r="Z39" s="226">
        <v>0.97</v>
      </c>
      <c r="AA39" s="226">
        <v>0.94</v>
      </c>
      <c r="AB39" s="226">
        <v>0.94</v>
      </c>
    </row>
    <row r="40" spans="1:28">
      <c r="A40" s="151" t="s">
        <v>50</v>
      </c>
      <c r="B40" s="170" t="s">
        <v>50</v>
      </c>
      <c r="C40" s="151">
        <f>VLOOKUP(A40,$B$31:$F$31,5,FALSE)</f>
        <v>305000000</v>
      </c>
      <c r="D40" s="151">
        <f>VLOOKUP(B40,$B$31:$F$31,5,FALSE)</f>
        <v>305000000</v>
      </c>
      <c r="E40" s="151">
        <v>1</v>
      </c>
      <c r="F40" s="151">
        <f>IF(C40=D40,0,C40*D40*E40)</f>
        <v>0</v>
      </c>
      <c r="P40" s="222" t="s">
        <v>82</v>
      </c>
      <c r="Q40" s="226">
        <v>0.23</v>
      </c>
      <c r="R40" s="226">
        <v>0.21</v>
      </c>
      <c r="S40" s="226">
        <v>0.27</v>
      </c>
      <c r="T40" s="226">
        <v>0.4</v>
      </c>
      <c r="U40" s="226">
        <v>0.6</v>
      </c>
      <c r="V40" s="226">
        <v>0.74</v>
      </c>
      <c r="W40" s="226">
        <v>0.81</v>
      </c>
      <c r="X40" s="226">
        <v>0.9</v>
      </c>
      <c r="Y40" s="226">
        <v>0.97</v>
      </c>
      <c r="Z40" s="226">
        <v>1</v>
      </c>
      <c r="AA40" s="226">
        <v>0.98</v>
      </c>
      <c r="AB40" s="226">
        <v>0.97</v>
      </c>
    </row>
    <row r="41" spans="1:28">
      <c r="A41" s="151"/>
      <c r="B41" s="170"/>
      <c r="C41" s="151"/>
      <c r="D41" s="151"/>
      <c r="E41" s="151"/>
      <c r="F41" s="151"/>
      <c r="P41" s="222" t="s">
        <v>84</v>
      </c>
      <c r="Q41" s="226">
        <v>0.21</v>
      </c>
      <c r="R41" s="226">
        <v>0.19</v>
      </c>
      <c r="S41" s="226">
        <v>0.25</v>
      </c>
      <c r="T41" s="226">
        <v>0.38</v>
      </c>
      <c r="U41" s="226">
        <v>0.56999999999999995</v>
      </c>
      <c r="V41" s="226">
        <v>0.7</v>
      </c>
      <c r="W41" s="226">
        <v>0.77</v>
      </c>
      <c r="X41" s="226">
        <v>0.86</v>
      </c>
      <c r="Y41" s="226">
        <v>0.94</v>
      </c>
      <c r="Z41" s="226">
        <v>0.98</v>
      </c>
      <c r="AA41" s="226">
        <v>1</v>
      </c>
      <c r="AB41" s="226">
        <v>0.99</v>
      </c>
    </row>
    <row r="42" spans="1:28">
      <c r="A42" s="151"/>
      <c r="B42" s="170"/>
      <c r="C42" s="151"/>
      <c r="D42" s="151"/>
      <c r="E42" s="151"/>
      <c r="F42" s="151"/>
      <c r="P42" s="222" t="s">
        <v>86</v>
      </c>
      <c r="Q42" s="226">
        <v>0.2</v>
      </c>
      <c r="R42" s="226">
        <v>0.19</v>
      </c>
      <c r="S42" s="226">
        <v>0.25</v>
      </c>
      <c r="T42" s="226">
        <v>0.37</v>
      </c>
      <c r="U42" s="226">
        <v>0.55000000000000004</v>
      </c>
      <c r="V42" s="226">
        <v>0.69</v>
      </c>
      <c r="W42" s="226">
        <v>0.76</v>
      </c>
      <c r="X42" s="226">
        <v>0.85</v>
      </c>
      <c r="Y42" s="226">
        <v>0.94</v>
      </c>
      <c r="Z42" s="226">
        <v>0.97</v>
      </c>
      <c r="AA42" s="226">
        <v>0.99</v>
      </c>
      <c r="AB42" s="226">
        <v>1</v>
      </c>
    </row>
    <row r="43" spans="1:28">
      <c r="A43" s="151"/>
      <c r="B43" s="170"/>
      <c r="C43" s="151"/>
      <c r="D43" s="151"/>
      <c r="E43" s="151"/>
      <c r="F43" s="151"/>
    </row>
    <row r="44" spans="1:28">
      <c r="A44" s="151"/>
      <c r="B44" s="170"/>
      <c r="C44" s="151"/>
      <c r="D44" s="151"/>
      <c r="E44" s="151"/>
      <c r="F44" s="151"/>
      <c r="P44" s="230" t="s">
        <v>2066</v>
      </c>
      <c r="Q44" s="231"/>
      <c r="R44" s="232"/>
      <c r="S44" s="232"/>
      <c r="T44" s="232"/>
      <c r="U44" s="233"/>
      <c r="V44" s="229">
        <v>0.99299999999999999</v>
      </c>
    </row>
    <row r="45" spans="1:28">
      <c r="A45" s="201"/>
      <c r="B45" s="201"/>
      <c r="C45" s="201"/>
      <c r="E45" s="1" t="s">
        <v>1931</v>
      </c>
      <c r="F45" s="1">
        <f>SUM(F40:F44)</f>
        <v>0</v>
      </c>
      <c r="P45" s="231" t="s">
        <v>2067</v>
      </c>
      <c r="Q45" s="232"/>
      <c r="R45" s="232"/>
      <c r="S45" s="232"/>
      <c r="T45" s="232"/>
      <c r="U45" s="233"/>
      <c r="V45" s="229">
        <v>0.24</v>
      </c>
    </row>
    <row r="46" spans="1:28">
      <c r="A46" s="201"/>
      <c r="B46" s="201"/>
      <c r="C46" s="201"/>
      <c r="E46" s="1" t="s">
        <v>1933</v>
      </c>
      <c r="F46" s="1">
        <f>SUM(D31)</f>
        <v>9.3025E+16</v>
      </c>
      <c r="P46" s="231" t="s">
        <v>2068</v>
      </c>
      <c r="Q46" s="232"/>
      <c r="R46" s="232"/>
      <c r="S46" s="232"/>
      <c r="T46" s="232"/>
      <c r="U46" s="233"/>
      <c r="V46" s="229">
        <v>0.04</v>
      </c>
    </row>
    <row r="47" spans="1:28">
      <c r="A47" s="201"/>
      <c r="B47" s="201"/>
      <c r="C47" s="201"/>
      <c r="E47" s="204" t="s">
        <v>1934</v>
      </c>
      <c r="F47" s="204">
        <f>SQRT(SUM(F45:F46))</f>
        <v>305000000</v>
      </c>
      <c r="P47" s="231" t="s">
        <v>2069</v>
      </c>
      <c r="Q47" s="232"/>
      <c r="R47" s="232"/>
      <c r="S47" s="232"/>
      <c r="T47" s="232"/>
      <c r="U47" s="233"/>
      <c r="V47" s="229">
        <v>0.32</v>
      </c>
    </row>
    <row r="48" spans="1:28">
      <c r="A48" s="201"/>
      <c r="B48" s="201"/>
      <c r="C48" s="201"/>
    </row>
    <row r="49" spans="1:18">
      <c r="A49" s="201"/>
      <c r="B49" s="201"/>
      <c r="C49" s="201"/>
    </row>
    <row r="51" spans="1:18">
      <c r="A51" s="205" t="s">
        <v>1935</v>
      </c>
    </row>
    <row r="53" spans="1:18">
      <c r="A53" s="227" t="s">
        <v>2043</v>
      </c>
      <c r="B53" s="227" t="s">
        <v>2044</v>
      </c>
      <c r="C53" s="227" t="s">
        <v>2045</v>
      </c>
      <c r="D53" s="227" t="s">
        <v>2046</v>
      </c>
      <c r="E53" s="227" t="s">
        <v>2047</v>
      </c>
      <c r="F53" s="227" t="s">
        <v>2048</v>
      </c>
      <c r="G53" s="227" t="s">
        <v>2049</v>
      </c>
      <c r="H53" s="227" t="s">
        <v>2050</v>
      </c>
      <c r="I53" s="227" t="s">
        <v>2051</v>
      </c>
      <c r="J53" s="227" t="s">
        <v>2052</v>
      </c>
      <c r="K53" s="227" t="s">
        <v>2053</v>
      </c>
      <c r="L53" s="227" t="s">
        <v>2054</v>
      </c>
      <c r="M53" s="227" t="s">
        <v>2055</v>
      </c>
      <c r="N53" s="227" t="s">
        <v>2056</v>
      </c>
      <c r="O53" s="227" t="s">
        <v>2057</v>
      </c>
      <c r="P53" s="227" t="s">
        <v>2058</v>
      </c>
      <c r="Q53" s="227" t="s">
        <v>2059</v>
      </c>
      <c r="R53" s="227"/>
    </row>
    <row r="54" spans="1:18">
      <c r="A54" s="228">
        <v>45169</v>
      </c>
      <c r="B54" s="227" t="s">
        <v>2062</v>
      </c>
      <c r="C54" s="227" t="s">
        <v>2061</v>
      </c>
      <c r="D54" s="227" t="s">
        <v>50</v>
      </c>
      <c r="E54" s="227">
        <v>305000000</v>
      </c>
      <c r="F54" s="227">
        <v>0</v>
      </c>
      <c r="G54" s="227">
        <v>305000000</v>
      </c>
      <c r="H54" s="227">
        <v>305000000</v>
      </c>
      <c r="I54" s="227">
        <v>0</v>
      </c>
      <c r="J54" s="227">
        <v>0</v>
      </c>
      <c r="K54" s="227">
        <v>0</v>
      </c>
      <c r="L54" s="227">
        <v>0</v>
      </c>
      <c r="M54" s="227">
        <v>305000000</v>
      </c>
      <c r="N54" s="227">
        <v>0</v>
      </c>
      <c r="O54" s="227">
        <v>0</v>
      </c>
      <c r="P54" s="227">
        <v>0</v>
      </c>
      <c r="Q54" s="227">
        <v>0</v>
      </c>
      <c r="R54" s="227"/>
    </row>
  </sheetData>
  <mergeCells count="2">
    <mergeCell ref="B6:C6"/>
    <mergeCell ref="A39:B39"/>
  </mergeCells>
  <pageMargins left="0.7" right="0.7" top="0.75" bottom="0.75" header="0.3" footer="0.3"/>
  <pageSetup orientation="portrait" r:id="rId1"/>
  <headerFooter>
    <oddFooter>&amp;C_x000D_&amp;1#&amp;"Calibri"&amp;12&amp;K0000FF Nasdaq - Internal Use: Distribution limited to Nasdaq personnel and authorized third parties subject to confidentiality obligations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E43D90EC847C4FB2AFF0D0ED09071C" ma:contentTypeVersion="16" ma:contentTypeDescription="Create a new document." ma:contentTypeScope="" ma:versionID="c8390ddf242245b3ca7267a988895344">
  <xsd:schema xmlns:xsd="http://www.w3.org/2001/XMLSchema" xmlns:xs="http://www.w3.org/2001/XMLSchema" xmlns:p="http://schemas.microsoft.com/office/2006/metadata/properties" xmlns:ns2="7be13e28-0950-49b3-8226-f84bae026c46" xmlns:ns3="8d83a4e1-b7e8-4710-8648-3c59f04cbd01" targetNamespace="http://schemas.microsoft.com/office/2006/metadata/properties" ma:root="true" ma:fieldsID="1c1c073be9c92295c7424a803e89865f" ns2:_="" ns3:_="">
    <xsd:import namespace="7be13e28-0950-49b3-8226-f84bae026c46"/>
    <xsd:import namespace="8d83a4e1-b7e8-4710-8648-3c59f04cbd0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13e28-0950-49b3-8226-f84bae026c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68179cb-6642-48db-9e67-a784dc13ff28}" ma:internalName="TaxCatchAll" ma:showField="CatchAllData" ma:web="7be13e28-0950-49b3-8226-f84bae026c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83a4e1-b7e8-4710-8648-3c59f04cbd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8445ece8-0e9f-4286-ad44-c4403c44d0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be13e28-0950-49b3-8226-f84bae026c46" xsi:nil="true"/>
    <lcf76f155ced4ddcb4097134ff3c332f xmlns="8d83a4e1-b7e8-4710-8648-3c59f04cbd0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3A57592-1725-4D6C-A2F8-F7F4C72E2F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13e28-0950-49b3-8226-f84bae026c46"/>
    <ds:schemaRef ds:uri="8d83a4e1-b7e8-4710-8648-3c59f04cbd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281424-0F64-4600-AE3F-C982915BC3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42C858-E97F-4BC4-97FC-F82B31B27033}">
  <ds:schemaRefs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terms/"/>
    <ds:schemaRef ds:uri="8d83a4e1-b7e8-4710-8648-3c59f04cbd01"/>
    <ds:schemaRef ds:uri="7be13e28-0950-49b3-8226-f84bae026c46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73</vt:i4>
      </vt:variant>
    </vt:vector>
  </HeadingPairs>
  <TitlesOfParts>
    <vt:vector size="73" baseType="lpstr">
      <vt:lpstr>Summary</vt:lpstr>
      <vt:lpstr>Combinations (1-day)</vt:lpstr>
      <vt:lpstr>Track Changes</vt:lpstr>
      <vt:lpstr>Sensitivity Inputs</vt:lpstr>
      <vt:lpstr>Combinations (10-day)</vt:lpstr>
      <vt:lpstr>Calypso IM results</vt:lpstr>
      <vt:lpstr>SCHEDULE</vt:lpstr>
      <vt:lpstr>C1</vt:lpstr>
      <vt:lpstr>C31</vt:lpstr>
      <vt:lpstr>C46</vt:lpstr>
      <vt:lpstr>C47</vt:lpstr>
      <vt:lpstr>C51</vt:lpstr>
      <vt:lpstr>C57</vt:lpstr>
      <vt:lpstr>C58</vt:lpstr>
      <vt:lpstr>C66</vt:lpstr>
      <vt:lpstr>C69</vt:lpstr>
      <vt:lpstr>C72</vt:lpstr>
      <vt:lpstr>C74</vt:lpstr>
      <vt:lpstr>C78</vt:lpstr>
      <vt:lpstr>C107</vt:lpstr>
      <vt:lpstr>C113</vt:lpstr>
      <vt:lpstr>C117</vt:lpstr>
      <vt:lpstr>C123</vt:lpstr>
      <vt:lpstr>C132</vt:lpstr>
      <vt:lpstr>C150</vt:lpstr>
      <vt:lpstr>C158</vt:lpstr>
      <vt:lpstr>C162</vt:lpstr>
      <vt:lpstr>C194</vt:lpstr>
      <vt:lpstr>C198</vt:lpstr>
      <vt:lpstr>C211</vt:lpstr>
      <vt:lpstr>C215</vt:lpstr>
      <vt:lpstr>C221</vt:lpstr>
      <vt:lpstr>C257</vt:lpstr>
      <vt:lpstr>C268</vt:lpstr>
      <vt:lpstr>C284</vt:lpstr>
      <vt:lpstr>C288</vt:lpstr>
      <vt:lpstr>C299</vt:lpstr>
      <vt:lpstr>C316</vt:lpstr>
      <vt:lpstr>C319</vt:lpstr>
      <vt:lpstr>C324</vt:lpstr>
      <vt:lpstr>C327</vt:lpstr>
      <vt:lpstr>C330</vt:lpstr>
      <vt:lpstr>C331</vt:lpstr>
      <vt:lpstr>C334</vt:lpstr>
      <vt:lpstr>C336</vt:lpstr>
      <vt:lpstr>C347</vt:lpstr>
      <vt:lpstr>C351</vt:lpstr>
      <vt:lpstr>C353</vt:lpstr>
      <vt:lpstr>C356</vt:lpstr>
      <vt:lpstr>C357</vt:lpstr>
      <vt:lpstr>C360</vt:lpstr>
      <vt:lpstr>C368</vt:lpstr>
      <vt:lpstr>C371</vt:lpstr>
      <vt:lpstr>C376</vt:lpstr>
      <vt:lpstr>C380</vt:lpstr>
      <vt:lpstr>C382</vt:lpstr>
      <vt:lpstr>C392</vt:lpstr>
      <vt:lpstr>C397</vt:lpstr>
      <vt:lpstr>C400</vt:lpstr>
      <vt:lpstr>C402</vt:lpstr>
      <vt:lpstr>C412</vt:lpstr>
      <vt:lpstr>C416</vt:lpstr>
      <vt:lpstr>C419</vt:lpstr>
      <vt:lpstr>C422</vt:lpstr>
      <vt:lpstr>C429</vt:lpstr>
      <vt:lpstr>C430</vt:lpstr>
      <vt:lpstr>C433</vt:lpstr>
      <vt:lpstr>C449</vt:lpstr>
      <vt:lpstr>C460</vt:lpstr>
      <vt:lpstr>C462</vt:lpstr>
      <vt:lpstr>C466</vt:lpstr>
      <vt:lpstr>C469</vt:lpstr>
      <vt:lpstr>C481</vt:lpstr>
    </vt:vector>
  </TitlesOfParts>
  <Manager/>
  <Company>Barclays Capital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Joseph Abraham</dc:creator>
  <cp:keywords/>
  <dc:description/>
  <cp:lastModifiedBy>Qian Liu</cp:lastModifiedBy>
  <cp:revision/>
  <dcterms:created xsi:type="dcterms:W3CDTF">2014-12-01T10:43:58Z</dcterms:created>
  <dcterms:modified xsi:type="dcterms:W3CDTF">2024-12-04T17:20:58Z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7d5d3b5d-72c7-4298-850c-ed2a3754ac0b</vt:lpwstr>
  </property>
  <property fmtid="{D5CDD505-2E9C-101B-9397-08002B2CF9AE}" pid="3" name="DealMaven.PresLink.LastVersion">
    <vt:lpwstr/>
  </property>
  <property fmtid="{D5CDD505-2E9C-101B-9397-08002B2CF9AE}" pid="4" name="ContentTypeId">
    <vt:lpwstr>0x010100C5E43D90EC847C4FB2AFF0D0ED09071C</vt:lpwstr>
  </property>
  <property fmtid="{D5CDD505-2E9C-101B-9397-08002B2CF9AE}" pid="5" name="Order">
    <vt:r8>100</vt:r8>
  </property>
  <property fmtid="{D5CDD505-2E9C-101B-9397-08002B2CF9AE}" pid="6" name="MediaServiceImageTags">
    <vt:lpwstr/>
  </property>
  <property fmtid="{D5CDD505-2E9C-101B-9397-08002B2CF9AE}" pid="7" name="MSIP_Label_77c0d90c-b5e0-4731-ac6a-d2e07a5fcc72_Enabled">
    <vt:lpwstr>true</vt:lpwstr>
  </property>
  <property fmtid="{D5CDD505-2E9C-101B-9397-08002B2CF9AE}" pid="8" name="MSIP_Label_77c0d90c-b5e0-4731-ac6a-d2e07a5fcc72_SetDate">
    <vt:lpwstr>2024-12-04T17:15:34Z</vt:lpwstr>
  </property>
  <property fmtid="{D5CDD505-2E9C-101B-9397-08002B2CF9AE}" pid="9" name="MSIP_Label_77c0d90c-b5e0-4731-ac6a-d2e07a5fcc72_Method">
    <vt:lpwstr>Standard</vt:lpwstr>
  </property>
  <property fmtid="{D5CDD505-2E9C-101B-9397-08002B2CF9AE}" pid="10" name="MSIP_Label_77c0d90c-b5e0-4731-ac6a-d2e07a5fcc72_Name">
    <vt:lpwstr>Nasdaq Internal Use</vt:lpwstr>
  </property>
  <property fmtid="{D5CDD505-2E9C-101B-9397-08002B2CF9AE}" pid="11" name="MSIP_Label_77c0d90c-b5e0-4731-ac6a-d2e07a5fcc72_SiteId">
    <vt:lpwstr>02c0ff86-27e7-4ccb-bc4e-288b044b3988</vt:lpwstr>
  </property>
  <property fmtid="{D5CDD505-2E9C-101B-9397-08002B2CF9AE}" pid="12" name="MSIP_Label_77c0d90c-b5e0-4731-ac6a-d2e07a5fcc72_ActionId">
    <vt:lpwstr>172ae0d9-1dbc-4ddc-a5a8-3d63a582b120</vt:lpwstr>
  </property>
  <property fmtid="{D5CDD505-2E9C-101B-9397-08002B2CF9AE}" pid="13" name="MSIP_Label_77c0d90c-b5e0-4731-ac6a-d2e07a5fcc72_ContentBits">
    <vt:lpwstr>2</vt:lpwstr>
  </property>
</Properties>
</file>